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ин-во финансов\Отдел организации бюджетного процесса\Общая отдела\ОТЧЕТЫ НА ДУМУ\Отчет на Думу_2024\Готовые отчеты\"/>
    </mc:Choice>
  </mc:AlternateContent>
  <bookViews>
    <workbookView xWindow="0" yWindow="0" windowWidth="28800" windowHeight="10200"/>
  </bookViews>
  <sheets>
    <sheet name="Финрезерв " sheetId="1" r:id="rId1"/>
  </sheets>
  <definedNames>
    <definedName name="_xlnm._FilterDatabase" localSheetId="0" hidden="1">'Финрезерв '!$B$9:$Q$224</definedName>
    <definedName name="_xlnm.Print_Titles" localSheetId="0">'Финрезерв '!$9:$9</definedName>
    <definedName name="_xlnm.Print_Area" localSheetId="0">'Финрезерв '!$A$1:$P$231</definedName>
  </definedNames>
  <calcPr calcId="162913" iterateDelta="1E-4"/>
</workbook>
</file>

<file path=xl/calcChain.xml><?xml version="1.0" encoding="utf-8"?>
<calcChain xmlns="http://schemas.openxmlformats.org/spreadsheetml/2006/main">
  <c r="M223" i="1" l="1"/>
  <c r="M149" i="1"/>
  <c r="L149" i="1"/>
  <c r="L223" i="1" s="1"/>
  <c r="K149" i="1"/>
  <c r="K223" i="1" s="1"/>
  <c r="O150" i="1"/>
  <c r="M154" i="1"/>
  <c r="L154" i="1"/>
  <c r="K154" i="1"/>
  <c r="L221" i="1" l="1"/>
  <c r="K220" i="1"/>
  <c r="J229" i="1" l="1"/>
  <c r="E229" i="1"/>
  <c r="D224" i="1"/>
  <c r="F223" i="1"/>
  <c r="M222" i="1"/>
  <c r="L222" i="1"/>
  <c r="K222" i="1"/>
  <c r="J222" i="1"/>
  <c r="I222" i="1"/>
  <c r="F222" i="1"/>
  <c r="M221" i="1"/>
  <c r="K221" i="1"/>
  <c r="F221" i="1"/>
  <c r="M220" i="1"/>
  <c r="L220" i="1"/>
  <c r="F220" i="1"/>
  <c r="M219" i="1"/>
  <c r="L219" i="1"/>
  <c r="K219" i="1"/>
  <c r="F219" i="1"/>
  <c r="M218" i="1"/>
  <c r="L218" i="1"/>
  <c r="K218" i="1"/>
  <c r="F218" i="1"/>
  <c r="M217" i="1"/>
  <c r="L217" i="1"/>
  <c r="K217" i="1"/>
  <c r="F217" i="1"/>
  <c r="M216" i="1"/>
  <c r="L216" i="1"/>
  <c r="K216" i="1"/>
  <c r="F216" i="1"/>
  <c r="O214" i="1"/>
  <c r="N214" i="1"/>
  <c r="O213" i="1"/>
  <c r="N213" i="1"/>
  <c r="O212" i="1"/>
  <c r="N212" i="1"/>
  <c r="O211" i="1"/>
  <c r="N211" i="1"/>
  <c r="O210" i="1"/>
  <c r="N210" i="1"/>
  <c r="O209" i="1"/>
  <c r="N209" i="1"/>
  <c r="O208" i="1"/>
  <c r="N208" i="1"/>
  <c r="O207" i="1"/>
  <c r="N207" i="1"/>
  <c r="O206" i="1"/>
  <c r="N206" i="1"/>
  <c r="O205" i="1"/>
  <c r="N205" i="1"/>
  <c r="O204" i="1"/>
  <c r="N204" i="1"/>
  <c r="O203" i="1"/>
  <c r="N203" i="1"/>
  <c r="O202" i="1"/>
  <c r="N202" i="1"/>
  <c r="O200" i="1"/>
  <c r="N200" i="1"/>
  <c r="O199" i="1"/>
  <c r="N199" i="1"/>
  <c r="O198" i="1"/>
  <c r="N198" i="1"/>
  <c r="O197" i="1"/>
  <c r="N197" i="1"/>
  <c r="O196" i="1"/>
  <c r="N196" i="1"/>
  <c r="O195" i="1"/>
  <c r="N195" i="1"/>
  <c r="O194" i="1"/>
  <c r="N194" i="1"/>
  <c r="O193" i="1"/>
  <c r="N193" i="1"/>
  <c r="O192" i="1"/>
  <c r="N192" i="1"/>
  <c r="O191" i="1"/>
  <c r="N191" i="1"/>
  <c r="O190" i="1"/>
  <c r="N190" i="1"/>
  <c r="O189" i="1"/>
  <c r="N189" i="1"/>
  <c r="O188" i="1"/>
  <c r="N188" i="1"/>
  <c r="O187" i="1"/>
  <c r="N187" i="1"/>
  <c r="O186" i="1"/>
  <c r="N186" i="1"/>
  <c r="O185" i="1"/>
  <c r="N185" i="1"/>
  <c r="O184" i="1"/>
  <c r="N184" i="1"/>
  <c r="O183" i="1"/>
  <c r="N183" i="1"/>
  <c r="O182" i="1"/>
  <c r="N182" i="1"/>
  <c r="O181" i="1"/>
  <c r="N181" i="1"/>
  <c r="O180" i="1"/>
  <c r="N180" i="1"/>
  <c r="O179" i="1"/>
  <c r="N179" i="1"/>
  <c r="O178" i="1"/>
  <c r="N178" i="1"/>
  <c r="O177" i="1"/>
  <c r="N177" i="1"/>
  <c r="O176" i="1"/>
  <c r="N176" i="1"/>
  <c r="O175" i="1"/>
  <c r="N175" i="1"/>
  <c r="O174" i="1"/>
  <c r="N174" i="1"/>
  <c r="O173" i="1"/>
  <c r="N173" i="1"/>
  <c r="O172" i="1"/>
  <c r="N172" i="1"/>
  <c r="O171" i="1"/>
  <c r="N171" i="1"/>
  <c r="O170" i="1"/>
  <c r="N170" i="1"/>
  <c r="O169" i="1"/>
  <c r="N169" i="1"/>
  <c r="O168" i="1"/>
  <c r="N168" i="1"/>
  <c r="O167" i="1"/>
  <c r="N167" i="1"/>
  <c r="O166" i="1"/>
  <c r="N166" i="1"/>
  <c r="O165" i="1"/>
  <c r="N165" i="1"/>
  <c r="O164" i="1"/>
  <c r="N164" i="1"/>
  <c r="O163" i="1"/>
  <c r="N163" i="1"/>
  <c r="O162" i="1"/>
  <c r="N162" i="1"/>
  <c r="O161" i="1"/>
  <c r="N161" i="1"/>
  <c r="O160" i="1"/>
  <c r="N160" i="1"/>
  <c r="O159" i="1"/>
  <c r="N159" i="1"/>
  <c r="O158" i="1"/>
  <c r="N158" i="1"/>
  <c r="O154" i="1"/>
  <c r="N154" i="1"/>
  <c r="O153" i="1"/>
  <c r="N153" i="1"/>
  <c r="O149" i="1"/>
  <c r="N149" i="1"/>
  <c r="N148" i="1"/>
  <c r="O147" i="1"/>
  <c r="N147" i="1"/>
  <c r="N146" i="1"/>
  <c r="O145" i="1"/>
  <c r="N145" i="1"/>
  <c r="O144" i="1"/>
  <c r="O217" i="1" s="1"/>
  <c r="N144" i="1"/>
  <c r="N217" i="1" s="1"/>
  <c r="O143" i="1"/>
  <c r="N143" i="1"/>
  <c r="O142" i="1"/>
  <c r="N142" i="1"/>
  <c r="O141" i="1"/>
  <c r="N141" i="1"/>
  <c r="O140" i="1"/>
  <c r="N140" i="1"/>
  <c r="O139" i="1"/>
  <c r="N139" i="1"/>
  <c r="O138" i="1"/>
  <c r="N138" i="1"/>
  <c r="O137" i="1"/>
  <c r="N137" i="1"/>
  <c r="O136" i="1"/>
  <c r="N136" i="1"/>
  <c r="O135" i="1"/>
  <c r="N135" i="1"/>
  <c r="O134" i="1"/>
  <c r="N134" i="1"/>
  <c r="O133" i="1"/>
  <c r="N133" i="1"/>
  <c r="O132" i="1"/>
  <c r="N132" i="1"/>
  <c r="O131" i="1"/>
  <c r="N131" i="1"/>
  <c r="O130" i="1"/>
  <c r="N130" i="1"/>
  <c r="O129" i="1"/>
  <c r="N129" i="1"/>
  <c r="O128" i="1"/>
  <c r="O219" i="1" s="1"/>
  <c r="N128" i="1"/>
  <c r="N219" i="1" s="1"/>
  <c r="O127" i="1"/>
  <c r="N127" i="1"/>
  <c r="O126" i="1"/>
  <c r="O218" i="1" s="1"/>
  <c r="N126" i="1"/>
  <c r="N218" i="1" s="1"/>
  <c r="O125" i="1"/>
  <c r="N125" i="1"/>
  <c r="O124" i="1"/>
  <c r="N124" i="1"/>
  <c r="O123" i="1"/>
  <c r="N123" i="1"/>
  <c r="O122" i="1"/>
  <c r="N122" i="1"/>
  <c r="O121" i="1"/>
  <c r="N121" i="1"/>
  <c r="O120" i="1"/>
  <c r="N120" i="1"/>
  <c r="O119" i="1"/>
  <c r="N119" i="1"/>
  <c r="O118" i="1"/>
  <c r="N118" i="1"/>
  <c r="O117" i="1"/>
  <c r="N117" i="1"/>
  <c r="O116" i="1"/>
  <c r="N116" i="1"/>
  <c r="O115" i="1"/>
  <c r="N115" i="1"/>
  <c r="O113" i="1"/>
  <c r="N113" i="1"/>
  <c r="O112" i="1"/>
  <c r="N112" i="1"/>
  <c r="O111" i="1"/>
  <c r="N111" i="1"/>
  <c r="O110" i="1"/>
  <c r="N110" i="1"/>
  <c r="O109" i="1"/>
  <c r="N109" i="1"/>
  <c r="O108" i="1"/>
  <c r="N108" i="1"/>
  <c r="O107" i="1"/>
  <c r="N107" i="1"/>
  <c r="O106" i="1"/>
  <c r="N106" i="1"/>
  <c r="O105" i="1"/>
  <c r="N105" i="1"/>
  <c r="O104" i="1"/>
  <c r="N104" i="1"/>
  <c r="O103" i="1"/>
  <c r="N103" i="1"/>
  <c r="O102" i="1"/>
  <c r="N102" i="1"/>
  <c r="O101" i="1"/>
  <c r="N101" i="1"/>
  <c r="O100" i="1"/>
  <c r="N100" i="1"/>
  <c r="O99" i="1"/>
  <c r="N99" i="1"/>
  <c r="O98" i="1"/>
  <c r="N98" i="1"/>
  <c r="O97" i="1"/>
  <c r="N97" i="1"/>
  <c r="O96" i="1"/>
  <c r="N96" i="1"/>
  <c r="O95" i="1"/>
  <c r="N95" i="1"/>
  <c r="O94" i="1"/>
  <c r="N94" i="1"/>
  <c r="O93" i="1"/>
  <c r="N93" i="1"/>
  <c r="O92" i="1"/>
  <c r="N92" i="1"/>
  <c r="O91" i="1"/>
  <c r="N91" i="1"/>
  <c r="O90" i="1"/>
  <c r="N90" i="1"/>
  <c r="O89" i="1"/>
  <c r="N89" i="1"/>
  <c r="O88" i="1"/>
  <c r="N88" i="1"/>
  <c r="O86" i="1"/>
  <c r="N86" i="1"/>
  <c r="O84" i="1"/>
  <c r="N84" i="1"/>
  <c r="O83" i="1"/>
  <c r="N83" i="1"/>
  <c r="N82" i="1"/>
  <c r="O81" i="1"/>
  <c r="N81" i="1"/>
  <c r="O80" i="1"/>
  <c r="N80" i="1"/>
  <c r="O79" i="1"/>
  <c r="N79" i="1"/>
  <c r="O78" i="1"/>
  <c r="N78" i="1"/>
  <c r="N77" i="1"/>
  <c r="O76" i="1"/>
  <c r="N76" i="1"/>
  <c r="O75" i="1"/>
  <c r="N75" i="1"/>
  <c r="O74" i="1"/>
  <c r="N74" i="1"/>
  <c r="O73" i="1"/>
  <c r="N73" i="1"/>
  <c r="O72" i="1"/>
  <c r="N72" i="1"/>
  <c r="O71" i="1"/>
  <c r="N71" i="1"/>
  <c r="O70" i="1"/>
  <c r="N70" i="1"/>
  <c r="N69" i="1"/>
  <c r="O68" i="1"/>
  <c r="N68" i="1"/>
  <c r="O67" i="1"/>
  <c r="N67" i="1"/>
  <c r="O66" i="1"/>
  <c r="N66" i="1"/>
  <c r="O65" i="1"/>
  <c r="N65" i="1"/>
  <c r="O64" i="1"/>
  <c r="N64" i="1"/>
  <c r="O63" i="1"/>
  <c r="N63" i="1"/>
  <c r="O62" i="1"/>
  <c r="N62" i="1"/>
  <c r="O61" i="1"/>
  <c r="N61" i="1"/>
  <c r="O60" i="1"/>
  <c r="N60" i="1"/>
  <c r="O59" i="1"/>
  <c r="N59" i="1"/>
  <c r="O58" i="1"/>
  <c r="N58" i="1"/>
  <c r="N57" i="1"/>
  <c r="O56" i="1"/>
  <c r="N56" i="1"/>
  <c r="O55" i="1"/>
  <c r="N55" i="1"/>
  <c r="O53" i="1"/>
  <c r="N53" i="1"/>
  <c r="O52" i="1"/>
  <c r="N52" i="1"/>
  <c r="O51" i="1"/>
  <c r="N51" i="1"/>
  <c r="O12" i="1"/>
  <c r="N12" i="1"/>
  <c r="O10" i="1"/>
  <c r="N10" i="1"/>
  <c r="N220" i="1" l="1"/>
  <c r="N216" i="1"/>
  <c r="O220" i="1"/>
  <c r="O216" i="1"/>
  <c r="N223" i="1"/>
  <c r="N222" i="1"/>
  <c r="O221" i="1"/>
  <c r="N221" i="1"/>
  <c r="F224" i="1"/>
  <c r="L224" i="1"/>
  <c r="G229" i="1"/>
  <c r="K224" i="1"/>
  <c r="M224" i="1"/>
  <c r="O223" i="1"/>
  <c r="O222" i="1"/>
  <c r="N224" i="1" l="1"/>
  <c r="O224" i="1"/>
</calcChain>
</file>

<file path=xl/sharedStrings.xml><?xml version="1.0" encoding="utf-8"?>
<sst xmlns="http://schemas.openxmlformats.org/spreadsheetml/2006/main" count="792" uniqueCount="386">
  <si>
    <t>Министерство ГОЧС Приморского края</t>
  </si>
  <si>
    <t>ОТЧЕТ</t>
  </si>
  <si>
    <t>(руб.)</t>
  </si>
  <si>
    <t>№ п/п</t>
  </si>
  <si>
    <t>Основание (нормативно-правовой документ)</t>
  </si>
  <si>
    <t xml:space="preserve">Общая сумма   согласно  НПА </t>
  </si>
  <si>
    <t>Цель финансирования (мероприятие)</t>
  </si>
  <si>
    <t>Сумма по мероприятиям</t>
  </si>
  <si>
    <t>Главный распорядитель средств краевого бюджета (ГРБС)</t>
  </si>
  <si>
    <t>Бюджетная классификация (КБК)</t>
  </si>
  <si>
    <t>Документ, подтверждающий кассовый расход  (платежное поручение, справка, заявка)</t>
  </si>
  <si>
    <t xml:space="preserve">Профинансировано ГРБС </t>
  </si>
  <si>
    <t>Сумма финансирования получателя</t>
  </si>
  <si>
    <t>Кассовый расход получателя</t>
  </si>
  <si>
    <t>Остаток средств ГРБС                        (=ст.9-ст.10)</t>
  </si>
  <si>
    <t>Возврат средств (=ст.10-ст.11)</t>
  </si>
  <si>
    <t>Краткая характеристика итогов реализации мероприятия и обоснование причин отклонения значений показателей от предусмотренных распоряжением Правительства Приморского края (при наличии)</t>
  </si>
  <si>
    <t>номер</t>
  </si>
  <si>
    <t>дата</t>
  </si>
  <si>
    <t xml:space="preserve"> 2-рп</t>
  </si>
  <si>
    <t>для доведения до Артемовского ГО в размере до 660000руб., Находкинского ГО до 902000руб., для оплаты контрактов, заключенных в 2023 года на размещение и питания граждан в ПВР (период с 21 по 31 декабря 2023г.)</t>
  </si>
  <si>
    <t>769-0310-9999923800-521</t>
  </si>
  <si>
    <t xml:space="preserve"> 91-рп</t>
  </si>
  <si>
    <t xml:space="preserve"> 3-рп</t>
  </si>
  <si>
    <t>для доведения лимитов бюджетных обязательств до Артёмовского городского округа в размере до 4 550 000 ̧00 руб., Находкинского городского округа в размере до 7 462 000,00 руб. на размещение и питание в пунктах временного размещения и питания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(расчетный период январь-март)</t>
  </si>
  <si>
    <t>Справка № 1</t>
  </si>
  <si>
    <t xml:space="preserve"> 216-рп (изм в 3-рп)</t>
  </si>
  <si>
    <t xml:space="preserve">расчетный период апрель-июнь </t>
  </si>
  <si>
    <t>Справка № 486</t>
  </si>
  <si>
    <t>293-рп (изм в 3 рп)</t>
  </si>
  <si>
    <t xml:space="preserve">возмещение из ФБ расп. 891-р от 11.04.2024, распределение иных межбюджетных трансфертов от 08.05.2024 № 279-рп </t>
  </si>
  <si>
    <t>356-рп (изм в 3-рп)</t>
  </si>
  <si>
    <t xml:space="preserve">возмещение из ФБ расп. 1122-р от 08.05.2024, распределение иных межбюджетных трансфертов от 30.05.2024 № 333-рп </t>
  </si>
  <si>
    <t>461-рп (изм в 3-рп)</t>
  </si>
  <si>
    <t xml:space="preserve">расчетный период июль-декабрь </t>
  </si>
  <si>
    <t>отзыв финансирования в конце года (неизрасх. ост-к)</t>
  </si>
  <si>
    <t>495-рп (изм в 3-рп)</t>
  </si>
  <si>
    <t xml:space="preserve">возмещение из ФБ расп. 1548-р от 20.06.2024, распределение иных межбюджетных трансфертов от 12.07.2024 № 470-рп </t>
  </si>
  <si>
    <t>547-рп (изм в 3-рп)</t>
  </si>
  <si>
    <t xml:space="preserve">возмещение из ФБ расп. 1817-р от 11.07.2024, распределение иных межбюджетных трансфертов от 02.08.2024 № 534-рп </t>
  </si>
  <si>
    <t>626-рп</t>
  </si>
  <si>
    <t xml:space="preserve">возмещение из ФБ расп. 2184-р от 15.08.2024, распределение иных межбюджетных трансфертов от 02.08.2024 № 534-рп </t>
  </si>
  <si>
    <t>862-рп</t>
  </si>
  <si>
    <t xml:space="preserve">возврат неиспользуемых ЛБО </t>
  </si>
  <si>
    <t>18-рп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</si>
  <si>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МО — 3740000 руб.</t>
  </si>
  <si>
    <t>Министерство труда и социальной политики Приморского края</t>
  </si>
  <si>
    <t>760 1003 9999923800 321</t>
  </si>
  <si>
    <t>19-рп</t>
  </si>
  <si>
    <t>2043650 руб. для доведения КГКУ «Центр социальной поддержки населения Приморского края» для предоставления выплат на осуществление капитального ремонта жилых помещений, поврежденных в результате чрезвычайной ситуации природного и техногенного характера, обусловленной комплексом неблагоприятных метеорологических явлений, произошедших в августе 2023 года на территории Приморского края</t>
  </si>
  <si>
    <t>32-рп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</si>
  <si>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МО — 1090000 руб.</t>
  </si>
  <si>
    <t>49-рп</t>
  </si>
  <si>
    <t>О внесении изменений в расп №32-рп от 23.01.2024 Сумма 1080000 руб.</t>
  </si>
  <si>
    <t>41-рп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</si>
  <si>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Приморского края — 30000 руб</t>
  </si>
  <si>
    <t>45-рп</t>
  </si>
  <si>
    <t>для доведения до ГКУ Приморского края по пожарной безопасности, ГОЧС на оплату государственных контрактов, заключаемых на закупку горюче-смазочных материалов, комплектующего оборудования для экскаваторов, проведения регламентного технического обслуживания тяжелой (тракторной) техники (РТО) и технического обслуживания по пробегу тяжелой (автомобильной) техники</t>
  </si>
  <si>
    <t>Министерство ГОЧС Приморского края (ГКУ ПК)</t>
  </si>
  <si>
    <t>769-0310-9999923800-244</t>
  </si>
  <si>
    <t>830-рп (о внес изм в 45-рп)</t>
  </si>
  <si>
    <t>50-рп</t>
  </si>
  <si>
    <t>для доведения КГКУ «Центр социальной поддержки населения Приморского края» для предоставления выплат на осуществление капитального ремонта жилых помещений, поврежденных в результате чрезвычайной ситуации природного и техногенного характера, обусловленной комплексом неблагоприятных метеорологических явлений, произошедших в августе 2023 года на территории Приморского края</t>
  </si>
  <si>
    <t>57-рп</t>
  </si>
  <si>
    <t>61-рп</t>
  </si>
  <si>
    <t xml:space="preserve">для доведения КГКУ «Центр социальной поддержки населения Приморского края» 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10000 руб.; оказания финансовой помощи в связи с утратой имущества первой необходимости в размере 2800000 руб.
</t>
  </si>
  <si>
    <t>66-рп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</si>
  <si>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муниципальный округ Приморского края — 30000 руб.</t>
  </si>
  <si>
    <t>80-рп</t>
  </si>
  <si>
    <t>для доведения КГКУ  «Центр социальной поддержки населения Приморского края» 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Уссурийский городской округ — 150000 руб</t>
  </si>
  <si>
    <t>100-рп</t>
  </si>
  <si>
    <t>для доведения КГКУ «Центр социальной поддержки населения Приморского края» 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Уссурийский городской округ — 900000 руб</t>
  </si>
  <si>
    <t>113-рп</t>
  </si>
  <si>
    <t>для доведения КГКУ «Центр социальной поддержки населения Приморского края» 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Уссурийский городской округ Приморского края — 50000 руб</t>
  </si>
  <si>
    <t>114-рп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</si>
  <si>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 (далее соответственно — резервный фонд, министерство), согласно следующему распределению: Ольгинский муниципальный округ Приморского края — 1730000 руб</t>
  </si>
  <si>
    <t>127-рп</t>
  </si>
  <si>
    <t>для доведения КГКУ «Центр социальной поддержки населения Приморского края» 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Уссурийский городской округ Приморского края — 350000 руб.</t>
  </si>
  <si>
    <t>130-рп</t>
  </si>
  <si>
    <t>для доведения лимитов бюджетных обязательств до администрации Хасанского муниципального округа Приморского края на проведение аварийно-спасательных работ на участках рек Андреевка и Барабашевка, проходящих по территории Хасанского муниципального округа Приморского края, в соответствии с приложением: 1 Проведение экстренных мероприятий по расчистке русла реки Андреевка от наносов, завалов и заторов 11 950 430,88 руб.; 2 Проведение экстренных мероприятий по расчистке русла реки Барабашевка от наносов, завалов и заторов 53 984 479,40 руб.</t>
  </si>
  <si>
    <t xml:space="preserve">Агентство по гидротехническим сооружениям, мелиорации и гидрологии Приморского края </t>
  </si>
  <si>
    <t>812-0406-9999923800-521</t>
  </si>
  <si>
    <t>150-рп</t>
  </si>
  <si>
    <t>для доведения до ГКУ Приморского края по пожарной безопасности, ГОЧС на оплату государственных контрактов, заключаемых на закупку и поставку горюче-смазочных материалов для заправки тяжелой техники, задействованной в проведении аварийно-спасательных работ по расчистке русел рек и дноуглубительных работ на территории Приморского края.</t>
  </si>
  <si>
    <t>830-рп (о внес изм в 150-рп)</t>
  </si>
  <si>
    <t>154-рп</t>
  </si>
  <si>
    <t>для доведения КГКУ «Центр социальной поддержки населения Приморского края» 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 согласно следующему
распределению: Уссурийский городской округ Приморского края — 50000 руб.; Октябрьский муниципальный округ Приморского края — 150000 руб</t>
  </si>
  <si>
    <t>156-рп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</si>
  <si>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муниципальный округ Приморского края — 1690000 руб.; Кавалеровский муниципальный округ Приморского края — 150000 руб.</t>
  </si>
  <si>
    <t>161-рп</t>
  </si>
  <si>
    <t>для доведения КГКУ «Центр социальной поддержкинаселения Приморского края» 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Уссурийский городской округ Приморского края — 400000 руб.</t>
  </si>
  <si>
    <t>163-рп</t>
  </si>
  <si>
    <t>для доведения КГКУ «Центр социальной поддержки населения Приморского края» 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 оказания: единовременной материальной помощи в размере 120000 руб.; финансовой помощи в связи с утратой имущества первой необходимости в размере 1200000 руб.</t>
  </si>
  <si>
    <t>178-рп</t>
  </si>
  <si>
    <t>для доведения КГКУ «Центр социальной поддержки населения Приморского края» 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 на территориях Шкотовского муниципального округа и Надеждинского муниципального района
(далее соответственно — резервный фонд, министерство), в целях оказания: единовременной материальной помощи в размере 30000 руб.; финансовой помощи в связи с утратой имущества первой необходимости
в размере 300000 руб</t>
  </si>
  <si>
    <t>184-рп</t>
  </si>
  <si>
    <t>для доведения КГКУ «Центр социальной поддержки населения Приморского края» 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го Спасск-Дальний — 10000 руб.; Уссурийский го — 350000 руб</t>
  </si>
  <si>
    <t>186-рп</t>
  </si>
  <si>
    <t>для доведения до ГКУ Приморского края по пожарной безопасности, ГОЧС на оплату государственных контрактов (договоров), заключаемых на экстренную закупку и поставку материальных средств, не включенных в резерв материальных ресурсов для ликвидации чрезвычайных ситуаций природного и техногенного характера на территории Приморского края, при введении режима чрезвычайной ситуации, режима повышенной готовности согласно следующему перечню: гусеничный экскаватор - 6 шт.</t>
  </si>
  <si>
    <t>251-рп (изм в 186-рп)</t>
  </si>
  <si>
    <t>изменение суммы по результатам закупочных процедур</t>
  </si>
  <si>
    <t>193-рп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</si>
  <si>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МО ПК — 890000 руб.; Кавалеровский МО ПК-  40000 руб</t>
  </si>
  <si>
    <t>222-рп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</si>
  <si>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МО ПК — 60000 руб.; Кавалеровский МО ПК — 80000 руб</t>
  </si>
  <si>
    <t>224-рп</t>
  </si>
  <si>
    <t>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городской округ Спасск-Дальний - 150000 руб.; Уссурийский городской округ — 250000 руб.; Михайловский муниципальный район — 150000 руб</t>
  </si>
  <si>
    <t>225-рп</t>
  </si>
  <si>
    <t>для доведения лимитов бюджетных обязательств до – ГКУ Приморского края по пожарной безопасности, ГОЧС) на экстренную закупку технических средств для мониторинга пожарной обстановки и координации сил и средств, задействованных в тушении пожаров, в том числе: аппаратно-программных комплексов автоматического распознавания природных пожаров (с монтажными и пусконаладочными работами) в объеме 32 единицы; 50 беспилотных летательных аппаратов с тепловизорами и необходимыми аксессуарами (в комплекте), дополнительное оборудование (прожектор и громкоговоритель), запасные части к имеющимся беспилотным летательным аппаратам (батареи, пропеллеры в комплекте, планшетный компьютер, ноутбук, портативные мониторы, внешние переносные источники питания повышенной ёмкости); автомобильных цифровых радиостанций (в комплекте) в количестве 30 комплектов;
носимых цифровых радиостанций (в комплекте) в количестве
200 комплектов.</t>
  </si>
  <si>
    <t>830-рп (о внес изм в 2250-рп)</t>
  </si>
  <si>
    <t>227-рп</t>
  </si>
  <si>
    <t xml:space="preserve"> для доведения до краевого государственного бюджетного учреждения «Приморская база авиационной, наземной охраны и защиты лесов» (КГБУ «Приморская авиабаза») на оплату государственных контрактов (договоров), заключаемых на экстренную закупку и поставку материальных средств, не включенных в резерв материальных ресурсов для ликвидации чрезвычайных ситуаций природного и техногенного характера на территории Приморского края, при введении режима чрезвычайной ситуации, режима повышенной готовности согласно следующему перечню: бульдозер - 1 шт; воздуходувка бензиновая - 50 шт; ранцевый лесной опрыскиватель - 50 шт; бензопила - 10 шт; квадрокоптер - 14 шт; переносная радиостанция - 50 шт; ретранслятор для переносной радиостанции - 5 шт; комплект спецодежды - 80 шт; средство индивидуальной защиты ПС-1 - 50 шт; трактор - 3 шт; борона дисковая прицепная - 1 шт; косилка роторная навесная - 3 шт; грабли колесно-пальцевые - 3 шт; пресс подборщик рулонный - 3 шт; автомобиль грузопассажирский - 10 шт.</t>
  </si>
  <si>
    <t>Министерство лесного хозяйства, охраны окружающей среды, животного
мира и природных ресурсов Приморского края</t>
  </si>
  <si>
    <t>807 0407 9999923800 612</t>
  </si>
  <si>
    <t>для доведения до краевого государственного казенного учреждения «Приморское лесничество» (далее - КГКУ «Примлес») на оплату государственных контрактов (договоров), заключаемых на экстренную закупку и поставку материальных средств, не включенных в резерв материальных ресурсов для ликвидации чрезвычайных ситуаций, при введении режима чрезвычайной ситуации, режима повышенной готовности согласно следующему перечню:
воздуходувка бензиновая - 50 шт; квадрокоптер - 5 шт; автомобиль повышенной проходимости - 8 шт</t>
  </si>
  <si>
    <t>847-рп (О внес изм в 227-рп)</t>
  </si>
  <si>
    <t>уточнение суммы</t>
  </si>
  <si>
    <t>185-рп</t>
  </si>
  <si>
    <t>для предоставления выплат на приобретение жилых помещений гражданам, жилые помещения которых утрачены в результате чрезвычайной ситуации, обусловленной комплексом неблагоприятных метеорологических явлений, произошедших в августе 2023 года на территории Приморского края.</t>
  </si>
  <si>
    <t>760 1003 9999923800 322</t>
  </si>
  <si>
    <t>779-рп (о внес изм в 185-рп)</t>
  </si>
  <si>
    <t>изменения суммы в соответствии с фактически израсходованными, заменив цифры «17 943 109,10» цифрами «13 448 103,20"</t>
  </si>
  <si>
    <t>241-рп</t>
  </si>
  <si>
    <t>на оказание финансовой помощи в связи с утратой имущества первой необходимости гражданам Российской 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Уссурийский городской округ Приморского края — 150000 руб.</t>
  </si>
  <si>
    <t>242-рп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</si>
  <si>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 (далее соответственно — резервный фонд, министерство), согласно следующему распределению: Ольгинский МО Приморского края — 2340000 руб</t>
  </si>
  <si>
    <t>259-рп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</si>
  <si>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30000 руб.;Ольгинский муниципальный округ Приморского края — 20000 руб</t>
  </si>
  <si>
    <t>262-рп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</si>
  <si>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муниципальный округ Приморского края — 4040000 руб.</t>
  </si>
  <si>
    <t>265-рп</t>
  </si>
  <si>
    <t>Выделить 27 330 000,00 руб. для доведения до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 на оплату государственных контрактов (договоров), заключаемых на экстренную закупку и поставку материальных средств, не включенных в резерв материальных ресурсов для ликвидации чрезвычайных ситуаций природного и техногенного характера на территории Приморского края, при введении режима чрезвычайной ситуации, режима повышенной готовности согласно следующему перечню: седельный тягач - 1 шт.; полуприцеп шторник - 1 шт.; полуприцеп автовоз - 1 шт.</t>
  </si>
  <si>
    <t xml:space="preserve">769 0310 9999923800 244 </t>
  </si>
  <si>
    <t>268-рп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</si>
  <si>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 (далее соответственно — резервный
фонд, министерство), согласно следующему распределению: Ольгинский муниципальный округ Приморского края — 1970000 руб</t>
  </si>
  <si>
    <t>269-рп</t>
  </si>
  <si>
    <t>для доведения КГКУ «Центр социальной поддержки населения Приморского края» 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 на территории Надеждинского муниципального района в целях оказания: единовременной материальной помощи в размере 10000 руб.; финансовой помощи в связи с утратой имущества первой необходимости в размере 100000 руб</t>
  </si>
  <si>
    <t>288-рп</t>
  </si>
  <si>
    <t>для доведения КГКУ «Центр социальной поддержки населения Приморского края» 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Уссурийский городской округ Приморского края — 300000 руб.; Октябрьский муниципальный округ Приморского края - 100000 руб.; городской округ Спасск-Дальний Приморского края— 300000 руб.</t>
  </si>
  <si>
    <t>297-рп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</si>
  <si>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муниципальный округ Приморского края — 3120000 руб.; Кавалеровский муниципальный округ Приморского края - 30000 руб.</t>
  </si>
  <si>
    <t>303-рп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</si>
  <si>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муниципальный округ Приморского края — 1930000,00 руб.; Кавалеровский муниципальный округ Приморского края - 10000 руб</t>
  </si>
  <si>
    <t>318-рп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</si>
  <si>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муниципальный округ Приморского края — 20000 руб.</t>
  </si>
  <si>
    <t>343-рп</t>
  </si>
  <si>
    <t>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муниципальный округ Приморского края — 960000 руб</t>
  </si>
  <si>
    <t>344-рп</t>
  </si>
  <si>
    <t>для доведения КГКУ «Центр социальной поддержки населения Приморского края» 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
распределению: Михайловский муниципальный район Приморского края — 200000 руб.; Октябрьский муниципальный округ Приморского края - 150000 руб.</t>
  </si>
  <si>
    <t>348-рп</t>
  </si>
  <si>
    <t>для доведения КГКУ учреждению «Центр социальной поддержки населения Приморского края» для предоставления выплат на осуществление капитального ремонта жилых
помещений, поврежденных в результате чрезвычайной ситуации природного и техногенного характера, обусловленной комплексом неблагоприятных метеорологических явлений, произошедших в августе 2023 года на территории Приморского края</t>
  </si>
  <si>
    <t>355-рп</t>
  </si>
  <si>
    <t>для доведения КГКУ «Центр социальной поддержки населения Приморского края» 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городской округ Спасск-Дальний Приморского края — 200000 руб.; Уссурийский городской округ Приморского края - 450000 руб</t>
  </si>
  <si>
    <t>361-рп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</si>
  <si>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МО — 2970000 руб</t>
  </si>
  <si>
    <t>381-рп</t>
  </si>
  <si>
    <t>для доведения КГКУ учреждению «Центр социальной поддержки населения Приморского края» для предоставления выплат на осуществление капитального ремонта жилых помещений, поврежденных в результате чрезвычайной ситуации природного и техногенного характера, обусловленной комплексом неблагоприятных метеорологических явлений, произошедших в августе 2023 года на территории Приморского края.</t>
  </si>
  <si>
    <t>379-рп</t>
  </si>
  <si>
    <t>для доведения КГКУ «Центр социальной поддержки населения Приморского края» 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
распределению: ГО Спасск-Дальний — 50000 руб.</t>
  </si>
  <si>
    <t>395-рп</t>
  </si>
  <si>
    <t>для доведения КГКУ «Центр социальной поддержки населения Приморского края» на выплату единовременного пособия членам семей граждан, погибших (умерших) в результате чрезвычайной ситуации природного и техногенного характера, согласно следующему распределению: ГО Спасск-Дальний — 1000000 руб.</t>
  </si>
  <si>
    <t>404-рп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</si>
  <si>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МО — 750000 руб.</t>
  </si>
  <si>
    <t>415-рп</t>
  </si>
  <si>
    <t xml:space="preserve"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
природного и техногенного характера, согласно следующему распределению: Ольгинский МО — 810000 руб.
</t>
  </si>
  <si>
    <t>426-рп</t>
  </si>
  <si>
    <t>для доведения КГКУ «Центр социальной поддержки населения Приморского края» на оказание финансовой помощи в связи с утратой имущества первой необходимости гражданам Российской Федерации,иностранным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го Спасск-Дальний Приморского края — 200000 руб</t>
  </si>
  <si>
    <t>427-рп</t>
  </si>
  <si>
    <t>для доведения КГКУ «Центр социальной поддержки населения Приморского края» для предоставления выплат на осуществление капитального ремонта жилых помещений, поврежденных в результате чрезвычайной ситуации природного и техногенного характера, обусловленной комплексом неблагоприятных метеорологических явлений, произошедших в августе 2023 года на территории Приморского кра</t>
  </si>
  <si>
    <t>435-рп</t>
  </si>
  <si>
    <t>оказания единовременной материальной помощи согласно следующему распределению: Михайловский муниципальный район Приморского края — 20000 руб.; оказание финансовой помощи в связи с утратой имущества первой необходимости в размере 350000 руб. согласно следующему распределению: городской округ Спасск-Дальний Приморского края — 150000 руб.; Михайловский муниципальный район Приморского края — 200000 руб</t>
  </si>
  <si>
    <t>436-рп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</si>
  <si>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муниципальный округ Приморского края — 30000 руб.</t>
  </si>
  <si>
    <t>437-рп</t>
  </si>
  <si>
    <t>оказания единовременной материальной помощи в размере 5000000 руб. согласно следующему распределению: Дальнереченский городской округ Приморского края — 5000000 руб.; оказание финансовой помощи в связи с утратой имущества первой необходимости в размере 25000000 руб. согласно следующему распределению: Дальнереченский городской округ Приморского края — 25000000 руб</t>
  </si>
  <si>
    <t>487-рп (о внес изм в 437рп)</t>
  </si>
  <si>
    <t>оказания единовременной материальной помощи в размере 6500000 руб. согласно следующему распределению: Дальнереченский городской округ Приморского края — 6500000 руб.; оказания финансовой помощи в связи с утратой имущества первой необходимости в размере 23500000 руб. согласно следующему распределению: Дальнереченский городской округ Приморского края — 23500000 руб.</t>
  </si>
  <si>
    <t>изменение связано с уточнением направления использования средств</t>
  </si>
  <si>
    <t>554-рп (о внес изм в 437рп)</t>
  </si>
  <si>
    <t>Выделить 45000000 руб., в целях: оказания единовременной материальной помощи в размере 9750000 руб.согласно следующему распределению: Дальнереченский городской округ Приморского края — 9750000 руб.; оказания финансовой помощи в связи с утратой имущества первой необходимости в размере 35250000 руб. согласно следующему распределению: Дальнереченский городской округ Приморского края — 35250000 руб.</t>
  </si>
  <si>
    <t>444-рп</t>
  </si>
  <si>
    <t>454-рп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</si>
  <si>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10000 руб.; Ольгинский муниципальный округ Приморского края — 1410000 руб</t>
  </si>
  <si>
    <t>455-рп</t>
  </si>
  <si>
    <t>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 в целях: оказания единовременной материальной помощи в размере 10000 руб.согласно следующему распределению: Уссурийский городской округ Приморского края — 10000 руб.; оказание финансовой помощи в связи с утратой имущества первой необходимости в размере 700000 руб. согласно следующему распределению: Уссурийский городской округ Приморского края — 250000 руб.; городской округ Спасск-Дальний Приморского края — 150000 руб.; Михайловский муниципальный район Приморского края — 50000 руб. Октябрьский муниципальный округ Приморского края — 250000 руб</t>
  </si>
  <si>
    <t>463-рп</t>
  </si>
  <si>
    <t>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 казания единовременной материальной помощи в размере 4980000 руб.
согласно следующему распределению: Дальнереченский городской округ Приморского края — 4980000 руб.; оказания финансовой помощи в связи с утратой имущества первой необходимости в размере 11200000 руб. согласно следующему распределению:Дальнереченский городской округ Приморского края — 11200000 руб.</t>
  </si>
  <si>
    <t>555-рп (о внес изм в 463-рп)</t>
  </si>
  <si>
    <t>Выделить 24270000 руб. 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6945000 руб. согласно следующему распределению: Дальнереченский городской округ Приморского края — 6945000 руб.; оказания финансовой помощи в связи с утратой имущества первой необходимости в размере 17325000 руб. согласно следующему распределению: Дальнереченский городской округ Приморского края — 17325000 руб.</t>
  </si>
  <si>
    <t>475-рп</t>
  </si>
  <si>
    <t>Выделить 3859348,50 руб. из резервного фонда Правительства Приморского края по ликвидации чрезвычайных ситуаций природного и техногенного характера на территории Приморского края министерству труда и социальной политики Приморского края на предоставление Кракало Валентине Владимировне денежной выплаты на приобретение жилых помещений гражданам, жилые помещения которых утрачены в результате чрезвычайной ситуации, обусловленной комплексом неблагоприятных метеорологических явлений, произошедших в августе 2023 года на территории Приморского края</t>
  </si>
  <si>
    <t>477-рп</t>
  </si>
  <si>
    <t>для доведения до ГКУ Приморского края по пожарной безопасности, ГОЧС на оплату государственных контрактов (договоров), заключаемых на экстренную закупку и поставку материальных средств - дизельных насосных станций для перекачки воды - 6 шт., не включенных в резерв материальных ресурсов для ликвидации чрезвычайных ситуаций природного и техногенного характера на территории Приморского края при введении режимаповышенной готовности для органов управления и сил Приморской территориальной подсистемы единой государственной системы предупреждения и ликвидации чрезвычайных ситуаций</t>
  </si>
  <si>
    <t>482-рп</t>
  </si>
  <si>
    <t>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Уссурийский городской округ Приморского края — 200000 руб</t>
  </si>
  <si>
    <t>494-рп</t>
  </si>
  <si>
    <t>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1530000 руб. согласно следующему распределению:
Дальнереченский городской округ Приморского края — 1530000 руб.; оказания финансовой помощи в связи с утратой имущества первой необходимости в размере 3150000 руб. согласно следующему распределению:
Дальнереченский городской округ Приморского края — 3150000 руб</t>
  </si>
  <si>
    <t>556-рп (внес изм в 494-рп)</t>
  </si>
  <si>
    <t>Выделить 7020000 руб. на оказание единовременной материальной и финансовой помощи гражданам
Российской Федерации, иностранным гражданам и лицам без гражданства, пострадавшим в результате чрезвычайной ситуации природного и техногенного
характера, в целях:оказания единовременной материальной помощи в размере 2520000 руб.
согласно следующему распределению:Дальнереченский городской округ Приморского края — 2520000 руб.;
оказания финансовой помощи в связи с утратой имущества первой необходимости в размере 4500000 руб. согласно следующему распределению: Дальнереченский городской округ Приморского края — 4500000 руб.</t>
  </si>
  <si>
    <t>499-рп</t>
  </si>
  <si>
    <t>для доведения лимитов бюджетных обязательств на проведение неотложных аварийно - восстановительных работ на объекте МБОУ «ООШ No 12» Дальнереченского городского округа, расположенного по адресу: Приморский край, г. Дальнереченск, ул. Некрасова, 6</t>
  </si>
  <si>
    <t>Министерство образования Приморского края</t>
  </si>
  <si>
    <t>759 0702 9999923800 521</t>
  </si>
  <si>
    <t>503-рп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</si>
  <si>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10000 руб.; Ольгинский муниципальный округ Приморского края — 60000 руб</t>
  </si>
  <si>
    <t>516-рп</t>
  </si>
  <si>
    <t>на оплату государственного контракта (договора),
заключаемого на экстренную закупку металлических гофрированных конструкций для проведения аварийно-восстановительных работ на территории Приморского края</t>
  </si>
  <si>
    <t>Министерство транспорта и дорожного хозяйства Приморского края</t>
  </si>
  <si>
    <t>754 0409 9999923800 244</t>
  </si>
  <si>
    <t>523-рп</t>
  </si>
  <si>
    <t>на осуществление капитального ремонта жилых помещений, поврежденных в результате чрезвычайной ситуации природного и техногенного характера, обусловленной комплексом неблагоприятных метеорологических явлений, произошедших в августе 2023 года на территории Приморского края</t>
  </si>
  <si>
    <t>527-рп</t>
  </si>
  <si>
    <t>на оказание финансовой помощи в связи с утратой имущества первой необходимости гражданам Российской Федерации, иностранным гражданам
и лицам без гражданства, пострадавшим в результате чрезвычайной ситуации природного и техногенного характера, согласно следующему распределению: городской округ Спасск-Дальний Приморского края — 150000 руб</t>
  </si>
  <si>
    <t>538-рп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</si>
  <si>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 согласно следующему распределению: Ольгинский муниципальный округ Приморского края — 1320000 руб</t>
  </si>
  <si>
    <t>540-рп</t>
  </si>
  <si>
    <t xml:space="preserve">для доведения лимитов бюджетных обязательств Дальнереченскому городскому округу Приморского края на проведение неотложных аварийно-восстановительных работ на объектах транспортной инфраструктуры местного значения, пострадавших в результате чрезвычайной ситуации регионального характера: Автомобильная дорога микрорайона Каменушка </t>
  </si>
  <si>
    <t>754 0409 9999923800 521</t>
  </si>
  <si>
    <t>548-рп</t>
  </si>
  <si>
    <t>на оказание единовременной материальной и финансовой помощи гражданам
Российской Федерации, иностранным гражданам и лицам без гражданства, пострадавшим в результате чрезвычайной ситуации природного и техногенного
характера, в целях: оказания единовременной материальной помощи в размере 2520000 руб. согласно следующемураспределению:Дальнереченский городской округ Приморского края — 2250000 руб.; Партизанский муниципальный округ Приморского края - 270000 руб.;оказания финансовой помощи в связи с утратой имущества первой
необходимости в размере 2400000 руб. согласно следующему распределению:
Дальнереченский городской округ Приморского края — 1950000 руб.;
Партизанский муниципальный округ Приморского края - 450000 руб</t>
  </si>
  <si>
    <t>558-рп</t>
  </si>
  <si>
    <t>на оказание финансовой помощи в связи с утратой имущества первой необходимости гражданам Российской Федерации, иностранным гражданам
и лицам без гражданства, пострадавшим в результате чрезвычайной ситуации природного и техногенного характера, согласно следующему распределению:
городской округ Спасск-Дальний Приморского края — 50000 руб.; Уссурийский городской округ Приморского края — 300000 руб</t>
  </si>
  <si>
    <t>563-рп</t>
  </si>
  <si>
    <t>на оказание единовременной материальной
помощи гражданам Российской Федерации, иностранным гражданам и лицам без гражданства, пострадавшим в результате чрезвычайной ситуации
природного и техногенного характера, согласно следующему распределению:Кавалеровский муниципальный округ Приморского края — 20000 руб.;
Ольгинский муниципальный округ Приморского края — 3500000 руб</t>
  </si>
  <si>
    <t>574-рп</t>
  </si>
  <si>
    <t>на оказание единовременной материальной
помощи гражданам Российской Федерации, иностранным гражданам и лицам без гражданства, пострадавшим в результате чрезвычайной ситуации
природного и техногенного характера, согласно следующему распределению:Ольгинский мо Приморского края — 740000 руб.</t>
  </si>
  <si>
    <t>575-рп</t>
  </si>
  <si>
    <t>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1950000 руб.согласно следующему распределению:Дальнереченский го Приморского края — 1950000 руб.; оказания финансовой помощи в связи с утратой имущества первой необходимости в размере 1500000 руб. согласно следующему распределению Дальнереченский го Приморского края — 1500000 руб</t>
  </si>
  <si>
    <t>576-рп</t>
  </si>
  <si>
    <t>для доведения лимитов бюджетных обязательств Пожарскому муниципальному округу Приморского края на проведение неотложных аварийно-восстановительных работ на объектах транспортной инфраструктуры местного значения, пострадавших в результате чрезвычайной ситуации регионального характера, участок 32-39-го км автомобильной дороги  «с. Федосьевка – с. Верхний Перевал»</t>
  </si>
  <si>
    <t>586-рп</t>
  </si>
  <si>
    <t>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
оказания единовременной материальной помощи в размере 10000 руб. согласно следующему распределению:Уссурийский городской округ Приморского края — 10000 руб.; оказание финансовой помощи в связи с утратой имущества первой
необходимости в размере 100000 руб. согласно следующему распределению:Уссурийский городской округ Приморского края — 100000 руб.</t>
  </si>
  <si>
    <t>587-рп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</si>
  <si>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распределению:Ольгинский мо Приморского края — 40000 руб</t>
  </si>
  <si>
    <t>589-рп</t>
  </si>
  <si>
    <t>для доведения до администрации Дальнереченского городского округаПриморского края на оплату муниципальных контрактов (договоров), заключаемых на закупку горюче-смазочных материалов для проведения аварийно-спасательных работ на территории Дальнереченского ГО Приморского края.</t>
  </si>
  <si>
    <t xml:space="preserve">769 0310 9999923800 521 </t>
  </si>
  <si>
    <t>Возврат в доход 2025 г.</t>
  </si>
  <si>
    <t>596-рп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</si>
  <si>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муниципальный округ Приморского края — 20000 руб</t>
  </si>
  <si>
    <t>597-рп</t>
  </si>
  <si>
    <t>на оказание единовременной материальной и финансовой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в целях:оказания единовременной материальной помощи в размере 4410000 руб.согласно следующему распределению: Дальнереченский ГО — 4410000 руб.оказания финансовой помощи в связи с утратой имущества первой необходимости в размере 13275000 руб. согласно следующему распределению: Дальнереченский ГО — 13275000 руб.</t>
  </si>
  <si>
    <t>598-рп</t>
  </si>
  <si>
    <t>для доведения лимитов бюджетных обязательств до администрации Дальнереченского городского округа на проведение неотложных аварийно-восстановительных работ по устройству железобетонных раструбных труб для отвода вод с подтапливаемых территорий Дальнереченского ГО согласно приложению</t>
  </si>
  <si>
    <t>Министерство жилищно-комунального хозяйства Приморского края</t>
  </si>
  <si>
    <t>768 0502 9999923800 521</t>
  </si>
  <si>
    <t>604-рп</t>
  </si>
  <si>
    <t xml:space="preserve">для доведения лимитов бюджетных обязательств до администрации Дальнереченского городского округа на проведение аварийно-спасательных работ по устройству заградительных насыпей для отвода вод рек
Белая, Малиновка и Большая Уссурка и восстановлению тела ограждающей дамбы ДО-4 для защиты жилого сектора г. Дальнереченска </t>
  </si>
  <si>
    <t>812 0406 99999 23800 521</t>
  </si>
  <si>
    <t>868-рп</t>
  </si>
  <si>
    <t>32 149 008,52 руб. из резервного фонда агентству по гидротехническим сооружениям, мелиорации и гидрологии Приморского края для доведения лимитов бюджетных обязательств до администрации Дальнереченского ГО на проведение аварийно-спасательных работ по устройству заградительных насыпей для отвода вод рек Белая, Малиновка и Большая Уссурка и восстановлению тела ограждающей дамбы ДО-4 для защиты жилого сектора г. Дальнереченска согласно приложению</t>
  </si>
  <si>
    <t>609-рп</t>
  </si>
  <si>
    <t>для доведения до ГКУ Приморского края по пожарной безопасности, ГОЧС на оплату государственных контрактов, заключаемых на закупку и поставку горюче-смазочных материалов для заправки пожарной техники и тяжелой техники, задействованной в проведении аварийно-спасательных работ по расчистке русел рек и дноуглубительных работ на территории Приморского края</t>
  </si>
  <si>
    <t>830-рп (о внес изм в 609-рп)</t>
  </si>
  <si>
    <t>610-рп</t>
  </si>
  <si>
    <t>для доведения, ГКУ Приморского края по пожарной безопасности, ГОЧС в целях осуществления аварийно-спасательных и неотложных аварийно-восстановительных работ по локализации и ликвидации очагов повышенной опасности, связанных с восстановлением пропускной способности русел рек: На оплату государственных контрактов (договоров), заключаемых на экстренную закупку тяжелой и грузовой техники: седельный тягач - 1 шт.; трал - 1 шт.; бульдозер - 1 шт.; экскаватор-1 шт.; самосвал -1шт.; грунтовый каток-1 шт.; фронтальный погрузчик-1 шт</t>
  </si>
  <si>
    <t>830-рп (о внес изм в 610-рп)</t>
  </si>
  <si>
    <t>617-рп</t>
  </si>
  <si>
    <t>для предоставления выплат на осуществление капитального ремонта жилых помещений, поврежденных в результате чрезвычайной ситуации природного и техногенного характера, обусловленной комплексом неблагоприятных метеорологических явлений, произошедших в августе 2023 года на территории Приморского края</t>
  </si>
  <si>
    <t>618-рп</t>
  </si>
  <si>
    <t>доведения до ГКУ Приморского края по пожарной безопасности, ГОЧС в целях осуществления аварийно-спасательных и неотложных аварийно-восстановительных работ по локализации и ликвидации очагов повышенной опасности, связанных с восстановлением пропускной способности русел рек:
На оплату ГК (договоров), заключаемых на экстренную закупку тяжелой и грузовой колесной техники: седельный тягач - 2 шт.; трал - 2 шт.; самосвал - 5 шт.; грунтовый каток - 5 шт.; фронтальный погрузчик - 2 шт.; На оплату ГК(договоров), заключаемых на техническое обслуживание и заправку топливом закупленной техники; На осуществление регистрационных действий в отношении закупленной техники</t>
  </si>
  <si>
    <t>830-рп (о внес изм в 618-рп)</t>
  </si>
  <si>
    <t>619-рп</t>
  </si>
  <si>
    <t>денежные средства в размере 3 292 800,00 руб. на оплату авиаработ на вертолетах 5-6, 9-11 августа 2024 года с целью определения мест, границ и характера разрушений, завалов, образовавшихся в зоне чрезвычайной ситуации, ввода (вывода) сил и средств в зону (из зоны) чрезвычайной ситуации, поиска пострадавших в зоне чрезвычайной ситуации, эвакуации населения из зоны чрезвычайной ситуации и его возвращения в места постоянного проживания, доставки грузов в пострадавшие при чрезвычайной ситуации районы</t>
  </si>
  <si>
    <t>624-рп</t>
  </si>
  <si>
    <t>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Уссурийский го Приморского края — 100000 руб</t>
  </si>
  <si>
    <t>628-рп</t>
  </si>
  <si>
    <t>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15000 руб. согласно следующему распределению: Дальнереченский ГО ПК — 15000 руб.; оказания финансовой помощи в связи с утратой имущества первой необходимости в размере 75000 руб. согласно следующему распределению: Дальнереченский ГО ПК — 75000 руб</t>
  </si>
  <si>
    <t>632-рп</t>
  </si>
  <si>
    <t>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2025000 руб. согласно следующему распределению: Дальнереченский ГО Приморского края — 2025000 руб.; оказания финансовой помощи в связи с утратой имущества первой необходимости в размере 4725000 руб. согласно следующему распределению:Дальнереченский ГО Приморского края — 4725000 руб</t>
  </si>
  <si>
    <t>639-рп</t>
  </si>
  <si>
    <t>на оказание единовременной материальной помощи гражданам Российской Федерации, иностранным гражданам и лицам без гражданства,пострадавшим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50000 руб.</t>
  </si>
  <si>
    <t>650-рп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</si>
  <si>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мо Приморского края — 750000 руб.; Кавалеровский мо Приморского края — 60000 руб.</t>
  </si>
  <si>
    <t>656-рп</t>
  </si>
  <si>
    <t>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10000 руб. согласно следующему распределению: Михайловский МР — 10000 руб.; оказание финансовой помощи в связи с утратой имущества первой необходимости в размере 50000 руб. согласно следующему распределению: Михайловский МР — 50000 руб</t>
  </si>
  <si>
    <t>657-рп</t>
  </si>
  <si>
    <t>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целях:оказания единовременной материальной помощи в размере 15000 руб. согласно следующему распределению: Дальнереченский ГО Приморского края — 15000 руб.; оказания финансовой помощи в связи с утратой имущества первой необходимости в размере 75000 руб. согласно следующему распределению: Дальнереченский ГО Приморского края — 75000 руб</t>
  </si>
  <si>
    <t>671-рп</t>
  </si>
  <si>
    <t>на оказание единовременной материальной помощи гражданам Российской Федерации,иностранным гражданам и лицам без гражданства, пострадавшим в результате чрезвычайной ситуации природного и техногенного характера (далее соответственно — резервный фонд, министерство), согласно следующему распределению: Ольгинский МО — 580000 руб</t>
  </si>
  <si>
    <t>672-рп</t>
  </si>
  <si>
    <t>для доведения лимитов бюджетных обязательств на проведение неотложных аварийно-восстановительных работ на здании МБОУ ООШ с. Золотая Долина, расположенном по адресу: Приморский край, Партизанский муниципальный округ, с. Золотая Долина, ул. Лётная, д. 11</t>
  </si>
  <si>
    <t>676-рп</t>
  </si>
  <si>
    <t>на оплату авиаработ на вертолетах AS-355 23, 25, 26, 28 августа с целью осуществления мероприятий по разведке для определения мест , границ и характера разрушений, завалов, образовавшихся в результате ухудшения паводковой обстановки на реках в связи с прохождением затяжных дождей в Дальнереченском, Лесозаводском, Партизанском муниципальных округах, а также для ввода (вывода) сил и средств, предназначенных для предупреждения и ликвидации чрезвычайных ситуаций, в зону (из зоны) указанных муниципальных образований</t>
  </si>
  <si>
    <t>680-рп</t>
  </si>
  <si>
    <t>на оказание единовременной материальной и финансовой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4335000 руб. согласно следующему распределению: Дальнереченский городской округ Приморского края — 4335000 руб.; оказания финансовой помощи в связи с утратой имущества первой необходимости в размере 300000 руб. согласно следующему распределению: Дальнереченский го Приморского края — 300000 руб</t>
  </si>
  <si>
    <t>690-рп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</si>
  <si>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муниципальный округ Приморского края — 790000 руб</t>
  </si>
  <si>
    <t>695-рп</t>
  </si>
  <si>
    <t>на проведение неотложных аварийно-восстановительных работ на объектах транспортной инфраструктуры местного значения, пострадавших в результате чрезвычайной ситуации, вызванной ливневыми дождями на территории Партизанского муниципального округа Приморского края 23 июля 2024 года,</t>
  </si>
  <si>
    <t>697-рп</t>
  </si>
  <si>
    <t>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Уссурийский ГО ПК — 250000 руб</t>
  </si>
  <si>
    <t>698-рп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</si>
  <si>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Партизанский МО — 10000 руб.</t>
  </si>
  <si>
    <t>703-рп</t>
  </si>
  <si>
    <t>для доведения до КГБУ «Управление по эксплуатации и капитальному строительству гидротехнических сооружений Приморского края» на закупку горюче-смазочных материалов для обеспечения заправки техники, задействованной в осуществлении работ по локализации и ликвидации очагов повышенной опасности, связанных с восстановлением пропускной способности русел рек, в соответствии с расчетом затрат согласно приложению</t>
  </si>
  <si>
    <t>812 0406 99999 23800 612 (0205)</t>
  </si>
  <si>
    <t>722-рп</t>
  </si>
  <si>
    <t>для доведения лимитов бюджетных обязательств краевым государственным бюджетным учреждениям здравоохранения на проведение аварийно-спасательных работ и экстренную закупку и поставку материальных средств, не включенных в резерв материальных ресурсов, для ликвидации чрезвычайных ситуаций согласно приложению (осушители воздуха 4 шт., мотопомпы 2 шт., насос дренажный)</t>
  </si>
  <si>
    <t xml:space="preserve">Министерство здравоохранения Приморского края </t>
  </si>
  <si>
    <t>723-рп</t>
  </si>
  <si>
    <t>в целях: оказания единовременной материальной помощи в размере 10000 руб. согласно следующему распределению: Уссурийский городской округ Приморского края — 10000 руб.; оказание финансовой помощи в связи с утратой имущества первой необходимости в размере 50000 руб. согласно следующему распределению: Уссурийский городской округ Приморского края — 50000 руб.</t>
  </si>
  <si>
    <t>724-рп</t>
  </si>
  <si>
    <t>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
Ольгинский МО Приморского края — 20000 руб</t>
  </si>
  <si>
    <t>738-рп</t>
  </si>
  <si>
    <t>741-рп</t>
  </si>
  <si>
    <t>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ГО Спасск-Дальний Приморского края — 200000 руб.; Уссурийский ГО Приморского края — 50000 руб</t>
  </si>
  <si>
    <t>743-рп</t>
  </si>
  <si>
    <t>747-рп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</si>
  <si>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 согласно следующему распределению: Ольгинский муниципальный округ Приморского края — 70000 руб.</t>
  </si>
  <si>
    <t>746-рп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</si>
  <si>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Партизанский муниципальный округ Приморского края — 75000 руб</t>
  </si>
  <si>
    <t>764-рп</t>
  </si>
  <si>
    <t>768-рп</t>
  </si>
  <si>
    <t>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30000 руб.согласно следующему распределению: Дальнереченский го — 30000 руб.; оказания финансовой помощи в связи с утратой имущества первой необходимости в размере 150000 руб. согласно следующему распределению: Дальнереченский го — 150000 руб</t>
  </si>
  <si>
    <t>769-рп</t>
  </si>
  <si>
    <t>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Уссурийский городской округ Приморского края — 250000 руб</t>
  </si>
  <si>
    <t>777-рп</t>
  </si>
  <si>
    <t>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Уссурийский го — 250000 руб.</t>
  </si>
  <si>
    <t>778-рп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</si>
  <si>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 (далее соответственно — резервный фонд, министерство), согласно следующему распределению: Ольгинский муниципальный округ Приморского края — 1480000 руб</t>
  </si>
  <si>
    <t>784-рп</t>
  </si>
  <si>
    <t>789-рп</t>
  </si>
  <si>
    <t>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городской округ Спасск-Дальний Приморского края — 250000 руб.; Уссурийский городской округ Приморского края — 200000 руб</t>
  </si>
  <si>
    <t>796-рп</t>
  </si>
  <si>
    <t>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Михайловский мр — 150000 руб</t>
  </si>
  <si>
    <t>797-рп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</si>
  <si>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50000 руб</t>
  </si>
  <si>
    <t>803-рп</t>
  </si>
  <si>
    <t>809-рп</t>
  </si>
  <si>
    <t>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60000 руб. согласно следующему распределению: Дальнереченский ГО — 60000 руб.; оказания финансовой помощи в связи с утратой имущества первой необходимости в размере 75000 руб. согласно следующему распределению: Дальнереченский ГО — 75000 руб</t>
  </si>
  <si>
    <t>818-рп</t>
  </si>
  <si>
    <t>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городской округ Спасск-Дальний Приморского края — 50000 руб.</t>
  </si>
  <si>
    <t>819-рп</t>
  </si>
  <si>
    <t>для предоставления выплат на осуществление капитального ремонта жилых помещений, поврежденных в результате чрезвычайной ситуации природного и техногенного характера, обусловленной комплексом неблагоприятных метеорологических явлений, произошедших в августе 2023 года на территории Приморского края.</t>
  </si>
  <si>
    <t>823-рп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</si>
  <si>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муниципальный округ Приморского края — 640000 руб. Кавалеровский муниципальный округ Приморского края — 240000 руб</t>
  </si>
  <si>
    <t>832-рп</t>
  </si>
  <si>
    <t>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— 50000 руб</t>
  </si>
  <si>
    <t>844-рп</t>
  </si>
  <si>
    <t>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15000 руб. согласно следующему распределению: Дальнереченский городской округ Приморского края — 15000 руб.; оказания финансовой помощи в связи с утратой имущества первой необходимости в размере 75000 руб. согласно следующему распределению: Дальнереченский городской округ Приморского края — 75000 руб</t>
  </si>
  <si>
    <t>857-рп</t>
  </si>
  <si>
    <t>865-рп</t>
  </si>
  <si>
    <t>для доведения до ГКУ Приморского края по пожарной безопасности, ГОЧС, бюджетных ассигнований для закупки шести дизельных насосных станций для перекачки воды производительностью 500 л/с, закупаемых в целях осуществления аварийно-спасательных и неотложных аварийно-восстановительных работ по локализации и ликвидации очагов повышенной опасности, связанных с восстановлением пропускной способности русел рек</t>
  </si>
  <si>
    <t>905-рп</t>
  </si>
  <si>
    <t>881-рп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</si>
  <si>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характера,согласно следующему распределению:Ольгинский муниципальный округ Приморского края — 20000 руб.</t>
  </si>
  <si>
    <t>891-рп</t>
  </si>
  <si>
    <t>на оказание единовременной материальной помощи гражданам РФ, иностранным гражданам и лицам без гражданства,пострадавшим в результате чрезвычайной ситуации природного и техногенного характера, согласно следующему распределению:Партизанский муниципальный округ — 10000 руб</t>
  </si>
  <si>
    <t>892-рп</t>
  </si>
  <si>
    <t>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10000 руб. согласно следующему распределению: Городской округ Спасск Дальний Приморского края — 10000 руб.; оказание финансовой помощи в связи с утратой имущества первой необходимости в размере 50000 руб. согласно следующему распределению: Городской округ Спасск Дальний Приморского края — 50000 руб</t>
  </si>
  <si>
    <t>896-рп</t>
  </si>
  <si>
    <t>на оказание единовременной материальной помощи гражданам РоссийскойФедерации,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Дальнереченский городской округ Приморского края — 15000 руб</t>
  </si>
  <si>
    <t>903-рп</t>
  </si>
  <si>
    <t>904-рп</t>
  </si>
  <si>
    <t>878 598,65 руб. для доведения лимитов бюджетных обязательств до краевого государственного бюджетного учреждения здравоохранения «Черниговская центральная районная больница» на проведение неотложных аварийно-восстановительных работ по ремонту кровли лечебного корпуса.</t>
  </si>
  <si>
    <t>922-рп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</si>
  <si>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Дальнереченский городской округ Приморского края — 30000 руб.</t>
  </si>
  <si>
    <t>923-рп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</si>
  <si>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муниципальный округ Приморского края — 10000 руб.; Кавалеровский муниципальный округ Приморского края — 420000 руб</t>
  </si>
  <si>
    <t>933-рп</t>
  </si>
  <si>
    <t>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Уссурийский городской округ Приморского края — 100000 руб</t>
  </si>
  <si>
    <t>934-рп</t>
  </si>
  <si>
    <t>951-рп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</si>
  <si>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Дальнереченский городской округ Приморского края — 15000 руб</t>
  </si>
  <si>
    <t>952-рп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</si>
  <si>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320000 руб</t>
  </si>
  <si>
    <t>960-рп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</si>
  <si>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мо — 20000 руб.; Кавалеровский мо — 370000 руб</t>
  </si>
  <si>
    <t>Всего по 716:</t>
  </si>
  <si>
    <t>Всего по 768:</t>
  </si>
  <si>
    <t>Всего по 759:</t>
  </si>
  <si>
    <t>Всего по 754:</t>
  </si>
  <si>
    <t>Всего по 807:</t>
  </si>
  <si>
    <t>Всего по 812:</t>
  </si>
  <si>
    <t>Всего по 760:</t>
  </si>
  <si>
    <t>Всего по 769:</t>
  </si>
  <si>
    <t>ИТОГО:</t>
  </si>
  <si>
    <t xml:space="preserve">Резервный фонд по ликв.ЧС </t>
  </si>
  <si>
    <t xml:space="preserve">Остаток </t>
  </si>
  <si>
    <t>Закон ПК  от 20.12.2022 № 253-КЗ; расп. от 01.03.2024 № 106-рп; расп. от 25.04.2024 № 255-рп; расп. от 16.05.2024 № 285-рп; 473-рп от 15.07.2024 (минус 200тр); изм в закон от 27.11.2024 № 670-КЗ (=188 млн)</t>
  </si>
  <si>
    <t>807 0407 9999923800 244</t>
  </si>
  <si>
    <t>769 0310 9999923800 852</t>
  </si>
  <si>
    <t>769 0310 9999923800 244</t>
  </si>
  <si>
    <t>761 0909 99999 23800 612 (0205)</t>
  </si>
  <si>
    <t xml:space="preserve">о целевом использовании средств  резервного фонда Правительства Приморского края по ликвидации чрезвычайных ситуаций природного и техногенного характера   на 1 января 2025 года (за 2024 год)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</si>
</sst>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\-??\ _₽_-;_-@_-"/>
  </numFmts>
  <fonts count="11" x14ac:knownFonts="1">
    <font>
      <sz val="11"/>
      <color theme="1"/>
      <name val="Calibri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252">
    <xf numFmtId="0" fontId="0" fillId="0" borderId="0" xfId="0"/>
    <xf numFmtId="0" fontId="10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1" fontId="1" fillId="0" borderId="0" xfId="0" applyNumberFormat="1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4" fontId="1" fillId="0" borderId="8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1" fontId="1" fillId="0" borderId="2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4" fontId="1" fillId="0" borderId="4" xfId="0" applyNumberFormat="1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center" wrapText="1"/>
    </xf>
    <xf numFmtId="14" fontId="1" fillId="0" borderId="2" xfId="0" applyNumberFormat="1" applyFont="1" applyFill="1" applyBorder="1" applyAlignment="1">
      <alignment vertical="center"/>
    </xf>
    <xf numFmtId="4" fontId="6" fillId="0" borderId="2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Alignment="1">
      <alignment horizontal="center" vertical="center"/>
    </xf>
    <xf numFmtId="4" fontId="6" fillId="0" borderId="5" xfId="0" applyNumberFormat="1" applyFont="1" applyFill="1" applyBorder="1" applyAlignment="1">
      <alignment horizontal="center" vertical="center"/>
    </xf>
    <xf numFmtId="4" fontId="6" fillId="0" borderId="10" xfId="0" applyNumberFormat="1" applyFont="1" applyFill="1" applyBorder="1" applyAlignment="1">
      <alignment vertical="center"/>
    </xf>
    <xf numFmtId="4" fontId="1" fillId="0" borderId="2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49" fontId="1" fillId="0" borderId="12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14" fontId="1" fillId="0" borderId="3" xfId="0" applyNumberFormat="1" applyFont="1" applyFill="1" applyBorder="1" applyAlignment="1">
      <alignment vertical="center"/>
    </xf>
    <xf numFmtId="4" fontId="6" fillId="0" borderId="16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4" fontId="6" fillId="0" borderId="19" xfId="0" applyNumberFormat="1" applyFont="1" applyFill="1" applyBorder="1" applyAlignment="1">
      <alignment horizontal="center" vertical="center"/>
    </xf>
    <xf numFmtId="4" fontId="6" fillId="0" borderId="8" xfId="0" applyNumberFormat="1" applyFont="1" applyFill="1" applyBorder="1" applyAlignment="1">
      <alignment horizontal="center" vertical="center"/>
    </xf>
    <xf numFmtId="4" fontId="6" fillId="0" borderId="20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top" wrapText="1"/>
    </xf>
    <xf numFmtId="4" fontId="6" fillId="0" borderId="6" xfId="0" applyNumberFormat="1" applyFont="1" applyFill="1" applyBorder="1" applyAlignment="1">
      <alignment horizontal="center" vertical="center"/>
    </xf>
    <xf numFmtId="4" fontId="6" fillId="0" borderId="22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1" fontId="1" fillId="0" borderId="0" xfId="0" applyNumberFormat="1" applyFont="1" applyFill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4" fontId="6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" fontId="6" fillId="0" borderId="9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" fontId="6" fillId="0" borderId="9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" fontId="6" fillId="0" borderId="2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left" vertical="top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49" fontId="1" fillId="0" borderId="19" xfId="0" applyNumberFormat="1" applyFont="1" applyFill="1" applyBorder="1" applyAlignment="1">
      <alignment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 wrapText="1"/>
    </xf>
    <xf numFmtId="4" fontId="6" fillId="0" borderId="7" xfId="0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/>
    </xf>
    <xf numFmtId="14" fontId="1" fillId="0" borderId="8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vertical="top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4" fontId="6" fillId="0" borderId="33" xfId="0" applyNumberFormat="1" applyFont="1" applyFill="1" applyBorder="1" applyAlignment="1">
      <alignment horizontal="center" vertical="center"/>
    </xf>
    <xf numFmtId="4" fontId="6" fillId="0" borderId="23" xfId="0" applyNumberFormat="1" applyFont="1" applyFill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vertical="top" wrapText="1"/>
    </xf>
    <xf numFmtId="49" fontId="1" fillId="0" borderId="17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1" fontId="6" fillId="0" borderId="4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14" fontId="1" fillId="0" borderId="2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" fontId="7" fillId="0" borderId="8" xfId="0" applyNumberFormat="1" applyFont="1" applyFill="1" applyBorder="1" applyAlignment="1">
      <alignment horizontal="center" vertical="center"/>
    </xf>
    <xf numFmtId="4" fontId="7" fillId="0" borderId="23" xfId="0" applyNumberFormat="1" applyFont="1" applyFill="1" applyBorder="1" applyAlignment="1">
      <alignment horizontal="center" vertical="center"/>
    </xf>
    <xf numFmtId="4" fontId="7" fillId="0" borderId="24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top" wrapText="1"/>
    </xf>
    <xf numFmtId="1" fontId="7" fillId="0" borderId="2" xfId="0" applyNumberFormat="1" applyFont="1" applyFill="1" applyBorder="1" applyAlignment="1">
      <alignment horizontal="left" vertical="top" wrapText="1"/>
    </xf>
    <xf numFmtId="14" fontId="7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4" fontId="7" fillId="0" borderId="19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/>
    <xf numFmtId="0" fontId="2" fillId="0" borderId="35" xfId="0" applyFont="1" applyFill="1" applyBorder="1"/>
    <xf numFmtId="0" fontId="2" fillId="0" borderId="36" xfId="0" applyFont="1" applyFill="1" applyBorder="1"/>
    <xf numFmtId="164" fontId="4" fillId="0" borderId="36" xfId="0" applyNumberFormat="1" applyFont="1" applyFill="1" applyBorder="1"/>
    <xf numFmtId="4" fontId="7" fillId="0" borderId="37" xfId="0" applyNumberFormat="1" applyFont="1" applyFill="1" applyBorder="1"/>
    <xf numFmtId="0" fontId="2" fillId="0" borderId="0" xfId="0" applyFont="1" applyFill="1" applyAlignment="1">
      <alignment horizontal="left" vertical="top" wrapText="1"/>
    </xf>
    <xf numFmtId="1" fontId="2" fillId="0" borderId="0" xfId="0" applyNumberFormat="1" applyFont="1" applyFill="1" applyAlignment="1">
      <alignment horizontal="left" vertical="top" wrapText="1"/>
    </xf>
    <xf numFmtId="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8" fillId="0" borderId="0" xfId="0" applyFont="1" applyFill="1"/>
    <xf numFmtId="1" fontId="10" fillId="0" borderId="0" xfId="0" applyNumberFormat="1" applyFont="1" applyFill="1"/>
    <xf numFmtId="0" fontId="9" fillId="0" borderId="0" xfId="0" applyFont="1" applyFill="1" applyAlignment="1">
      <alignment horizontal="center" vertical="center"/>
    </xf>
    <xf numFmtId="0" fontId="1" fillId="0" borderId="30" xfId="0" applyFont="1" applyFill="1" applyBorder="1" applyAlignment="1">
      <alignment horizontal="center" vertical="center" wrapText="1"/>
    </xf>
    <xf numFmtId="14" fontId="1" fillId="0" borderId="30" xfId="0" applyNumberFormat="1" applyFont="1" applyFill="1" applyBorder="1" applyAlignment="1">
      <alignment horizontal="center" vertical="center"/>
    </xf>
    <xf numFmtId="4" fontId="6" fillId="0" borderId="39" xfId="0" applyNumberFormat="1" applyFont="1" applyFill="1" applyBorder="1" applyAlignment="1">
      <alignment horizontal="center" vertical="center"/>
    </xf>
    <xf numFmtId="4" fontId="6" fillId="0" borderId="3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" fontId="6" fillId="0" borderId="5" xfId="0" applyNumberFormat="1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4" fontId="6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vertical="center" wrapText="1"/>
    </xf>
    <xf numFmtId="49" fontId="1" fillId="0" borderId="15" xfId="0" applyNumberFormat="1" applyFont="1" applyFill="1" applyBorder="1" applyAlignment="1">
      <alignment vertical="center" wrapText="1"/>
    </xf>
    <xf numFmtId="4" fontId="6" fillId="0" borderId="5" xfId="0" applyNumberFormat="1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 vertical="center"/>
    </xf>
    <xf numFmtId="4" fontId="6" fillId="0" borderId="16" xfId="0" applyNumberFormat="1" applyFont="1" applyFill="1" applyBorder="1" applyAlignment="1">
      <alignment horizontal="center" vertical="center"/>
    </xf>
    <xf numFmtId="4" fontId="6" fillId="0" borderId="21" xfId="0" applyNumberFormat="1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4" fontId="6" fillId="0" borderId="12" xfId="0" applyNumberFormat="1" applyFont="1" applyFill="1" applyBorder="1" applyAlignment="1">
      <alignment horizontal="center" vertical="center"/>
    </xf>
    <xf numFmtId="14" fontId="1" fillId="0" borderId="32" xfId="0" applyNumberFormat="1" applyFont="1" applyFill="1" applyBorder="1" applyAlignment="1">
      <alignment horizontal="center" vertical="center" wrapText="1"/>
    </xf>
    <xf numFmtId="4" fontId="6" fillId="0" borderId="41" xfId="0" applyNumberFormat="1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left" vertical="top" wrapText="1"/>
    </xf>
    <xf numFmtId="4" fontId="6" fillId="0" borderId="17" xfId="0" applyNumberFormat="1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top" wrapText="1"/>
    </xf>
    <xf numFmtId="4" fontId="6" fillId="0" borderId="6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top" wrapText="1"/>
    </xf>
    <xf numFmtId="0" fontId="1" fillId="0" borderId="10" xfId="0" applyFont="1" applyFill="1" applyBorder="1" applyAlignment="1">
      <alignment vertical="top" wrapText="1"/>
    </xf>
    <xf numFmtId="4" fontId="6" fillId="0" borderId="5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top" wrapText="1"/>
    </xf>
    <xf numFmtId="4" fontId="6" fillId="0" borderId="16" xfId="0" applyNumberFormat="1" applyFont="1" applyFill="1" applyBorder="1" applyAlignment="1">
      <alignment horizontal="center" vertical="center"/>
    </xf>
    <xf numFmtId="4" fontId="6" fillId="0" borderId="18" xfId="0" applyNumberFormat="1" applyFont="1" applyFill="1" applyBorder="1" applyAlignment="1">
      <alignment horizontal="center" vertical="center"/>
    </xf>
    <xf numFmtId="4" fontId="6" fillId="0" borderId="2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5" xfId="0" applyNumberFormat="1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>
      <alignment horizontal="center" vertical="center"/>
    </xf>
    <xf numFmtId="4" fontId="6" fillId="0" borderId="9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left" vertical="top" wrapText="1"/>
    </xf>
    <xf numFmtId="49" fontId="1" fillId="0" borderId="17" xfId="0" applyNumberFormat="1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Alignment="1">
      <alignment horizontal="left" vertical="top" wrapText="1"/>
    </xf>
    <xf numFmtId="49" fontId="1" fillId="0" borderId="28" xfId="0" applyNumberFormat="1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4" fontId="6" fillId="0" borderId="40" xfId="0" applyNumberFormat="1" applyFont="1" applyFill="1" applyBorder="1" applyAlignment="1">
      <alignment horizontal="center" vertical="center"/>
    </xf>
    <xf numFmtId="4" fontId="6" fillId="0" borderId="38" xfId="0" applyNumberFormat="1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49" fontId="1" fillId="0" borderId="30" xfId="0" applyNumberFormat="1" applyFont="1" applyFill="1" applyBorder="1" applyAlignment="1">
      <alignment horizontal="left" vertical="top" wrapText="1"/>
    </xf>
    <xf numFmtId="49" fontId="1" fillId="0" borderId="31" xfId="0" applyNumberFormat="1" applyFont="1" applyFill="1" applyBorder="1" applyAlignment="1">
      <alignment horizontal="left" vertical="top" wrapText="1"/>
    </xf>
    <xf numFmtId="49" fontId="1" fillId="0" borderId="32" xfId="0" applyNumberFormat="1" applyFont="1" applyFill="1" applyBorder="1" applyAlignment="1">
      <alignment horizontal="left" vertical="top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4" fontId="6" fillId="0" borderId="30" xfId="0" applyNumberFormat="1" applyFont="1" applyFill="1" applyBorder="1" applyAlignment="1">
      <alignment horizontal="center" vertical="center"/>
    </xf>
    <xf numFmtId="4" fontId="6" fillId="0" borderId="32" xfId="0" applyNumberFormat="1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2" fillId="0" borderId="36" xfId="0" applyFont="1" applyFill="1" applyBorder="1" applyAlignment="1">
      <alignment horizontal="left" vertical="center" wrapText="1"/>
    </xf>
    <xf numFmtId="0" fontId="2" fillId="0" borderId="3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14" fontId="1" fillId="0" borderId="30" xfId="0" applyNumberFormat="1" applyFont="1" applyFill="1" applyBorder="1" applyAlignment="1">
      <alignment horizontal="center" vertical="center" wrapText="1"/>
    </xf>
    <xf numFmtId="14" fontId="1" fillId="0" borderId="3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1"/>
  <sheetViews>
    <sheetView tabSelected="1" view="pageBreakPreview" topLeftCell="A220" zoomScale="60" zoomScaleNormal="60" workbookViewId="0">
      <selection activeCell="B233" sqref="B233"/>
    </sheetView>
  </sheetViews>
  <sheetFormatPr defaultColWidth="8.7109375" defaultRowHeight="15" x14ac:dyDescent="0.25"/>
  <cols>
    <col min="1" max="1" width="5" style="1" customWidth="1"/>
    <col min="2" max="2" width="13.5703125" style="2" customWidth="1"/>
    <col min="3" max="3" width="15.42578125" style="2" customWidth="1"/>
    <col min="4" max="4" width="20.5703125" style="2" customWidth="1"/>
    <col min="5" max="5" width="51.85546875" style="2" customWidth="1"/>
    <col min="6" max="6" width="22" style="2" customWidth="1"/>
    <col min="7" max="7" width="20" style="3" customWidth="1"/>
    <col min="8" max="8" width="25.28515625" style="158" customWidth="1"/>
    <col min="9" max="9" width="10.42578125" style="4" hidden="1" customWidth="1"/>
    <col min="10" max="10" width="18" style="5" hidden="1" customWidth="1"/>
    <col min="11" max="12" width="19.140625" style="5" customWidth="1"/>
    <col min="13" max="13" width="19" style="5" customWidth="1"/>
    <col min="14" max="15" width="18.7109375" style="5" customWidth="1"/>
    <col min="16" max="16" width="28.140625" style="3" customWidth="1"/>
    <col min="17" max="17" width="2.85546875" style="3" customWidth="1"/>
    <col min="18" max="16384" width="8.7109375" style="1"/>
  </cols>
  <sheetData>
    <row r="2" spans="1:16" ht="18.75" x14ac:dyDescent="0.25">
      <c r="D2" s="175" t="s">
        <v>0</v>
      </c>
      <c r="E2" s="175"/>
      <c r="F2" s="175"/>
      <c r="G2" s="175"/>
      <c r="H2" s="175"/>
      <c r="I2" s="175"/>
      <c r="J2" s="175"/>
      <c r="K2" s="175"/>
      <c r="L2" s="175"/>
      <c r="M2" s="175"/>
      <c r="N2" s="175"/>
    </row>
    <row r="4" spans="1:16" x14ac:dyDescent="0.25">
      <c r="D4" s="176" t="s">
        <v>1</v>
      </c>
      <c r="E4" s="176"/>
      <c r="F4" s="176"/>
      <c r="G4" s="176"/>
      <c r="H4" s="176"/>
      <c r="I4" s="176"/>
      <c r="J4" s="176"/>
      <c r="K4" s="176"/>
      <c r="L4" s="176"/>
      <c r="M4" s="176"/>
      <c r="N4" s="176"/>
    </row>
    <row r="5" spans="1:16" ht="63" customHeight="1" x14ac:dyDescent="0.25">
      <c r="A5" s="183" t="s">
        <v>385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</row>
    <row r="6" spans="1:16" x14ac:dyDescent="0.25">
      <c r="P6" s="168" t="s">
        <v>2</v>
      </c>
    </row>
    <row r="7" spans="1:16" s="6" customFormat="1" ht="55.5" customHeight="1" x14ac:dyDescent="0.25">
      <c r="A7" s="177" t="s">
        <v>3</v>
      </c>
      <c r="B7" s="178" t="s">
        <v>4</v>
      </c>
      <c r="C7" s="179"/>
      <c r="D7" s="177" t="s">
        <v>5</v>
      </c>
      <c r="E7" s="177" t="s">
        <v>6</v>
      </c>
      <c r="F7" s="180" t="s">
        <v>7</v>
      </c>
      <c r="G7" s="177" t="s">
        <v>8</v>
      </c>
      <c r="H7" s="182" t="s">
        <v>9</v>
      </c>
      <c r="I7" s="178" t="s">
        <v>10</v>
      </c>
      <c r="J7" s="179"/>
      <c r="K7" s="177" t="s">
        <v>11</v>
      </c>
      <c r="L7" s="177" t="s">
        <v>12</v>
      </c>
      <c r="M7" s="177" t="s">
        <v>13</v>
      </c>
      <c r="N7" s="177" t="s">
        <v>14</v>
      </c>
      <c r="O7" s="177" t="s">
        <v>15</v>
      </c>
      <c r="P7" s="193" t="s">
        <v>16</v>
      </c>
    </row>
    <row r="8" spans="1:16" s="6" customFormat="1" ht="103.5" customHeight="1" x14ac:dyDescent="0.25">
      <c r="A8" s="177"/>
      <c r="B8" s="159" t="s">
        <v>17</v>
      </c>
      <c r="C8" s="159" t="s">
        <v>18</v>
      </c>
      <c r="D8" s="177"/>
      <c r="E8" s="177"/>
      <c r="F8" s="181"/>
      <c r="G8" s="177"/>
      <c r="H8" s="182"/>
      <c r="I8" s="7" t="s">
        <v>17</v>
      </c>
      <c r="J8" s="7" t="s">
        <v>18</v>
      </c>
      <c r="K8" s="177"/>
      <c r="L8" s="177"/>
      <c r="M8" s="177"/>
      <c r="N8" s="177"/>
      <c r="O8" s="177"/>
      <c r="P8" s="193"/>
    </row>
    <row r="9" spans="1:16" s="12" customFormat="1" x14ac:dyDescent="0.25">
      <c r="A9" s="8">
        <v>1</v>
      </c>
      <c r="B9" s="8">
        <v>2</v>
      </c>
      <c r="C9" s="8">
        <v>3</v>
      </c>
      <c r="D9" s="8">
        <v>4</v>
      </c>
      <c r="E9" s="8">
        <v>5</v>
      </c>
      <c r="F9" s="152">
        <v>6</v>
      </c>
      <c r="G9" s="10">
        <v>7</v>
      </c>
      <c r="H9" s="11">
        <v>8</v>
      </c>
      <c r="I9" s="8">
        <v>10</v>
      </c>
      <c r="J9" s="8">
        <v>11</v>
      </c>
      <c r="K9" s="152">
        <v>9</v>
      </c>
      <c r="L9" s="8">
        <v>10</v>
      </c>
      <c r="M9" s="8">
        <v>11</v>
      </c>
      <c r="N9" s="8">
        <v>12</v>
      </c>
      <c r="O9" s="8">
        <v>13</v>
      </c>
      <c r="P9" s="152">
        <v>14</v>
      </c>
    </row>
    <row r="10" spans="1:16" s="12" customFormat="1" ht="45" x14ac:dyDescent="0.25">
      <c r="A10" s="194">
        <v>1</v>
      </c>
      <c r="B10" s="8" t="s">
        <v>19</v>
      </c>
      <c r="C10" s="13">
        <v>45302</v>
      </c>
      <c r="D10" s="14">
        <v>1562000</v>
      </c>
      <c r="E10" s="196" t="s">
        <v>20</v>
      </c>
      <c r="F10" s="15">
        <v>1562000</v>
      </c>
      <c r="G10" s="16" t="s">
        <v>0</v>
      </c>
      <c r="H10" s="17" t="s">
        <v>21</v>
      </c>
      <c r="I10" s="8"/>
      <c r="J10" s="18"/>
      <c r="K10" s="15">
        <v>1562000</v>
      </c>
      <c r="L10" s="19">
        <v>1532000</v>
      </c>
      <c r="M10" s="14">
        <v>1532000</v>
      </c>
      <c r="N10" s="20">
        <f>K10+K11-L10</f>
        <v>0</v>
      </c>
      <c r="O10" s="20">
        <f>L10-M10</f>
        <v>0</v>
      </c>
      <c r="P10" s="9"/>
    </row>
    <row r="11" spans="1:16" s="12" customFormat="1" ht="45" x14ac:dyDescent="0.25">
      <c r="A11" s="195"/>
      <c r="B11" s="8" t="s">
        <v>22</v>
      </c>
      <c r="C11" s="13">
        <v>45343</v>
      </c>
      <c r="D11" s="14">
        <v>-30000</v>
      </c>
      <c r="E11" s="197"/>
      <c r="F11" s="15">
        <v>-30000</v>
      </c>
      <c r="G11" s="16" t="s">
        <v>0</v>
      </c>
      <c r="H11" s="17" t="s">
        <v>21</v>
      </c>
      <c r="I11" s="8"/>
      <c r="J11" s="18"/>
      <c r="K11" s="15">
        <v>-30000</v>
      </c>
      <c r="L11" s="19"/>
      <c r="M11" s="14"/>
      <c r="N11" s="9"/>
      <c r="O11" s="20"/>
      <c r="P11" s="9"/>
    </row>
    <row r="12" spans="1:16" ht="45" x14ac:dyDescent="0.25">
      <c r="A12" s="198">
        <v>2</v>
      </c>
      <c r="B12" s="200" t="s">
        <v>23</v>
      </c>
      <c r="C12" s="184">
        <v>45302</v>
      </c>
      <c r="D12" s="186">
        <v>12012000</v>
      </c>
      <c r="E12" s="188" t="s">
        <v>24</v>
      </c>
      <c r="F12" s="187">
        <v>12012000</v>
      </c>
      <c r="G12" s="21" t="s">
        <v>0</v>
      </c>
      <c r="H12" s="160" t="s">
        <v>21</v>
      </c>
      <c r="I12" s="22" t="s">
        <v>25</v>
      </c>
      <c r="J12" s="23">
        <v>44935</v>
      </c>
      <c r="K12" s="206">
        <v>12012000</v>
      </c>
      <c r="L12" s="24">
        <v>2460000</v>
      </c>
      <c r="M12" s="25">
        <v>2460000</v>
      </c>
      <c r="N12" s="26">
        <f>SUM(K12:K50)-SUM(L12:L50)</f>
        <v>0</v>
      </c>
      <c r="O12" s="26">
        <f>SUM(L12:L50)-SUM(M12:M50)</f>
        <v>0</v>
      </c>
      <c r="P12" s="22"/>
    </row>
    <row r="13" spans="1:16" ht="45" x14ac:dyDescent="0.25">
      <c r="A13" s="199"/>
      <c r="B13" s="201"/>
      <c r="C13" s="185"/>
      <c r="D13" s="187"/>
      <c r="E13" s="189"/>
      <c r="F13" s="187"/>
      <c r="G13" s="21" t="s">
        <v>0</v>
      </c>
      <c r="H13" s="17" t="s">
        <v>21</v>
      </c>
      <c r="I13" s="22"/>
      <c r="J13" s="23"/>
      <c r="K13" s="206"/>
      <c r="L13" s="24">
        <v>1596000</v>
      </c>
      <c r="M13" s="24">
        <v>1596000</v>
      </c>
      <c r="N13" s="27"/>
      <c r="O13" s="27"/>
      <c r="P13" s="22"/>
    </row>
    <row r="14" spans="1:16" ht="45" x14ac:dyDescent="0.25">
      <c r="A14" s="199"/>
      <c r="B14" s="201"/>
      <c r="C14" s="185"/>
      <c r="D14" s="187"/>
      <c r="E14" s="189"/>
      <c r="F14" s="187"/>
      <c r="G14" s="21" t="s">
        <v>0</v>
      </c>
      <c r="H14" s="17" t="s">
        <v>21</v>
      </c>
      <c r="I14" s="22"/>
      <c r="J14" s="23"/>
      <c r="K14" s="206"/>
      <c r="L14" s="24">
        <v>2186000</v>
      </c>
      <c r="M14" s="25">
        <v>2186000</v>
      </c>
      <c r="N14" s="27"/>
      <c r="O14" s="27"/>
      <c r="P14" s="28"/>
    </row>
    <row r="15" spans="1:16" ht="45" x14ac:dyDescent="0.25">
      <c r="A15" s="199"/>
      <c r="B15" s="201"/>
      <c r="C15" s="185"/>
      <c r="D15" s="187"/>
      <c r="E15" s="189"/>
      <c r="F15" s="187"/>
      <c r="G15" s="21" t="s">
        <v>0</v>
      </c>
      <c r="H15" s="17" t="s">
        <v>21</v>
      </c>
      <c r="I15" s="22"/>
      <c r="J15" s="23"/>
      <c r="K15" s="206"/>
      <c r="L15" s="24">
        <v>1508000</v>
      </c>
      <c r="M15" s="24">
        <v>1508000</v>
      </c>
      <c r="N15" s="27"/>
      <c r="O15" s="27"/>
      <c r="P15" s="28"/>
    </row>
    <row r="16" spans="1:16" ht="45" x14ac:dyDescent="0.25">
      <c r="A16" s="199"/>
      <c r="B16" s="201"/>
      <c r="C16" s="185"/>
      <c r="D16" s="187"/>
      <c r="E16" s="189"/>
      <c r="F16" s="187"/>
      <c r="G16" s="21" t="s">
        <v>0</v>
      </c>
      <c r="H16" s="17" t="s">
        <v>21</v>
      </c>
      <c r="I16" s="22"/>
      <c r="J16" s="23"/>
      <c r="K16" s="206"/>
      <c r="L16" s="24">
        <v>2294000</v>
      </c>
      <c r="M16" s="25">
        <v>2294000</v>
      </c>
      <c r="N16" s="27"/>
      <c r="O16" s="27"/>
      <c r="P16" s="10"/>
    </row>
    <row r="17" spans="1:17" ht="45" x14ac:dyDescent="0.25">
      <c r="A17" s="199"/>
      <c r="B17" s="202"/>
      <c r="C17" s="203"/>
      <c r="D17" s="187"/>
      <c r="E17" s="204"/>
      <c r="F17" s="205"/>
      <c r="G17" s="21" t="s">
        <v>0</v>
      </c>
      <c r="H17" s="17" t="s">
        <v>21</v>
      </c>
      <c r="I17" s="22"/>
      <c r="J17" s="23"/>
      <c r="K17" s="207"/>
      <c r="L17" s="24">
        <v>1446000</v>
      </c>
      <c r="M17" s="24">
        <v>1446000</v>
      </c>
      <c r="N17" s="27"/>
      <c r="O17" s="27"/>
      <c r="P17" s="10"/>
    </row>
    <row r="18" spans="1:17" ht="45" x14ac:dyDescent="0.25">
      <c r="A18" s="199"/>
      <c r="B18" s="200" t="s">
        <v>26</v>
      </c>
      <c r="C18" s="184">
        <v>45392</v>
      </c>
      <c r="D18" s="186">
        <v>11016000</v>
      </c>
      <c r="E18" s="208" t="s">
        <v>27</v>
      </c>
      <c r="F18" s="186">
        <v>11016000</v>
      </c>
      <c r="G18" s="29" t="s">
        <v>0</v>
      </c>
      <c r="H18" s="30" t="s">
        <v>21</v>
      </c>
      <c r="I18" s="16"/>
      <c r="J18" s="23"/>
      <c r="K18" s="210">
        <v>11016000</v>
      </c>
      <c r="L18" s="24">
        <v>166000</v>
      </c>
      <c r="M18" s="25">
        <v>166000</v>
      </c>
      <c r="N18" s="27"/>
      <c r="O18" s="27"/>
      <c r="P18" s="10"/>
    </row>
    <row r="19" spans="1:17" ht="45" x14ac:dyDescent="0.25">
      <c r="A19" s="199"/>
      <c r="B19" s="201"/>
      <c r="C19" s="185"/>
      <c r="D19" s="187"/>
      <c r="E19" s="209"/>
      <c r="F19" s="187"/>
      <c r="G19" s="29" t="s">
        <v>0</v>
      </c>
      <c r="H19" s="17" t="s">
        <v>21</v>
      </c>
      <c r="I19" s="16"/>
      <c r="J19" s="23"/>
      <c r="K19" s="206"/>
      <c r="L19" s="24">
        <v>2268000</v>
      </c>
      <c r="M19" s="24">
        <v>2268000</v>
      </c>
      <c r="N19" s="27"/>
      <c r="O19" s="27"/>
      <c r="P19" s="32"/>
    </row>
    <row r="20" spans="1:17" ht="45" x14ac:dyDescent="0.25">
      <c r="A20" s="199"/>
      <c r="B20" s="201"/>
      <c r="C20" s="185"/>
      <c r="D20" s="187"/>
      <c r="E20" s="209"/>
      <c r="F20" s="187"/>
      <c r="G20" s="29" t="s">
        <v>0</v>
      </c>
      <c r="H20" s="17" t="s">
        <v>21</v>
      </c>
      <c r="I20" s="16" t="s">
        <v>28</v>
      </c>
      <c r="J20" s="23">
        <v>45099</v>
      </c>
      <c r="K20" s="206"/>
      <c r="L20" s="24">
        <v>1560000</v>
      </c>
      <c r="M20" s="25">
        <v>1560000</v>
      </c>
      <c r="N20" s="27"/>
      <c r="O20" s="27"/>
      <c r="P20" s="33"/>
    </row>
    <row r="21" spans="1:17" ht="45" x14ac:dyDescent="0.25">
      <c r="A21" s="199"/>
      <c r="B21" s="201"/>
      <c r="C21" s="185"/>
      <c r="D21" s="187"/>
      <c r="E21" s="209"/>
      <c r="F21" s="187"/>
      <c r="G21" s="29" t="s">
        <v>0</v>
      </c>
      <c r="H21" s="17" t="s">
        <v>21</v>
      </c>
      <c r="I21" s="16"/>
      <c r="J21" s="23"/>
      <c r="K21" s="206"/>
      <c r="L21" s="24">
        <v>2480000</v>
      </c>
      <c r="M21" s="24">
        <v>2480000</v>
      </c>
      <c r="N21" s="27"/>
      <c r="O21" s="27"/>
      <c r="P21" s="8"/>
    </row>
    <row r="22" spans="1:17" ht="45" x14ac:dyDescent="0.25">
      <c r="A22" s="199"/>
      <c r="B22" s="201"/>
      <c r="C22" s="185"/>
      <c r="D22" s="187"/>
      <c r="E22" s="209"/>
      <c r="F22" s="187"/>
      <c r="G22" s="29" t="s">
        <v>0</v>
      </c>
      <c r="H22" s="17" t="s">
        <v>21</v>
      </c>
      <c r="I22" s="16"/>
      <c r="J22" s="23"/>
      <c r="K22" s="207"/>
      <c r="L22" s="24">
        <v>1612000</v>
      </c>
      <c r="M22" s="25">
        <v>1612000</v>
      </c>
      <c r="N22" s="27"/>
      <c r="O22" s="27"/>
      <c r="P22" s="8"/>
    </row>
    <row r="23" spans="1:17" ht="45" x14ac:dyDescent="0.25">
      <c r="A23" s="199"/>
      <c r="B23" s="200" t="s">
        <v>29</v>
      </c>
      <c r="C23" s="184">
        <v>45429</v>
      </c>
      <c r="D23" s="186">
        <v>-1726400</v>
      </c>
      <c r="E23" s="188" t="s">
        <v>30</v>
      </c>
      <c r="F23" s="186">
        <v>-1726400</v>
      </c>
      <c r="G23" s="29" t="s">
        <v>0</v>
      </c>
      <c r="H23" s="30" t="s">
        <v>21</v>
      </c>
      <c r="I23" s="16"/>
      <c r="J23" s="23"/>
      <c r="K23" s="24">
        <v>-936240</v>
      </c>
      <c r="L23" s="24">
        <v>-936240</v>
      </c>
      <c r="M23" s="24">
        <v>-936240</v>
      </c>
      <c r="N23" s="27"/>
      <c r="O23" s="27"/>
      <c r="P23" s="8"/>
    </row>
    <row r="24" spans="1:17" ht="45" x14ac:dyDescent="0.25">
      <c r="A24" s="199"/>
      <c r="B24" s="202"/>
      <c r="C24" s="203"/>
      <c r="D24" s="205"/>
      <c r="E24" s="204"/>
      <c r="F24" s="205"/>
      <c r="G24" s="21" t="s">
        <v>0</v>
      </c>
      <c r="H24" s="17" t="s">
        <v>21</v>
      </c>
      <c r="I24" s="22"/>
      <c r="J24" s="23"/>
      <c r="K24" s="24">
        <v>-790160</v>
      </c>
      <c r="L24" s="24">
        <v>-790160</v>
      </c>
      <c r="M24" s="24">
        <v>-790160</v>
      </c>
      <c r="N24" s="27"/>
      <c r="O24" s="27"/>
      <c r="P24" s="8"/>
    </row>
    <row r="25" spans="1:17" ht="45" x14ac:dyDescent="0.25">
      <c r="A25" s="199"/>
      <c r="B25" s="200" t="s">
        <v>31</v>
      </c>
      <c r="C25" s="184">
        <v>45450</v>
      </c>
      <c r="D25" s="186">
        <v>-1711792</v>
      </c>
      <c r="E25" s="188" t="s">
        <v>32</v>
      </c>
      <c r="F25" s="186">
        <v>-1711792</v>
      </c>
      <c r="G25" s="29" t="s">
        <v>0</v>
      </c>
      <c r="H25" s="30" t="s">
        <v>21</v>
      </c>
      <c r="I25" s="16"/>
      <c r="J25" s="23"/>
      <c r="K25" s="24">
        <v>-885776</v>
      </c>
      <c r="L25" s="24">
        <v>-885776</v>
      </c>
      <c r="M25" s="24">
        <v>-885776</v>
      </c>
      <c r="N25" s="27"/>
      <c r="O25" s="27"/>
      <c r="P25" s="8"/>
    </row>
    <row r="26" spans="1:17" ht="45" x14ac:dyDescent="0.25">
      <c r="A26" s="199"/>
      <c r="B26" s="201"/>
      <c r="C26" s="185"/>
      <c r="D26" s="187"/>
      <c r="E26" s="189"/>
      <c r="F26" s="187"/>
      <c r="G26" s="34" t="s">
        <v>0</v>
      </c>
      <c r="H26" s="17" t="s">
        <v>21</v>
      </c>
      <c r="I26" s="22"/>
      <c r="J26" s="23"/>
      <c r="K26" s="26">
        <v>-826016</v>
      </c>
      <c r="L26" s="24">
        <v>-826016</v>
      </c>
      <c r="M26" s="24">
        <v>-826016</v>
      </c>
      <c r="N26" s="27"/>
      <c r="O26" s="27"/>
      <c r="P26" s="8"/>
    </row>
    <row r="27" spans="1:17" ht="45" x14ac:dyDescent="0.25">
      <c r="A27" s="199"/>
      <c r="B27" s="190" t="s">
        <v>33</v>
      </c>
      <c r="C27" s="191">
        <v>45484</v>
      </c>
      <c r="D27" s="192">
        <v>20646000</v>
      </c>
      <c r="E27" s="211" t="s">
        <v>34</v>
      </c>
      <c r="F27" s="192">
        <v>20646000</v>
      </c>
      <c r="G27" s="35" t="s">
        <v>0</v>
      </c>
      <c r="H27" s="161" t="s">
        <v>21</v>
      </c>
      <c r="I27" s="16"/>
      <c r="J27" s="36"/>
      <c r="K27" s="212">
        <v>20646000</v>
      </c>
      <c r="L27" s="38">
        <v>1892000</v>
      </c>
      <c r="M27" s="25">
        <v>1892000</v>
      </c>
      <c r="N27" s="27"/>
      <c r="O27" s="27"/>
      <c r="P27" s="8"/>
      <c r="Q27" s="1"/>
    </row>
    <row r="28" spans="1:17" ht="45" x14ac:dyDescent="0.25">
      <c r="A28" s="199"/>
      <c r="B28" s="190"/>
      <c r="C28" s="191"/>
      <c r="D28" s="192"/>
      <c r="E28" s="211"/>
      <c r="F28" s="192"/>
      <c r="G28" s="39" t="s">
        <v>0</v>
      </c>
      <c r="H28" s="30" t="s">
        <v>21</v>
      </c>
      <c r="I28" s="22"/>
      <c r="J28" s="36"/>
      <c r="K28" s="213"/>
      <c r="L28" s="38">
        <v>38000</v>
      </c>
      <c r="M28" s="24">
        <v>38000</v>
      </c>
      <c r="N28" s="27"/>
      <c r="O28" s="27"/>
      <c r="P28" s="8"/>
      <c r="Q28" s="1"/>
    </row>
    <row r="29" spans="1:17" ht="45" x14ac:dyDescent="0.25">
      <c r="A29" s="199"/>
      <c r="B29" s="190"/>
      <c r="C29" s="191"/>
      <c r="D29" s="192"/>
      <c r="E29" s="211"/>
      <c r="F29" s="192"/>
      <c r="G29" s="40" t="s">
        <v>0</v>
      </c>
      <c r="H29" s="30" t="s">
        <v>21</v>
      </c>
      <c r="I29" s="22"/>
      <c r="J29" s="36"/>
      <c r="K29" s="213"/>
      <c r="L29" s="38">
        <v>1422000</v>
      </c>
      <c r="M29" s="25">
        <v>1422000</v>
      </c>
      <c r="N29" s="27"/>
      <c r="O29" s="27"/>
      <c r="P29" s="8"/>
      <c r="Q29" s="1"/>
    </row>
    <row r="30" spans="1:17" ht="45" x14ac:dyDescent="0.25">
      <c r="A30" s="199"/>
      <c r="B30" s="190"/>
      <c r="C30" s="191"/>
      <c r="D30" s="192"/>
      <c r="E30" s="211"/>
      <c r="F30" s="192"/>
      <c r="G30" s="40" t="s">
        <v>0</v>
      </c>
      <c r="H30" s="30" t="s">
        <v>21</v>
      </c>
      <c r="I30" s="22"/>
      <c r="J30" s="36"/>
      <c r="K30" s="213"/>
      <c r="L30" s="41">
        <v>1598000</v>
      </c>
      <c r="M30" s="26">
        <v>1598000</v>
      </c>
      <c r="N30" s="27"/>
      <c r="O30" s="27"/>
      <c r="P30" s="8"/>
      <c r="Q30" s="1"/>
    </row>
    <row r="31" spans="1:17" ht="45" x14ac:dyDescent="0.25">
      <c r="A31" s="199"/>
      <c r="B31" s="190"/>
      <c r="C31" s="191"/>
      <c r="D31" s="192"/>
      <c r="E31" s="211"/>
      <c r="F31" s="192"/>
      <c r="G31" s="40" t="s">
        <v>0</v>
      </c>
      <c r="H31" s="30" t="s">
        <v>21</v>
      </c>
      <c r="I31" s="22"/>
      <c r="J31" s="36"/>
      <c r="K31" s="213"/>
      <c r="L31" s="42">
        <v>1154000</v>
      </c>
      <c r="M31" s="42">
        <v>1154000</v>
      </c>
      <c r="N31" s="43"/>
      <c r="O31" s="27"/>
      <c r="P31" s="8"/>
      <c r="Q31" s="1"/>
    </row>
    <row r="32" spans="1:17" ht="45" x14ac:dyDescent="0.25">
      <c r="A32" s="199"/>
      <c r="B32" s="190"/>
      <c r="C32" s="191"/>
      <c r="D32" s="192"/>
      <c r="E32" s="211"/>
      <c r="F32" s="192"/>
      <c r="G32" s="40" t="s">
        <v>0</v>
      </c>
      <c r="H32" s="30" t="s">
        <v>21</v>
      </c>
      <c r="I32" s="22"/>
      <c r="J32" s="36"/>
      <c r="K32" s="213"/>
      <c r="L32" s="42">
        <v>1550000</v>
      </c>
      <c r="M32" s="42">
        <v>1550000</v>
      </c>
      <c r="N32" s="43"/>
      <c r="O32" s="27"/>
      <c r="P32" s="8"/>
    </row>
    <row r="33" spans="1:17" ht="45" x14ac:dyDescent="0.25">
      <c r="A33" s="199"/>
      <c r="B33" s="190"/>
      <c r="C33" s="191"/>
      <c r="D33" s="192"/>
      <c r="E33" s="211"/>
      <c r="F33" s="192"/>
      <c r="G33" s="40" t="s">
        <v>0</v>
      </c>
      <c r="H33" s="30" t="s">
        <v>21</v>
      </c>
      <c r="I33" s="22"/>
      <c r="J33" s="36"/>
      <c r="K33" s="213"/>
      <c r="L33" s="42">
        <v>1052000</v>
      </c>
      <c r="M33" s="42">
        <v>1052000</v>
      </c>
      <c r="N33" s="43"/>
      <c r="O33" s="27"/>
      <c r="P33" s="8"/>
    </row>
    <row r="34" spans="1:17" ht="45" x14ac:dyDescent="0.25">
      <c r="A34" s="199"/>
      <c r="B34" s="190"/>
      <c r="C34" s="191"/>
      <c r="D34" s="192"/>
      <c r="E34" s="211"/>
      <c r="F34" s="192"/>
      <c r="G34" s="40" t="s">
        <v>0</v>
      </c>
      <c r="H34" s="30" t="s">
        <v>21</v>
      </c>
      <c r="I34" s="22"/>
      <c r="J34" s="36"/>
      <c r="K34" s="213"/>
      <c r="L34" s="42">
        <v>1500000</v>
      </c>
      <c r="M34" s="42">
        <v>1500000</v>
      </c>
      <c r="N34" s="43"/>
      <c r="O34" s="27"/>
      <c r="P34" s="8"/>
    </row>
    <row r="35" spans="1:17" ht="45" x14ac:dyDescent="0.25">
      <c r="A35" s="199"/>
      <c r="B35" s="190"/>
      <c r="C35" s="191"/>
      <c r="D35" s="192"/>
      <c r="E35" s="211"/>
      <c r="F35" s="192"/>
      <c r="G35" s="40" t="s">
        <v>0</v>
      </c>
      <c r="H35" s="30" t="s">
        <v>21</v>
      </c>
      <c r="I35" s="22"/>
      <c r="J35" s="36"/>
      <c r="K35" s="213"/>
      <c r="L35" s="42">
        <v>1106000</v>
      </c>
      <c r="M35" s="42">
        <v>1106000</v>
      </c>
      <c r="N35" s="43"/>
      <c r="O35" s="27"/>
      <c r="P35" s="8"/>
    </row>
    <row r="36" spans="1:17" ht="45" x14ac:dyDescent="0.25">
      <c r="A36" s="199"/>
      <c r="B36" s="190"/>
      <c r="C36" s="191"/>
      <c r="D36" s="192"/>
      <c r="E36" s="211"/>
      <c r="F36" s="192"/>
      <c r="G36" s="40" t="s">
        <v>0</v>
      </c>
      <c r="H36" s="30" t="s">
        <v>21</v>
      </c>
      <c r="I36" s="22"/>
      <c r="J36" s="36"/>
      <c r="K36" s="213"/>
      <c r="L36" s="42">
        <v>1444000</v>
      </c>
      <c r="M36" s="42">
        <v>1444000</v>
      </c>
      <c r="N36" s="43"/>
      <c r="O36" s="27"/>
      <c r="P36" s="8"/>
    </row>
    <row r="37" spans="1:17" ht="45" x14ac:dyDescent="0.25">
      <c r="A37" s="199"/>
      <c r="B37" s="190"/>
      <c r="C37" s="191"/>
      <c r="D37" s="192"/>
      <c r="E37" s="211"/>
      <c r="F37" s="192"/>
      <c r="G37" s="40" t="s">
        <v>0</v>
      </c>
      <c r="H37" s="30" t="s">
        <v>21</v>
      </c>
      <c r="I37" s="22"/>
      <c r="J37" s="36"/>
      <c r="K37" s="213"/>
      <c r="L37" s="42">
        <v>996000</v>
      </c>
      <c r="M37" s="42">
        <v>996000</v>
      </c>
      <c r="N37" s="43"/>
      <c r="O37" s="27"/>
      <c r="P37" s="8"/>
    </row>
    <row r="38" spans="1:17" ht="45" x14ac:dyDescent="0.25">
      <c r="A38" s="199"/>
      <c r="B38" s="190"/>
      <c r="C38" s="191"/>
      <c r="D38" s="192"/>
      <c r="E38" s="211"/>
      <c r="F38" s="192"/>
      <c r="G38" s="40" t="s">
        <v>0</v>
      </c>
      <c r="H38" s="30" t="s">
        <v>21</v>
      </c>
      <c r="I38" s="22"/>
      <c r="J38" s="36"/>
      <c r="K38" s="213"/>
      <c r="L38" s="42">
        <v>1534000</v>
      </c>
      <c r="M38" s="42">
        <v>1534000</v>
      </c>
      <c r="N38" s="43"/>
      <c r="O38" s="27"/>
      <c r="P38" s="8"/>
    </row>
    <row r="39" spans="1:17" ht="45" x14ac:dyDescent="0.25">
      <c r="A39" s="199"/>
      <c r="B39" s="190"/>
      <c r="C39" s="191"/>
      <c r="D39" s="192"/>
      <c r="E39" s="211"/>
      <c r="F39" s="192"/>
      <c r="G39" s="40" t="s">
        <v>0</v>
      </c>
      <c r="H39" s="30" t="s">
        <v>21</v>
      </c>
      <c r="I39" s="22"/>
      <c r="J39" s="36"/>
      <c r="K39" s="213"/>
      <c r="L39" s="42">
        <v>1028000</v>
      </c>
      <c r="M39" s="42">
        <v>1028000</v>
      </c>
      <c r="N39" s="43"/>
      <c r="O39" s="27"/>
      <c r="P39" s="8"/>
    </row>
    <row r="40" spans="1:17" ht="45" x14ac:dyDescent="0.25">
      <c r="A40" s="199"/>
      <c r="B40" s="190"/>
      <c r="C40" s="191"/>
      <c r="D40" s="192"/>
      <c r="E40" s="211"/>
      <c r="F40" s="192"/>
      <c r="G40" s="40" t="s">
        <v>0</v>
      </c>
      <c r="H40" s="30" t="s">
        <v>21</v>
      </c>
      <c r="I40" s="22"/>
      <c r="J40" s="36"/>
      <c r="K40" s="213"/>
      <c r="L40" s="42">
        <v>928000</v>
      </c>
      <c r="M40" s="42">
        <v>928000</v>
      </c>
      <c r="N40" s="43"/>
      <c r="O40" s="27"/>
      <c r="P40" s="8"/>
    </row>
    <row r="41" spans="1:17" ht="45" x14ac:dyDescent="0.25">
      <c r="A41" s="199"/>
      <c r="B41" s="190"/>
      <c r="C41" s="191"/>
      <c r="D41" s="192"/>
      <c r="E41" s="211"/>
      <c r="F41" s="192"/>
      <c r="G41" s="40" t="s">
        <v>0</v>
      </c>
      <c r="H41" s="30" t="s">
        <v>21</v>
      </c>
      <c r="I41" s="22"/>
      <c r="J41" s="36"/>
      <c r="K41" s="214"/>
      <c r="L41" s="25">
        <v>688000</v>
      </c>
      <c r="M41" s="42">
        <v>688000</v>
      </c>
      <c r="N41" s="43"/>
      <c r="O41" s="27"/>
      <c r="P41" s="8"/>
    </row>
    <row r="42" spans="1:17" ht="45" x14ac:dyDescent="0.25">
      <c r="A42" s="199"/>
      <c r="B42" s="190"/>
      <c r="C42" s="191"/>
      <c r="D42" s="192"/>
      <c r="E42" s="211"/>
      <c r="F42" s="192"/>
      <c r="G42" s="40" t="s">
        <v>0</v>
      </c>
      <c r="H42" s="30" t="s">
        <v>21</v>
      </c>
      <c r="I42" s="22"/>
      <c r="J42" s="36"/>
      <c r="K42" s="42">
        <v>-282000</v>
      </c>
      <c r="L42" s="42"/>
      <c r="M42" s="42"/>
      <c r="N42" s="43"/>
      <c r="O42" s="27"/>
      <c r="P42" s="44" t="s">
        <v>35</v>
      </c>
    </row>
    <row r="43" spans="1:17" ht="45" x14ac:dyDescent="0.25">
      <c r="A43" s="199"/>
      <c r="B43" s="201" t="s">
        <v>36</v>
      </c>
      <c r="C43" s="185">
        <v>45495</v>
      </c>
      <c r="D43" s="187">
        <v>-1893728</v>
      </c>
      <c r="E43" s="215" t="s">
        <v>37</v>
      </c>
      <c r="F43" s="187">
        <v>-1893728</v>
      </c>
      <c r="G43" s="29" t="s">
        <v>0</v>
      </c>
      <c r="H43" s="30" t="s">
        <v>21</v>
      </c>
      <c r="I43" s="16"/>
      <c r="J43" s="23"/>
      <c r="K43" s="45">
        <v>-946864</v>
      </c>
      <c r="L43" s="25">
        <v>-946864</v>
      </c>
      <c r="M43" s="45">
        <v>-946864</v>
      </c>
      <c r="N43" s="27"/>
      <c r="O43" s="27"/>
      <c r="P43" s="8"/>
      <c r="Q43" s="1"/>
    </row>
    <row r="44" spans="1:17" ht="45" x14ac:dyDescent="0.25">
      <c r="A44" s="199"/>
      <c r="B44" s="202"/>
      <c r="C44" s="203"/>
      <c r="D44" s="205"/>
      <c r="E44" s="204"/>
      <c r="F44" s="205"/>
      <c r="G44" s="21" t="s">
        <v>0</v>
      </c>
      <c r="H44" s="30" t="s">
        <v>21</v>
      </c>
      <c r="I44" s="22"/>
      <c r="J44" s="23"/>
      <c r="K44" s="25">
        <v>-946864</v>
      </c>
      <c r="L44" s="42">
        <v>-946864</v>
      </c>
      <c r="M44" s="46">
        <v>-946864</v>
      </c>
      <c r="N44" s="27"/>
      <c r="O44" s="27"/>
      <c r="P44" s="8"/>
      <c r="Q44" s="1"/>
    </row>
    <row r="45" spans="1:17" ht="45" x14ac:dyDescent="0.25">
      <c r="A45" s="199"/>
      <c r="B45" s="201" t="s">
        <v>38</v>
      </c>
      <c r="C45" s="185">
        <v>45512</v>
      </c>
      <c r="D45" s="187">
        <v>-1665312</v>
      </c>
      <c r="E45" s="215" t="s">
        <v>39</v>
      </c>
      <c r="F45" s="187">
        <v>-1665312</v>
      </c>
      <c r="G45" s="29" t="s">
        <v>0</v>
      </c>
      <c r="H45" s="30" t="s">
        <v>21</v>
      </c>
      <c r="I45" s="16"/>
      <c r="J45" s="36"/>
      <c r="K45" s="42">
        <v>-916320</v>
      </c>
      <c r="L45" s="42">
        <v>-916320</v>
      </c>
      <c r="M45" s="42">
        <v>-916320</v>
      </c>
      <c r="N45" s="43"/>
      <c r="O45" s="27"/>
      <c r="P45" s="8"/>
      <c r="Q45" s="1"/>
    </row>
    <row r="46" spans="1:17" ht="45" x14ac:dyDescent="0.25">
      <c r="A46" s="199"/>
      <c r="B46" s="202"/>
      <c r="C46" s="203"/>
      <c r="D46" s="205"/>
      <c r="E46" s="216"/>
      <c r="F46" s="205"/>
      <c r="G46" s="21" t="s">
        <v>0</v>
      </c>
      <c r="H46" s="30" t="s">
        <v>21</v>
      </c>
      <c r="I46" s="22"/>
      <c r="J46" s="36"/>
      <c r="K46" s="42">
        <v>-748992</v>
      </c>
      <c r="L46" s="42">
        <v>-748992</v>
      </c>
      <c r="M46" s="42">
        <v>-748992</v>
      </c>
      <c r="N46" s="43"/>
      <c r="O46" s="27"/>
      <c r="P46" s="8"/>
      <c r="Q46" s="1"/>
    </row>
    <row r="47" spans="1:17" ht="45" x14ac:dyDescent="0.25">
      <c r="A47" s="199"/>
      <c r="B47" s="201" t="s">
        <v>40</v>
      </c>
      <c r="C47" s="185">
        <v>45540</v>
      </c>
      <c r="D47" s="187">
        <v>-1573680</v>
      </c>
      <c r="E47" s="189" t="s">
        <v>41</v>
      </c>
      <c r="F47" s="187">
        <v>-1573680</v>
      </c>
      <c r="G47" s="29" t="s">
        <v>0</v>
      </c>
      <c r="H47" s="30" t="s">
        <v>21</v>
      </c>
      <c r="I47" s="16"/>
      <c r="J47" s="36"/>
      <c r="K47" s="42">
        <v>-946864</v>
      </c>
      <c r="L47" s="42">
        <v>-946864</v>
      </c>
      <c r="M47" s="42">
        <v>-946864</v>
      </c>
      <c r="N47" s="43"/>
      <c r="O47" s="27"/>
      <c r="P47" s="8"/>
      <c r="Q47" s="1"/>
    </row>
    <row r="48" spans="1:17" ht="45" x14ac:dyDescent="0.25">
      <c r="A48" s="199"/>
      <c r="B48" s="202"/>
      <c r="C48" s="203"/>
      <c r="D48" s="205"/>
      <c r="E48" s="204"/>
      <c r="F48" s="205"/>
      <c r="G48" s="21" t="s">
        <v>0</v>
      </c>
      <c r="H48" s="30" t="s">
        <v>21</v>
      </c>
      <c r="I48" s="22"/>
      <c r="J48" s="36"/>
      <c r="K48" s="42">
        <v>-626816</v>
      </c>
      <c r="L48" s="42">
        <v>-626816</v>
      </c>
      <c r="M48" s="42">
        <v>-626816</v>
      </c>
      <c r="N48" s="43"/>
      <c r="O48" s="27"/>
      <c r="P48" s="8"/>
      <c r="Q48" s="1"/>
    </row>
    <row r="49" spans="1:17" ht="45" x14ac:dyDescent="0.25">
      <c r="A49" s="199"/>
      <c r="B49" s="201" t="s">
        <v>42</v>
      </c>
      <c r="C49" s="185">
        <v>45629</v>
      </c>
      <c r="D49" s="187">
        <v>-5886000</v>
      </c>
      <c r="E49" s="189" t="s">
        <v>43</v>
      </c>
      <c r="F49" s="187">
        <v>-5886000</v>
      </c>
      <c r="G49" s="29" t="s">
        <v>0</v>
      </c>
      <c r="H49" s="30" t="s">
        <v>21</v>
      </c>
      <c r="I49" s="16"/>
      <c r="J49" s="36"/>
      <c r="K49" s="42">
        <v>-3486000</v>
      </c>
      <c r="L49" s="42"/>
      <c r="M49" s="42"/>
      <c r="N49" s="43"/>
      <c r="O49" s="27"/>
      <c r="P49" s="8"/>
      <c r="Q49" s="1"/>
    </row>
    <row r="50" spans="1:17" ht="45" x14ac:dyDescent="0.25">
      <c r="A50" s="199"/>
      <c r="B50" s="202"/>
      <c r="C50" s="203"/>
      <c r="D50" s="205"/>
      <c r="E50" s="204"/>
      <c r="F50" s="205"/>
      <c r="G50" s="21" t="s">
        <v>0</v>
      </c>
      <c r="H50" s="30" t="s">
        <v>21</v>
      </c>
      <c r="I50" s="22"/>
      <c r="J50" s="36"/>
      <c r="K50" s="42">
        <v>-2400000</v>
      </c>
      <c r="L50" s="42"/>
      <c r="M50" s="42"/>
      <c r="N50" s="43"/>
      <c r="O50" s="27"/>
      <c r="P50" s="8"/>
      <c r="Q50" s="1"/>
    </row>
    <row r="51" spans="1:17" ht="120" x14ac:dyDescent="0.25">
      <c r="A51" s="8">
        <v>3</v>
      </c>
      <c r="B51" s="10" t="s">
        <v>44</v>
      </c>
      <c r="C51" s="47">
        <v>45307</v>
      </c>
      <c r="D51" s="24">
        <v>3740000</v>
      </c>
      <c r="E51" s="48" t="s">
        <v>45</v>
      </c>
      <c r="F51" s="24">
        <v>3740000</v>
      </c>
      <c r="G51" s="10" t="s">
        <v>46</v>
      </c>
      <c r="H51" s="49" t="s">
        <v>47</v>
      </c>
      <c r="I51" s="10"/>
      <c r="J51" s="13"/>
      <c r="K51" s="155">
        <v>3740000</v>
      </c>
      <c r="L51" s="155">
        <v>3740000</v>
      </c>
      <c r="M51" s="155">
        <v>3740000</v>
      </c>
      <c r="N51" s="24">
        <f t="shared" ref="N51:N113" si="0">K51-L51</f>
        <v>0</v>
      </c>
      <c r="O51" s="24">
        <f t="shared" ref="O51:O84" si="1">L51-M51</f>
        <v>0</v>
      </c>
      <c r="P51" s="10"/>
      <c r="Q51" s="1"/>
    </row>
    <row r="52" spans="1:17" ht="135" x14ac:dyDescent="0.25">
      <c r="A52" s="8">
        <v>4</v>
      </c>
      <c r="B52" s="10" t="s">
        <v>48</v>
      </c>
      <c r="C52" s="47">
        <v>45307</v>
      </c>
      <c r="D52" s="24">
        <v>2043650</v>
      </c>
      <c r="E52" s="48" t="s">
        <v>49</v>
      </c>
      <c r="F52" s="24">
        <v>2043650</v>
      </c>
      <c r="G52" s="10" t="s">
        <v>46</v>
      </c>
      <c r="H52" s="49" t="s">
        <v>47</v>
      </c>
      <c r="I52" s="10"/>
      <c r="J52" s="13"/>
      <c r="K52" s="24">
        <v>2043650</v>
      </c>
      <c r="L52" s="24">
        <v>2043650</v>
      </c>
      <c r="M52" s="24">
        <v>2043650</v>
      </c>
      <c r="N52" s="24">
        <f t="shared" si="0"/>
        <v>0</v>
      </c>
      <c r="O52" s="24">
        <f t="shared" si="1"/>
        <v>0</v>
      </c>
      <c r="P52" s="10"/>
      <c r="Q52" s="1"/>
    </row>
    <row r="53" spans="1:17" ht="120" x14ac:dyDescent="0.25">
      <c r="A53" s="8">
        <v>5</v>
      </c>
      <c r="B53" s="10" t="s">
        <v>50</v>
      </c>
      <c r="C53" s="47">
        <v>45314</v>
      </c>
      <c r="D53" s="24">
        <v>1090000</v>
      </c>
      <c r="E53" s="48" t="s">
        <v>51</v>
      </c>
      <c r="F53" s="24">
        <v>1090000</v>
      </c>
      <c r="G53" s="10" t="s">
        <v>46</v>
      </c>
      <c r="H53" s="49" t="s">
        <v>47</v>
      </c>
      <c r="I53" s="10"/>
      <c r="J53" s="13"/>
      <c r="K53" s="25">
        <v>1090000</v>
      </c>
      <c r="L53" s="24">
        <v>1080000</v>
      </c>
      <c r="M53" s="24">
        <v>1080000</v>
      </c>
      <c r="N53" s="24">
        <f>K53+K54-L53</f>
        <v>0</v>
      </c>
      <c r="O53" s="25">
        <f t="shared" si="1"/>
        <v>0</v>
      </c>
      <c r="P53" s="10"/>
      <c r="Q53" s="1"/>
    </row>
    <row r="54" spans="1:17" ht="60" x14ac:dyDescent="0.25">
      <c r="A54" s="8"/>
      <c r="B54" s="10" t="s">
        <v>52</v>
      </c>
      <c r="C54" s="47">
        <v>45324</v>
      </c>
      <c r="D54" s="24">
        <v>-10000</v>
      </c>
      <c r="E54" s="48" t="s">
        <v>53</v>
      </c>
      <c r="F54" s="24">
        <v>-10000</v>
      </c>
      <c r="G54" s="50" t="s">
        <v>46</v>
      </c>
      <c r="H54" s="49" t="s">
        <v>47</v>
      </c>
      <c r="I54" s="10"/>
      <c r="J54" s="13"/>
      <c r="K54" s="24">
        <v>-10000</v>
      </c>
      <c r="L54" s="24"/>
      <c r="M54" s="24"/>
      <c r="N54" s="24"/>
      <c r="O54" s="24"/>
      <c r="P54" s="10"/>
      <c r="Q54" s="1"/>
    </row>
    <row r="55" spans="1:17" ht="120" x14ac:dyDescent="0.25">
      <c r="A55" s="8">
        <v>6</v>
      </c>
      <c r="B55" s="10" t="s">
        <v>54</v>
      </c>
      <c r="C55" s="47">
        <v>45322</v>
      </c>
      <c r="D55" s="24">
        <v>30000</v>
      </c>
      <c r="E55" s="48" t="s">
        <v>55</v>
      </c>
      <c r="F55" s="24">
        <v>30000</v>
      </c>
      <c r="G55" s="10" t="s">
        <v>46</v>
      </c>
      <c r="H55" s="49" t="s">
        <v>47</v>
      </c>
      <c r="I55" s="10"/>
      <c r="J55" s="13"/>
      <c r="K55" s="24">
        <v>30000</v>
      </c>
      <c r="L55" s="24">
        <v>30000</v>
      </c>
      <c r="M55" s="24">
        <v>30000</v>
      </c>
      <c r="N55" s="24">
        <f t="shared" si="0"/>
        <v>0</v>
      </c>
      <c r="O55" s="24">
        <f t="shared" si="1"/>
        <v>0</v>
      </c>
      <c r="P55" s="10"/>
      <c r="Q55" s="1"/>
    </row>
    <row r="56" spans="1:17" ht="69.75" customHeight="1" x14ac:dyDescent="0.25">
      <c r="A56" s="194">
        <v>7</v>
      </c>
      <c r="B56" s="10" t="s">
        <v>56</v>
      </c>
      <c r="C56" s="47">
        <v>45323</v>
      </c>
      <c r="D56" s="24">
        <v>15055130.859999999</v>
      </c>
      <c r="E56" s="217" t="s">
        <v>57</v>
      </c>
      <c r="F56" s="24">
        <v>15055130.859999999</v>
      </c>
      <c r="G56" s="10" t="s">
        <v>58</v>
      </c>
      <c r="H56" s="11" t="s">
        <v>59</v>
      </c>
      <c r="I56" s="10"/>
      <c r="J56" s="13"/>
      <c r="K56" s="26">
        <v>15055130.859999999</v>
      </c>
      <c r="L56" s="24">
        <v>15055130.859999999</v>
      </c>
      <c r="M56" s="24">
        <v>14858633.939999999</v>
      </c>
      <c r="N56" s="24">
        <f t="shared" si="0"/>
        <v>0</v>
      </c>
      <c r="O56" s="24">
        <f>L56+L57-M56</f>
        <v>0</v>
      </c>
      <c r="P56" s="32"/>
      <c r="Q56" s="1"/>
    </row>
    <row r="57" spans="1:17" ht="78" customHeight="1" x14ac:dyDescent="0.25">
      <c r="A57" s="195"/>
      <c r="B57" s="10" t="s">
        <v>60</v>
      </c>
      <c r="C57" s="47">
        <v>45616</v>
      </c>
      <c r="D57" s="24">
        <v>-196496.92</v>
      </c>
      <c r="E57" s="218"/>
      <c r="F57" s="25">
        <v>-196496.92</v>
      </c>
      <c r="G57" s="10" t="s">
        <v>58</v>
      </c>
      <c r="H57" s="51" t="s">
        <v>59</v>
      </c>
      <c r="I57" s="10"/>
      <c r="J57" s="52"/>
      <c r="K57" s="42">
        <v>-196496.92</v>
      </c>
      <c r="L57" s="38">
        <v>-196496.92</v>
      </c>
      <c r="M57" s="24">
        <v>0</v>
      </c>
      <c r="N57" s="24">
        <f>L56+L57-M56-M57</f>
        <v>0</v>
      </c>
      <c r="O57" s="24"/>
      <c r="P57" s="32"/>
      <c r="Q57" s="1"/>
    </row>
    <row r="58" spans="1:17" ht="135" x14ac:dyDescent="0.25">
      <c r="A58" s="8">
        <v>8</v>
      </c>
      <c r="B58" s="10" t="s">
        <v>61</v>
      </c>
      <c r="C58" s="47">
        <v>45327</v>
      </c>
      <c r="D58" s="24">
        <v>1725500</v>
      </c>
      <c r="E58" s="48" t="s">
        <v>62</v>
      </c>
      <c r="F58" s="24">
        <v>1725500</v>
      </c>
      <c r="G58" s="10" t="s">
        <v>46</v>
      </c>
      <c r="H58" s="49" t="s">
        <v>47</v>
      </c>
      <c r="I58" s="10"/>
      <c r="J58" s="13"/>
      <c r="K58" s="155">
        <v>1725500</v>
      </c>
      <c r="L58" s="24">
        <v>1574350</v>
      </c>
      <c r="M58" s="24">
        <v>1574350</v>
      </c>
      <c r="N58" s="24">
        <f t="shared" si="0"/>
        <v>151150</v>
      </c>
      <c r="O58" s="24">
        <f t="shared" si="1"/>
        <v>0</v>
      </c>
      <c r="P58" s="10"/>
      <c r="Q58" s="1"/>
    </row>
    <row r="59" spans="1:17" ht="135" x14ac:dyDescent="0.25">
      <c r="A59" s="8">
        <v>9</v>
      </c>
      <c r="B59" s="10" t="s">
        <v>63</v>
      </c>
      <c r="C59" s="47">
        <v>45329</v>
      </c>
      <c r="D59" s="24">
        <v>398300</v>
      </c>
      <c r="E59" s="48" t="s">
        <v>62</v>
      </c>
      <c r="F59" s="24">
        <v>398300</v>
      </c>
      <c r="G59" s="10" t="s">
        <v>46</v>
      </c>
      <c r="H59" s="49" t="s">
        <v>47</v>
      </c>
      <c r="I59" s="10"/>
      <c r="J59" s="13"/>
      <c r="K59" s="24">
        <v>398300</v>
      </c>
      <c r="L59" s="24">
        <v>398300</v>
      </c>
      <c r="M59" s="24">
        <v>398300</v>
      </c>
      <c r="N59" s="24">
        <f t="shared" si="0"/>
        <v>0</v>
      </c>
      <c r="O59" s="25">
        <f t="shared" si="1"/>
        <v>0</v>
      </c>
      <c r="P59" s="10"/>
      <c r="Q59" s="1"/>
    </row>
    <row r="60" spans="1:17" ht="180" x14ac:dyDescent="0.25">
      <c r="A60" s="8">
        <v>10</v>
      </c>
      <c r="B60" s="10" t="s">
        <v>64</v>
      </c>
      <c r="C60" s="47">
        <v>45335</v>
      </c>
      <c r="D60" s="24">
        <v>2810000</v>
      </c>
      <c r="E60" s="48" t="s">
        <v>65</v>
      </c>
      <c r="F60" s="24">
        <v>2810000</v>
      </c>
      <c r="G60" s="10" t="s">
        <v>46</v>
      </c>
      <c r="H60" s="49" t="s">
        <v>47</v>
      </c>
      <c r="I60" s="10"/>
      <c r="J60" s="13"/>
      <c r="K60" s="24">
        <v>2810000</v>
      </c>
      <c r="L60" s="24">
        <v>2810000</v>
      </c>
      <c r="M60" s="24">
        <v>2810000</v>
      </c>
      <c r="N60" s="24">
        <f t="shared" si="0"/>
        <v>0</v>
      </c>
      <c r="O60" s="24">
        <f t="shared" si="1"/>
        <v>0</v>
      </c>
      <c r="P60" s="10"/>
      <c r="Q60" s="1"/>
    </row>
    <row r="61" spans="1:17" ht="135" x14ac:dyDescent="0.25">
      <c r="A61" s="8">
        <v>11</v>
      </c>
      <c r="B61" s="10" t="s">
        <v>66</v>
      </c>
      <c r="C61" s="47">
        <v>45335</v>
      </c>
      <c r="D61" s="24">
        <v>30000</v>
      </c>
      <c r="E61" s="48" t="s">
        <v>67</v>
      </c>
      <c r="F61" s="24">
        <v>30000</v>
      </c>
      <c r="G61" s="10" t="s">
        <v>46</v>
      </c>
      <c r="H61" s="49" t="s">
        <v>47</v>
      </c>
      <c r="I61" s="10"/>
      <c r="J61" s="13"/>
      <c r="K61" s="24">
        <v>30000</v>
      </c>
      <c r="L61" s="24">
        <v>30000</v>
      </c>
      <c r="M61" s="24">
        <v>30000</v>
      </c>
      <c r="N61" s="24">
        <f t="shared" si="0"/>
        <v>0</v>
      </c>
      <c r="O61" s="25">
        <f t="shared" si="1"/>
        <v>0</v>
      </c>
      <c r="P61" s="10"/>
      <c r="Q61" s="1"/>
    </row>
    <row r="62" spans="1:17" ht="135" x14ac:dyDescent="0.25">
      <c r="A62" s="8">
        <v>12</v>
      </c>
      <c r="B62" s="10" t="s">
        <v>68</v>
      </c>
      <c r="C62" s="47">
        <v>45342</v>
      </c>
      <c r="D62" s="24">
        <v>150000</v>
      </c>
      <c r="E62" s="48" t="s">
        <v>69</v>
      </c>
      <c r="F62" s="24">
        <v>150000</v>
      </c>
      <c r="G62" s="10" t="s">
        <v>46</v>
      </c>
      <c r="H62" s="49" t="s">
        <v>47</v>
      </c>
      <c r="I62" s="10"/>
      <c r="J62" s="13"/>
      <c r="K62" s="24">
        <v>150000</v>
      </c>
      <c r="L62" s="24">
        <v>150000</v>
      </c>
      <c r="M62" s="24">
        <v>150000</v>
      </c>
      <c r="N62" s="24">
        <f t="shared" si="0"/>
        <v>0</v>
      </c>
      <c r="O62" s="24">
        <f t="shared" si="1"/>
        <v>0</v>
      </c>
      <c r="P62" s="10"/>
      <c r="Q62" s="1"/>
    </row>
    <row r="63" spans="1:17" ht="135" x14ac:dyDescent="0.25">
      <c r="A63" s="8">
        <v>13</v>
      </c>
      <c r="B63" s="10" t="s">
        <v>70</v>
      </c>
      <c r="C63" s="47">
        <v>45350</v>
      </c>
      <c r="D63" s="24">
        <v>900000</v>
      </c>
      <c r="E63" s="48" t="s">
        <v>71</v>
      </c>
      <c r="F63" s="24">
        <v>900000</v>
      </c>
      <c r="G63" s="10" t="s">
        <v>46</v>
      </c>
      <c r="H63" s="49" t="s">
        <v>47</v>
      </c>
      <c r="I63" s="10"/>
      <c r="J63" s="13"/>
      <c r="K63" s="24">
        <v>900000</v>
      </c>
      <c r="L63" s="24">
        <v>900000</v>
      </c>
      <c r="M63" s="24">
        <v>900000</v>
      </c>
      <c r="N63" s="24">
        <f t="shared" si="0"/>
        <v>0</v>
      </c>
      <c r="O63" s="25">
        <f t="shared" si="1"/>
        <v>0</v>
      </c>
      <c r="P63" s="10"/>
      <c r="Q63" s="1"/>
    </row>
    <row r="64" spans="1:17" ht="150" x14ac:dyDescent="0.25">
      <c r="A64" s="8">
        <v>14</v>
      </c>
      <c r="B64" s="10" t="s">
        <v>72</v>
      </c>
      <c r="C64" s="47">
        <v>45355</v>
      </c>
      <c r="D64" s="24">
        <v>50000</v>
      </c>
      <c r="E64" s="48" t="s">
        <v>73</v>
      </c>
      <c r="F64" s="24">
        <v>50000</v>
      </c>
      <c r="G64" s="10" t="s">
        <v>46</v>
      </c>
      <c r="H64" s="49" t="s">
        <v>47</v>
      </c>
      <c r="I64" s="10"/>
      <c r="J64" s="13"/>
      <c r="K64" s="24">
        <v>50000</v>
      </c>
      <c r="L64" s="24">
        <v>50000</v>
      </c>
      <c r="M64" s="24">
        <v>50000</v>
      </c>
      <c r="N64" s="24">
        <f t="shared" si="0"/>
        <v>0</v>
      </c>
      <c r="O64" s="24">
        <f t="shared" si="1"/>
        <v>0</v>
      </c>
      <c r="P64" s="10"/>
      <c r="Q64" s="1"/>
    </row>
    <row r="65" spans="1:16" s="1" customFormat="1" ht="150" x14ac:dyDescent="0.25">
      <c r="A65" s="8">
        <v>15</v>
      </c>
      <c r="B65" s="10" t="s">
        <v>74</v>
      </c>
      <c r="C65" s="47">
        <v>45355</v>
      </c>
      <c r="D65" s="24">
        <v>1730000</v>
      </c>
      <c r="E65" s="48" t="s">
        <v>75</v>
      </c>
      <c r="F65" s="24">
        <v>1730000</v>
      </c>
      <c r="G65" s="10" t="s">
        <v>46</v>
      </c>
      <c r="H65" s="49" t="s">
        <v>47</v>
      </c>
      <c r="I65" s="10"/>
      <c r="J65" s="13"/>
      <c r="K65" s="24">
        <v>1730000</v>
      </c>
      <c r="L65" s="24">
        <v>1730000</v>
      </c>
      <c r="M65" s="24">
        <v>1730000</v>
      </c>
      <c r="N65" s="24">
        <f t="shared" si="0"/>
        <v>0</v>
      </c>
      <c r="O65" s="25">
        <f t="shared" si="1"/>
        <v>0</v>
      </c>
      <c r="P65" s="10"/>
    </row>
    <row r="66" spans="1:16" s="1" customFormat="1" ht="150" x14ac:dyDescent="0.25">
      <c r="A66" s="8">
        <v>16</v>
      </c>
      <c r="B66" s="10" t="s">
        <v>76</v>
      </c>
      <c r="C66" s="47">
        <v>45362</v>
      </c>
      <c r="D66" s="24">
        <v>350000</v>
      </c>
      <c r="E66" s="48" t="s">
        <v>77</v>
      </c>
      <c r="F66" s="24">
        <v>350000</v>
      </c>
      <c r="G66" s="10" t="s">
        <v>46</v>
      </c>
      <c r="H66" s="49" t="s">
        <v>47</v>
      </c>
      <c r="I66" s="10"/>
      <c r="J66" s="13"/>
      <c r="K66" s="24">
        <v>350000</v>
      </c>
      <c r="L66" s="24">
        <v>350000</v>
      </c>
      <c r="M66" s="24">
        <v>350000</v>
      </c>
      <c r="N66" s="24">
        <f t="shared" si="0"/>
        <v>0</v>
      </c>
      <c r="O66" s="24">
        <f t="shared" si="1"/>
        <v>0</v>
      </c>
      <c r="P66" s="10"/>
    </row>
    <row r="67" spans="1:16" s="1" customFormat="1" ht="180" x14ac:dyDescent="0.25">
      <c r="A67" s="8">
        <v>17</v>
      </c>
      <c r="B67" s="10" t="s">
        <v>78</v>
      </c>
      <c r="C67" s="47">
        <v>45363</v>
      </c>
      <c r="D67" s="24">
        <v>65934910.280000001</v>
      </c>
      <c r="E67" s="48" t="s">
        <v>79</v>
      </c>
      <c r="F67" s="24">
        <v>65934910.280000001</v>
      </c>
      <c r="G67" s="10" t="s">
        <v>80</v>
      </c>
      <c r="H67" s="32" t="s">
        <v>81</v>
      </c>
      <c r="I67" s="10"/>
      <c r="J67" s="13"/>
      <c r="K67" s="24">
        <v>65934910.280000001</v>
      </c>
      <c r="L67" s="24">
        <v>65934910.280000001</v>
      </c>
      <c r="M67" s="24">
        <v>65934910.280000001</v>
      </c>
      <c r="N67" s="24">
        <f t="shared" si="0"/>
        <v>0</v>
      </c>
      <c r="O67" s="24">
        <f t="shared" si="1"/>
        <v>0</v>
      </c>
      <c r="P67" s="10"/>
    </row>
    <row r="68" spans="1:16" s="1" customFormat="1" ht="60" customHeight="1" x14ac:dyDescent="0.25">
      <c r="A68" s="194">
        <v>18</v>
      </c>
      <c r="B68" s="10" t="s">
        <v>82</v>
      </c>
      <c r="C68" s="47">
        <v>45370</v>
      </c>
      <c r="D68" s="24">
        <v>12172320.33</v>
      </c>
      <c r="E68" s="217" t="s">
        <v>83</v>
      </c>
      <c r="F68" s="24">
        <v>12172320.33</v>
      </c>
      <c r="G68" s="10" t="s">
        <v>58</v>
      </c>
      <c r="H68" s="49" t="s">
        <v>59</v>
      </c>
      <c r="I68" s="10"/>
      <c r="J68" s="13"/>
      <c r="K68" s="26">
        <v>12172320.33</v>
      </c>
      <c r="L68" s="24">
        <v>12172320.33</v>
      </c>
      <c r="M68" s="24">
        <v>12086591.83</v>
      </c>
      <c r="N68" s="24">
        <f t="shared" si="0"/>
        <v>0</v>
      </c>
      <c r="O68" s="24">
        <f>L68+L69-M68</f>
        <v>0</v>
      </c>
      <c r="P68" s="32"/>
    </row>
    <row r="69" spans="1:16" s="1" customFormat="1" ht="67.5" customHeight="1" x14ac:dyDescent="0.25">
      <c r="A69" s="195"/>
      <c r="B69" s="10" t="s">
        <v>84</v>
      </c>
      <c r="C69" s="53">
        <v>45616</v>
      </c>
      <c r="D69" s="24">
        <v>-85728.5</v>
      </c>
      <c r="E69" s="218"/>
      <c r="F69" s="24">
        <v>-85728.5</v>
      </c>
      <c r="G69" s="10" t="s">
        <v>58</v>
      </c>
      <c r="H69" s="54" t="s">
        <v>59</v>
      </c>
      <c r="I69" s="10"/>
      <c r="J69" s="52"/>
      <c r="K69" s="42">
        <v>-85728.5</v>
      </c>
      <c r="L69" s="38">
        <v>-85728.5</v>
      </c>
      <c r="M69" s="24">
        <v>0</v>
      </c>
      <c r="N69" s="24">
        <f>K68+K69-M68-M69</f>
        <v>0</v>
      </c>
      <c r="O69" s="24"/>
      <c r="P69" s="32"/>
    </row>
    <row r="70" spans="1:16" s="1" customFormat="1" ht="180" x14ac:dyDescent="0.25">
      <c r="A70" s="8">
        <v>19</v>
      </c>
      <c r="B70" s="10" t="s">
        <v>85</v>
      </c>
      <c r="C70" s="47">
        <v>45371</v>
      </c>
      <c r="D70" s="24">
        <v>200000</v>
      </c>
      <c r="E70" s="48" t="s">
        <v>86</v>
      </c>
      <c r="F70" s="24">
        <v>200000</v>
      </c>
      <c r="G70" s="10" t="s">
        <v>46</v>
      </c>
      <c r="H70" s="49" t="s">
        <v>47</v>
      </c>
      <c r="I70" s="10"/>
      <c r="J70" s="13"/>
      <c r="K70" s="155">
        <v>200000</v>
      </c>
      <c r="L70" s="24">
        <v>200000</v>
      </c>
      <c r="M70" s="24">
        <v>200000</v>
      </c>
      <c r="N70" s="24">
        <f t="shared" si="0"/>
        <v>0</v>
      </c>
      <c r="O70" s="25">
        <f t="shared" si="1"/>
        <v>0</v>
      </c>
      <c r="P70" s="10"/>
    </row>
    <row r="71" spans="1:16" s="1" customFormat="1" ht="150" x14ac:dyDescent="0.25">
      <c r="A71" s="8">
        <v>20</v>
      </c>
      <c r="B71" s="10" t="s">
        <v>87</v>
      </c>
      <c r="C71" s="47">
        <v>45372</v>
      </c>
      <c r="D71" s="24">
        <v>1840000</v>
      </c>
      <c r="E71" s="48" t="s">
        <v>88</v>
      </c>
      <c r="F71" s="24">
        <v>1840000</v>
      </c>
      <c r="G71" s="10" t="s">
        <v>46</v>
      </c>
      <c r="H71" s="49" t="s">
        <v>47</v>
      </c>
      <c r="I71" s="10"/>
      <c r="J71" s="13"/>
      <c r="K71" s="24">
        <v>1840000</v>
      </c>
      <c r="L71" s="24">
        <v>1840000</v>
      </c>
      <c r="M71" s="24">
        <v>1840000</v>
      </c>
      <c r="N71" s="24">
        <f t="shared" si="0"/>
        <v>0</v>
      </c>
      <c r="O71" s="24">
        <f t="shared" si="1"/>
        <v>0</v>
      </c>
      <c r="P71" s="10"/>
    </row>
    <row r="72" spans="1:16" s="1" customFormat="1" ht="150" x14ac:dyDescent="0.25">
      <c r="A72" s="8">
        <v>21</v>
      </c>
      <c r="B72" s="10" t="s">
        <v>89</v>
      </c>
      <c r="C72" s="47">
        <v>45372</v>
      </c>
      <c r="D72" s="24">
        <v>400000</v>
      </c>
      <c r="E72" s="48" t="s">
        <v>90</v>
      </c>
      <c r="F72" s="24">
        <v>400000</v>
      </c>
      <c r="G72" s="10" t="s">
        <v>46</v>
      </c>
      <c r="H72" s="49" t="s">
        <v>47</v>
      </c>
      <c r="I72" s="10"/>
      <c r="J72" s="13"/>
      <c r="K72" s="24">
        <v>400000</v>
      </c>
      <c r="L72" s="24">
        <v>400000</v>
      </c>
      <c r="M72" s="24">
        <v>400000</v>
      </c>
      <c r="N72" s="24">
        <f t="shared" si="0"/>
        <v>0</v>
      </c>
      <c r="O72" s="25">
        <f t="shared" si="1"/>
        <v>0</v>
      </c>
      <c r="P72" s="10"/>
    </row>
    <row r="73" spans="1:16" s="1" customFormat="1" ht="165" x14ac:dyDescent="0.25">
      <c r="A73" s="8">
        <v>22</v>
      </c>
      <c r="B73" s="10" t="s">
        <v>91</v>
      </c>
      <c r="C73" s="47">
        <v>45373</v>
      </c>
      <c r="D73" s="24">
        <v>1320000</v>
      </c>
      <c r="E73" s="48" t="s">
        <v>92</v>
      </c>
      <c r="F73" s="24">
        <v>1320000</v>
      </c>
      <c r="G73" s="10" t="s">
        <v>46</v>
      </c>
      <c r="H73" s="49" t="s">
        <v>47</v>
      </c>
      <c r="I73" s="10"/>
      <c r="J73" s="13"/>
      <c r="K73" s="24">
        <v>1320000</v>
      </c>
      <c r="L73" s="24">
        <v>1320000</v>
      </c>
      <c r="M73" s="24">
        <v>1320000</v>
      </c>
      <c r="N73" s="24">
        <f t="shared" si="0"/>
        <v>0</v>
      </c>
      <c r="O73" s="24">
        <f t="shared" si="1"/>
        <v>0</v>
      </c>
      <c r="P73" s="10"/>
    </row>
    <row r="74" spans="1:16" s="1" customFormat="1" ht="225" x14ac:dyDescent="0.25">
      <c r="A74" s="8">
        <v>23</v>
      </c>
      <c r="B74" s="10" t="s">
        <v>93</v>
      </c>
      <c r="C74" s="47">
        <v>45378</v>
      </c>
      <c r="D74" s="24">
        <v>330000</v>
      </c>
      <c r="E74" s="48" t="s">
        <v>94</v>
      </c>
      <c r="F74" s="24">
        <v>330000</v>
      </c>
      <c r="G74" s="10" t="s">
        <v>46</v>
      </c>
      <c r="H74" s="49" t="s">
        <v>47</v>
      </c>
      <c r="I74" s="10"/>
      <c r="J74" s="13"/>
      <c r="K74" s="24">
        <v>330000</v>
      </c>
      <c r="L74" s="24">
        <v>330000</v>
      </c>
      <c r="M74" s="24">
        <v>330000</v>
      </c>
      <c r="N74" s="24">
        <f t="shared" si="0"/>
        <v>0</v>
      </c>
      <c r="O74" s="25">
        <f t="shared" si="1"/>
        <v>0</v>
      </c>
      <c r="P74" s="10"/>
    </row>
    <row r="75" spans="1:16" s="1" customFormat="1" ht="150" x14ac:dyDescent="0.25">
      <c r="A75" s="8">
        <v>24</v>
      </c>
      <c r="B75" s="10" t="s">
        <v>95</v>
      </c>
      <c r="C75" s="47">
        <v>45379</v>
      </c>
      <c r="D75" s="24">
        <v>360000</v>
      </c>
      <c r="E75" s="48" t="s">
        <v>96</v>
      </c>
      <c r="F75" s="24">
        <v>360000</v>
      </c>
      <c r="G75" s="10" t="s">
        <v>46</v>
      </c>
      <c r="H75" s="49" t="s">
        <v>47</v>
      </c>
      <c r="I75" s="10"/>
      <c r="J75" s="13"/>
      <c r="K75" s="24">
        <v>360000</v>
      </c>
      <c r="L75" s="24">
        <v>360000</v>
      </c>
      <c r="M75" s="24">
        <v>360000</v>
      </c>
      <c r="N75" s="24">
        <f t="shared" si="0"/>
        <v>0</v>
      </c>
      <c r="O75" s="24">
        <f t="shared" si="1"/>
        <v>0</v>
      </c>
      <c r="P75" s="10"/>
    </row>
    <row r="76" spans="1:16" s="1" customFormat="1" ht="176.25" customHeight="1" x14ac:dyDescent="0.25">
      <c r="A76" s="8">
        <v>25</v>
      </c>
      <c r="B76" s="10" t="s">
        <v>97</v>
      </c>
      <c r="C76" s="47">
        <v>45380</v>
      </c>
      <c r="D76" s="24">
        <v>95980000</v>
      </c>
      <c r="E76" s="48" t="s">
        <v>98</v>
      </c>
      <c r="F76" s="24">
        <v>95980000</v>
      </c>
      <c r="G76" s="10" t="s">
        <v>58</v>
      </c>
      <c r="H76" s="49" t="s">
        <v>59</v>
      </c>
      <c r="I76" s="10"/>
      <c r="J76" s="13"/>
      <c r="K76" s="25">
        <v>95980000</v>
      </c>
      <c r="L76" s="24">
        <v>95980000</v>
      </c>
      <c r="M76" s="24">
        <v>94780000</v>
      </c>
      <c r="N76" s="24">
        <f t="shared" si="0"/>
        <v>0</v>
      </c>
      <c r="O76" s="24">
        <f>L76+L77-M76</f>
        <v>0</v>
      </c>
      <c r="P76" s="10"/>
    </row>
    <row r="77" spans="1:16" s="1" customFormat="1" ht="45" x14ac:dyDescent="0.25">
      <c r="A77" s="8"/>
      <c r="B77" s="10" t="s">
        <v>99</v>
      </c>
      <c r="C77" s="47">
        <v>45406</v>
      </c>
      <c r="D77" s="24">
        <v>-1200000</v>
      </c>
      <c r="E77" s="48" t="s">
        <v>100</v>
      </c>
      <c r="F77" s="24">
        <v>-1200000</v>
      </c>
      <c r="G77" s="10" t="s">
        <v>58</v>
      </c>
      <c r="H77" s="49" t="s">
        <v>59</v>
      </c>
      <c r="I77" s="10"/>
      <c r="J77" s="13"/>
      <c r="K77" s="24">
        <v>-1200000</v>
      </c>
      <c r="L77" s="24">
        <v>-1200000</v>
      </c>
      <c r="M77" s="24">
        <v>0</v>
      </c>
      <c r="N77" s="24">
        <f t="shared" si="0"/>
        <v>0</v>
      </c>
      <c r="O77" s="24"/>
      <c r="P77" s="10"/>
    </row>
    <row r="78" spans="1:16" s="1" customFormat="1" ht="105" x14ac:dyDescent="0.25">
      <c r="A78" s="8">
        <v>26</v>
      </c>
      <c r="B78" s="10" t="s">
        <v>101</v>
      </c>
      <c r="C78" s="47">
        <v>45383</v>
      </c>
      <c r="D78" s="24">
        <v>930000</v>
      </c>
      <c r="E78" s="48" t="s">
        <v>102</v>
      </c>
      <c r="F78" s="24">
        <v>930000</v>
      </c>
      <c r="G78" s="10" t="s">
        <v>46</v>
      </c>
      <c r="H78" s="49" t="s">
        <v>47</v>
      </c>
      <c r="I78" s="10"/>
      <c r="J78" s="13"/>
      <c r="K78" s="24">
        <v>930000</v>
      </c>
      <c r="L78" s="24">
        <v>930000</v>
      </c>
      <c r="M78" s="24">
        <v>930000</v>
      </c>
      <c r="N78" s="24">
        <f t="shared" si="0"/>
        <v>0</v>
      </c>
      <c r="O78" s="25">
        <f t="shared" si="1"/>
        <v>0</v>
      </c>
      <c r="P78" s="10"/>
    </row>
    <row r="79" spans="1:16" s="1" customFormat="1" ht="105" x14ac:dyDescent="0.25">
      <c r="A79" s="8">
        <v>27</v>
      </c>
      <c r="B79" s="10" t="s">
        <v>103</v>
      </c>
      <c r="C79" s="47">
        <v>45394</v>
      </c>
      <c r="D79" s="24">
        <v>140000</v>
      </c>
      <c r="E79" s="48" t="s">
        <v>104</v>
      </c>
      <c r="F79" s="24">
        <v>140000</v>
      </c>
      <c r="G79" s="10" t="s">
        <v>46</v>
      </c>
      <c r="H79" s="49" t="s">
        <v>47</v>
      </c>
      <c r="I79" s="10"/>
      <c r="J79" s="13"/>
      <c r="K79" s="24">
        <v>140000</v>
      </c>
      <c r="L79" s="24">
        <v>140000</v>
      </c>
      <c r="M79" s="24">
        <v>140000</v>
      </c>
      <c r="N79" s="24">
        <f t="shared" si="0"/>
        <v>0</v>
      </c>
      <c r="O79" s="24">
        <f t="shared" si="1"/>
        <v>0</v>
      </c>
      <c r="P79" s="10"/>
    </row>
    <row r="80" spans="1:16" s="1" customFormat="1" ht="135" x14ac:dyDescent="0.25">
      <c r="A80" s="8">
        <v>28</v>
      </c>
      <c r="B80" s="10" t="s">
        <v>105</v>
      </c>
      <c r="C80" s="47">
        <v>45394</v>
      </c>
      <c r="D80" s="24">
        <v>550000</v>
      </c>
      <c r="E80" s="48" t="s">
        <v>106</v>
      </c>
      <c r="F80" s="24">
        <v>550000</v>
      </c>
      <c r="G80" s="10" t="s">
        <v>46</v>
      </c>
      <c r="H80" s="49" t="s">
        <v>47</v>
      </c>
      <c r="I80" s="10"/>
      <c r="J80" s="13"/>
      <c r="K80" s="24">
        <v>550000</v>
      </c>
      <c r="L80" s="24">
        <v>550000</v>
      </c>
      <c r="M80" s="24">
        <v>550000</v>
      </c>
      <c r="N80" s="24">
        <f t="shared" si="0"/>
        <v>0</v>
      </c>
      <c r="O80" s="25">
        <f t="shared" si="1"/>
        <v>0</v>
      </c>
      <c r="P80" s="10"/>
    </row>
    <row r="81" spans="1:16" s="1" customFormat="1" ht="160.5" customHeight="1" x14ac:dyDescent="0.25">
      <c r="A81" s="194">
        <v>29</v>
      </c>
      <c r="B81" s="10" t="s">
        <v>107</v>
      </c>
      <c r="C81" s="47">
        <v>45394</v>
      </c>
      <c r="D81" s="24">
        <v>65000000</v>
      </c>
      <c r="E81" s="217" t="s">
        <v>108</v>
      </c>
      <c r="F81" s="24">
        <v>65000000</v>
      </c>
      <c r="G81" s="10" t="s">
        <v>58</v>
      </c>
      <c r="H81" s="55" t="s">
        <v>59</v>
      </c>
      <c r="I81" s="10"/>
      <c r="J81" s="13"/>
      <c r="K81" s="24">
        <v>65000000</v>
      </c>
      <c r="L81" s="24">
        <v>65000000</v>
      </c>
      <c r="M81" s="24">
        <v>64999880</v>
      </c>
      <c r="N81" s="24">
        <f t="shared" si="0"/>
        <v>0</v>
      </c>
      <c r="O81" s="24">
        <f>L81+L82-M81</f>
        <v>0</v>
      </c>
      <c r="P81" s="32"/>
    </row>
    <row r="82" spans="1:16" s="1" customFormat="1" ht="160.5" customHeight="1" x14ac:dyDescent="0.25">
      <c r="A82" s="219"/>
      <c r="B82" s="10" t="s">
        <v>109</v>
      </c>
      <c r="C82" s="56">
        <v>45616</v>
      </c>
      <c r="D82" s="26">
        <v>-120</v>
      </c>
      <c r="E82" s="218"/>
      <c r="F82" s="24">
        <v>-120</v>
      </c>
      <c r="G82" s="57" t="s">
        <v>58</v>
      </c>
      <c r="H82" s="58" t="s">
        <v>59</v>
      </c>
      <c r="I82" s="59"/>
      <c r="J82" s="13"/>
      <c r="K82" s="24">
        <v>-120</v>
      </c>
      <c r="L82" s="24">
        <v>-120</v>
      </c>
      <c r="M82" s="24">
        <v>0</v>
      </c>
      <c r="N82" s="24">
        <f>L81+L82-M81-M82</f>
        <v>0</v>
      </c>
      <c r="O82" s="24"/>
      <c r="P82" s="32"/>
    </row>
    <row r="83" spans="1:16" s="1" customFormat="1" ht="359.25" customHeight="1" x14ac:dyDescent="0.25">
      <c r="A83" s="194">
        <v>30</v>
      </c>
      <c r="B83" s="200" t="s">
        <v>110</v>
      </c>
      <c r="C83" s="184">
        <v>45397</v>
      </c>
      <c r="D83" s="210">
        <v>99820141</v>
      </c>
      <c r="E83" s="48" t="s">
        <v>111</v>
      </c>
      <c r="F83" s="24">
        <v>80270691</v>
      </c>
      <c r="G83" s="10" t="s">
        <v>112</v>
      </c>
      <c r="H83" s="60" t="s">
        <v>113</v>
      </c>
      <c r="I83" s="10"/>
      <c r="J83" s="13"/>
      <c r="K83" s="24">
        <v>80270691</v>
      </c>
      <c r="L83" s="25">
        <v>80270691</v>
      </c>
      <c r="M83" s="24">
        <v>80270685</v>
      </c>
      <c r="N83" s="24">
        <f>K83-L83</f>
        <v>0</v>
      </c>
      <c r="O83" s="24">
        <f>L83+L85-M83</f>
        <v>0</v>
      </c>
      <c r="P83" s="10"/>
    </row>
    <row r="84" spans="1:16" s="1" customFormat="1" ht="198.75" customHeight="1" x14ac:dyDescent="0.25">
      <c r="A84" s="195"/>
      <c r="B84" s="202"/>
      <c r="C84" s="203"/>
      <c r="D84" s="207"/>
      <c r="E84" s="48" t="s">
        <v>114</v>
      </c>
      <c r="F84" s="24">
        <v>19549450</v>
      </c>
      <c r="G84" s="10" t="s">
        <v>112</v>
      </c>
      <c r="H84" s="54" t="s">
        <v>381</v>
      </c>
      <c r="I84" s="10"/>
      <c r="J84" s="13"/>
      <c r="K84" s="24">
        <v>19549450</v>
      </c>
      <c r="L84" s="24">
        <v>19549450</v>
      </c>
      <c r="M84" s="24">
        <v>19549450</v>
      </c>
      <c r="N84" s="26">
        <f t="shared" si="0"/>
        <v>0</v>
      </c>
      <c r="O84" s="26">
        <f t="shared" si="1"/>
        <v>0</v>
      </c>
      <c r="P84" s="10"/>
    </row>
    <row r="85" spans="1:16" s="1" customFormat="1" ht="120" x14ac:dyDescent="0.25">
      <c r="A85" s="33"/>
      <c r="B85" s="61" t="s">
        <v>115</v>
      </c>
      <c r="C85" s="62">
        <v>45623</v>
      </c>
      <c r="D85" s="45">
        <v>-6</v>
      </c>
      <c r="E85" s="48" t="s">
        <v>116</v>
      </c>
      <c r="F85" s="24">
        <v>-6</v>
      </c>
      <c r="G85" s="63" t="s">
        <v>112</v>
      </c>
      <c r="H85" s="58" t="s">
        <v>113</v>
      </c>
      <c r="I85" s="59"/>
      <c r="J85" s="13"/>
      <c r="K85" s="26">
        <v>-6</v>
      </c>
      <c r="L85" s="24">
        <v>-6</v>
      </c>
      <c r="M85" s="64"/>
      <c r="N85" s="42"/>
      <c r="O85" s="42"/>
      <c r="P85" s="59"/>
    </row>
    <row r="86" spans="1:16" s="1" customFormat="1" ht="90" x14ac:dyDescent="0.25">
      <c r="A86" s="8">
        <v>31</v>
      </c>
      <c r="B86" s="10" t="s">
        <v>117</v>
      </c>
      <c r="C86" s="47">
        <v>45013</v>
      </c>
      <c r="D86" s="24">
        <v>17943109.100000001</v>
      </c>
      <c r="E86" s="48" t="s">
        <v>118</v>
      </c>
      <c r="F86" s="24">
        <v>17943109.100000001</v>
      </c>
      <c r="G86" s="65" t="s">
        <v>46</v>
      </c>
      <c r="H86" s="60" t="s">
        <v>119</v>
      </c>
      <c r="I86" s="10"/>
      <c r="J86" s="13"/>
      <c r="K86" s="154">
        <v>17943109.100000001</v>
      </c>
      <c r="L86" s="24">
        <v>17943109.100000001</v>
      </c>
      <c r="M86" s="24">
        <v>13448103.199999999</v>
      </c>
      <c r="N86" s="157">
        <f t="shared" si="0"/>
        <v>0</v>
      </c>
      <c r="O86" s="42">
        <f>L86+L87-M86</f>
        <v>0</v>
      </c>
      <c r="P86" s="59"/>
    </row>
    <row r="87" spans="1:16" s="1" customFormat="1" ht="60" x14ac:dyDescent="0.25">
      <c r="A87" s="8"/>
      <c r="B87" s="10" t="s">
        <v>120</v>
      </c>
      <c r="C87" s="47">
        <v>45596</v>
      </c>
      <c r="D87" s="24">
        <v>-4495005.9000000004</v>
      </c>
      <c r="E87" s="48" t="s">
        <v>121</v>
      </c>
      <c r="F87" s="24">
        <v>-4495005.9000000004</v>
      </c>
      <c r="G87" s="10" t="s">
        <v>46</v>
      </c>
      <c r="H87" s="54" t="s">
        <v>119</v>
      </c>
      <c r="I87" s="10"/>
      <c r="J87" s="52"/>
      <c r="K87" s="42">
        <v>-4495005.9000000004</v>
      </c>
      <c r="L87" s="38">
        <v>-4495005.9000000004</v>
      </c>
      <c r="M87" s="24"/>
      <c r="N87" s="24"/>
      <c r="O87" s="155"/>
      <c r="P87" s="10"/>
    </row>
    <row r="88" spans="1:16" s="1" customFormat="1" ht="120" x14ac:dyDescent="0.25">
      <c r="A88" s="8">
        <v>32</v>
      </c>
      <c r="B88" s="10" t="s">
        <v>122</v>
      </c>
      <c r="C88" s="47">
        <v>45404</v>
      </c>
      <c r="D88" s="24">
        <v>150000</v>
      </c>
      <c r="E88" s="48" t="s">
        <v>123</v>
      </c>
      <c r="F88" s="24">
        <v>150000</v>
      </c>
      <c r="G88" s="10" t="s">
        <v>46</v>
      </c>
      <c r="H88" s="49" t="s">
        <v>47</v>
      </c>
      <c r="I88" s="10"/>
      <c r="J88" s="13"/>
      <c r="K88" s="155">
        <v>150000</v>
      </c>
      <c r="L88" s="24">
        <v>150000</v>
      </c>
      <c r="M88" s="24">
        <v>150000</v>
      </c>
      <c r="N88" s="24">
        <f t="shared" si="0"/>
        <v>0</v>
      </c>
      <c r="O88" s="24">
        <f t="shared" ref="O88:O109" si="2">L88-M88</f>
        <v>0</v>
      </c>
      <c r="P88" s="10"/>
    </row>
    <row r="89" spans="1:16" s="1" customFormat="1" ht="159" customHeight="1" x14ac:dyDescent="0.25">
      <c r="A89" s="8">
        <v>33</v>
      </c>
      <c r="B89" s="10" t="s">
        <v>124</v>
      </c>
      <c r="C89" s="47">
        <v>45404</v>
      </c>
      <c r="D89" s="24">
        <v>2340000</v>
      </c>
      <c r="E89" s="48" t="s">
        <v>125</v>
      </c>
      <c r="F89" s="24">
        <v>2340000</v>
      </c>
      <c r="G89" s="10" t="s">
        <v>46</v>
      </c>
      <c r="H89" s="49" t="s">
        <v>47</v>
      </c>
      <c r="I89" s="10"/>
      <c r="J89" s="13"/>
      <c r="K89" s="24">
        <v>2340000</v>
      </c>
      <c r="L89" s="24">
        <v>2340000</v>
      </c>
      <c r="M89" s="24">
        <v>2340000</v>
      </c>
      <c r="N89" s="24">
        <f t="shared" si="0"/>
        <v>0</v>
      </c>
      <c r="O89" s="25">
        <f t="shared" si="2"/>
        <v>0</v>
      </c>
      <c r="P89" s="10"/>
    </row>
    <row r="90" spans="1:16" s="1" customFormat="1" ht="150" x14ac:dyDescent="0.25">
      <c r="A90" s="8">
        <v>34</v>
      </c>
      <c r="B90" s="10" t="s">
        <v>126</v>
      </c>
      <c r="C90" s="47">
        <v>45414</v>
      </c>
      <c r="D90" s="24">
        <v>50000</v>
      </c>
      <c r="E90" s="48" t="s">
        <v>127</v>
      </c>
      <c r="F90" s="24">
        <v>50000</v>
      </c>
      <c r="G90" s="10" t="s">
        <v>46</v>
      </c>
      <c r="H90" s="49" t="s">
        <v>47</v>
      </c>
      <c r="I90" s="10"/>
      <c r="J90" s="13"/>
      <c r="K90" s="24">
        <v>50000</v>
      </c>
      <c r="L90" s="24">
        <v>50000</v>
      </c>
      <c r="M90" s="24">
        <v>50000</v>
      </c>
      <c r="N90" s="24">
        <f t="shared" si="0"/>
        <v>0</v>
      </c>
      <c r="O90" s="154">
        <f t="shared" si="2"/>
        <v>0</v>
      </c>
      <c r="P90" s="10"/>
    </row>
    <row r="91" spans="1:16" s="1" customFormat="1" ht="135" x14ac:dyDescent="0.25">
      <c r="A91" s="8">
        <v>35</v>
      </c>
      <c r="B91" s="10" t="s">
        <v>128</v>
      </c>
      <c r="C91" s="47">
        <v>45415</v>
      </c>
      <c r="D91" s="24">
        <v>4040000</v>
      </c>
      <c r="E91" s="48" t="s">
        <v>129</v>
      </c>
      <c r="F91" s="24">
        <v>4040000</v>
      </c>
      <c r="G91" s="10" t="s">
        <v>46</v>
      </c>
      <c r="H91" s="55" t="s">
        <v>47</v>
      </c>
      <c r="I91" s="10"/>
      <c r="J91" s="13"/>
      <c r="K91" s="24">
        <v>4040000</v>
      </c>
      <c r="L91" s="24">
        <v>4040000</v>
      </c>
      <c r="M91" s="24">
        <v>4040000</v>
      </c>
      <c r="N91" s="64">
        <f t="shared" si="0"/>
        <v>0</v>
      </c>
      <c r="O91" s="42">
        <f t="shared" si="2"/>
        <v>0</v>
      </c>
      <c r="P91" s="59"/>
    </row>
    <row r="92" spans="1:16" s="1" customFormat="1" ht="225" x14ac:dyDescent="0.25">
      <c r="A92" s="8">
        <v>36</v>
      </c>
      <c r="B92" s="10" t="s">
        <v>130</v>
      </c>
      <c r="C92" s="47">
        <v>45415</v>
      </c>
      <c r="D92" s="24">
        <v>27330000</v>
      </c>
      <c r="E92" s="48" t="s">
        <v>131</v>
      </c>
      <c r="F92" s="24">
        <v>27330000</v>
      </c>
      <c r="G92" s="10" t="s">
        <v>58</v>
      </c>
      <c r="H92" s="67" t="s">
        <v>132</v>
      </c>
      <c r="I92" s="59"/>
      <c r="J92" s="13"/>
      <c r="K92" s="24">
        <v>27330000</v>
      </c>
      <c r="L92" s="24">
        <v>27330000</v>
      </c>
      <c r="M92" s="24">
        <v>27330000</v>
      </c>
      <c r="N92" s="24">
        <f t="shared" si="0"/>
        <v>0</v>
      </c>
      <c r="O92" s="24">
        <f t="shared" si="2"/>
        <v>0</v>
      </c>
      <c r="P92" s="10"/>
    </row>
    <row r="93" spans="1:16" s="1" customFormat="1" ht="150" x14ac:dyDescent="0.25">
      <c r="A93" s="8">
        <v>37</v>
      </c>
      <c r="B93" s="10" t="s">
        <v>133</v>
      </c>
      <c r="C93" s="47">
        <v>45418</v>
      </c>
      <c r="D93" s="24">
        <v>1970000</v>
      </c>
      <c r="E93" s="48" t="s">
        <v>134</v>
      </c>
      <c r="F93" s="24">
        <v>1970000</v>
      </c>
      <c r="G93" s="57" t="s">
        <v>46</v>
      </c>
      <c r="H93" s="58" t="s">
        <v>47</v>
      </c>
      <c r="I93" s="59"/>
      <c r="J93" s="13"/>
      <c r="K93" s="24">
        <v>1970000</v>
      </c>
      <c r="L93" s="24">
        <v>1970000</v>
      </c>
      <c r="M93" s="24">
        <v>1970000</v>
      </c>
      <c r="N93" s="24">
        <f t="shared" si="0"/>
        <v>0</v>
      </c>
      <c r="O93" s="25">
        <f t="shared" si="2"/>
        <v>0</v>
      </c>
      <c r="P93" s="10"/>
    </row>
    <row r="94" spans="1:16" s="1" customFormat="1" ht="180" x14ac:dyDescent="0.25">
      <c r="A94" s="8">
        <v>38</v>
      </c>
      <c r="B94" s="10" t="s">
        <v>135</v>
      </c>
      <c r="C94" s="47">
        <v>45418</v>
      </c>
      <c r="D94" s="24">
        <v>110000</v>
      </c>
      <c r="E94" s="48" t="s">
        <v>136</v>
      </c>
      <c r="F94" s="24">
        <v>110000</v>
      </c>
      <c r="G94" s="10" t="s">
        <v>46</v>
      </c>
      <c r="H94" s="60" t="s">
        <v>47</v>
      </c>
      <c r="I94" s="10"/>
      <c r="J94" s="13"/>
      <c r="K94" s="24">
        <v>110000</v>
      </c>
      <c r="L94" s="24">
        <v>110000</v>
      </c>
      <c r="M94" s="24">
        <v>110000</v>
      </c>
      <c r="N94" s="24">
        <f t="shared" si="0"/>
        <v>0</v>
      </c>
      <c r="O94" s="24">
        <f t="shared" si="2"/>
        <v>0</v>
      </c>
      <c r="P94" s="10"/>
    </row>
    <row r="95" spans="1:16" s="1" customFormat="1" ht="180" x14ac:dyDescent="0.25">
      <c r="A95" s="8">
        <v>39</v>
      </c>
      <c r="B95" s="10" t="s">
        <v>137</v>
      </c>
      <c r="C95" s="47">
        <v>45428</v>
      </c>
      <c r="D95" s="24">
        <v>700000</v>
      </c>
      <c r="E95" s="48" t="s">
        <v>138</v>
      </c>
      <c r="F95" s="24">
        <v>700000</v>
      </c>
      <c r="G95" s="10" t="s">
        <v>46</v>
      </c>
      <c r="H95" s="49" t="s">
        <v>47</v>
      </c>
      <c r="I95" s="10"/>
      <c r="J95" s="13"/>
      <c r="K95" s="24">
        <v>700000</v>
      </c>
      <c r="L95" s="24">
        <v>700000</v>
      </c>
      <c r="M95" s="24">
        <v>700000</v>
      </c>
      <c r="N95" s="24">
        <f t="shared" si="0"/>
        <v>0</v>
      </c>
      <c r="O95" s="25">
        <f t="shared" si="2"/>
        <v>0</v>
      </c>
      <c r="P95" s="10"/>
    </row>
    <row r="96" spans="1:16" s="1" customFormat="1" ht="150" x14ac:dyDescent="0.25">
      <c r="A96" s="8">
        <v>40</v>
      </c>
      <c r="B96" s="10" t="s">
        <v>139</v>
      </c>
      <c r="C96" s="47">
        <v>45429</v>
      </c>
      <c r="D96" s="24">
        <v>3150000</v>
      </c>
      <c r="E96" s="48" t="s">
        <v>140</v>
      </c>
      <c r="F96" s="24">
        <v>3150000</v>
      </c>
      <c r="G96" s="10" t="s">
        <v>46</v>
      </c>
      <c r="H96" s="49" t="s">
        <v>47</v>
      </c>
      <c r="I96" s="10"/>
      <c r="J96" s="13"/>
      <c r="K96" s="24">
        <v>3150000</v>
      </c>
      <c r="L96" s="24">
        <v>3150000</v>
      </c>
      <c r="M96" s="24">
        <v>3150000</v>
      </c>
      <c r="N96" s="24">
        <f t="shared" si="0"/>
        <v>0</v>
      </c>
      <c r="O96" s="24">
        <f t="shared" si="2"/>
        <v>0</v>
      </c>
      <c r="P96" s="10"/>
    </row>
    <row r="97" spans="1:16" s="1" customFormat="1" ht="150" x14ac:dyDescent="0.25">
      <c r="A97" s="8">
        <v>41</v>
      </c>
      <c r="B97" s="10" t="s">
        <v>141</v>
      </c>
      <c r="C97" s="47">
        <v>45434</v>
      </c>
      <c r="D97" s="24">
        <v>1940000</v>
      </c>
      <c r="E97" s="48" t="s">
        <v>142</v>
      </c>
      <c r="F97" s="24">
        <v>1940000</v>
      </c>
      <c r="G97" s="10" t="s">
        <v>46</v>
      </c>
      <c r="H97" s="49" t="s">
        <v>47</v>
      </c>
      <c r="I97" s="10"/>
      <c r="J97" s="13"/>
      <c r="K97" s="24">
        <v>1940000</v>
      </c>
      <c r="L97" s="24">
        <v>1940000</v>
      </c>
      <c r="M97" s="24">
        <v>1940000</v>
      </c>
      <c r="N97" s="24">
        <f t="shared" si="0"/>
        <v>0</v>
      </c>
      <c r="O97" s="25">
        <f t="shared" si="2"/>
        <v>0</v>
      </c>
      <c r="P97" s="10"/>
    </row>
    <row r="98" spans="1:16" s="1" customFormat="1" ht="135" x14ac:dyDescent="0.25">
      <c r="A98" s="8">
        <v>42</v>
      </c>
      <c r="B98" s="10" t="s">
        <v>143</v>
      </c>
      <c r="C98" s="47">
        <v>45440</v>
      </c>
      <c r="D98" s="24">
        <v>20000</v>
      </c>
      <c r="E98" s="48" t="s">
        <v>144</v>
      </c>
      <c r="F98" s="24">
        <v>20000</v>
      </c>
      <c r="G98" s="10" t="s">
        <v>46</v>
      </c>
      <c r="H98" s="49" t="s">
        <v>47</v>
      </c>
      <c r="I98" s="10"/>
      <c r="J98" s="13"/>
      <c r="K98" s="24">
        <v>20000</v>
      </c>
      <c r="L98" s="24">
        <v>20000</v>
      </c>
      <c r="M98" s="24">
        <v>20000</v>
      </c>
      <c r="N98" s="24">
        <f t="shared" si="0"/>
        <v>0</v>
      </c>
      <c r="O98" s="24">
        <f t="shared" si="2"/>
        <v>0</v>
      </c>
      <c r="P98" s="10"/>
    </row>
    <row r="99" spans="1:16" s="1" customFormat="1" ht="135" x14ac:dyDescent="0.25">
      <c r="A99" s="8">
        <v>43</v>
      </c>
      <c r="B99" s="10" t="s">
        <v>145</v>
      </c>
      <c r="C99" s="47">
        <v>45446</v>
      </c>
      <c r="D99" s="24">
        <v>960000</v>
      </c>
      <c r="E99" s="48" t="s">
        <v>146</v>
      </c>
      <c r="F99" s="24">
        <v>960000</v>
      </c>
      <c r="G99" s="10" t="s">
        <v>46</v>
      </c>
      <c r="H99" s="49" t="s">
        <v>47</v>
      </c>
      <c r="I99" s="10"/>
      <c r="J99" s="13"/>
      <c r="K99" s="24">
        <v>960000</v>
      </c>
      <c r="L99" s="24">
        <v>960000</v>
      </c>
      <c r="M99" s="24">
        <v>960000</v>
      </c>
      <c r="N99" s="24">
        <f t="shared" si="0"/>
        <v>0</v>
      </c>
      <c r="O99" s="25">
        <f t="shared" si="2"/>
        <v>0</v>
      </c>
      <c r="P99" s="10"/>
    </row>
    <row r="100" spans="1:16" s="1" customFormat="1" ht="187.5" customHeight="1" x14ac:dyDescent="0.25">
      <c r="A100" s="8">
        <v>44</v>
      </c>
      <c r="B100" s="10" t="s">
        <v>147</v>
      </c>
      <c r="C100" s="47">
        <v>45446</v>
      </c>
      <c r="D100" s="24">
        <v>350000</v>
      </c>
      <c r="E100" s="48" t="s">
        <v>148</v>
      </c>
      <c r="F100" s="24">
        <v>350000</v>
      </c>
      <c r="G100" s="10" t="s">
        <v>46</v>
      </c>
      <c r="H100" s="54" t="s">
        <v>47</v>
      </c>
      <c r="I100" s="10"/>
      <c r="J100" s="13"/>
      <c r="K100" s="24">
        <v>350000</v>
      </c>
      <c r="L100" s="24">
        <v>350000</v>
      </c>
      <c r="M100" s="24">
        <v>350000</v>
      </c>
      <c r="N100" s="24">
        <f t="shared" si="0"/>
        <v>0</v>
      </c>
      <c r="O100" s="24">
        <f t="shared" si="2"/>
        <v>0</v>
      </c>
      <c r="P100" s="10"/>
    </row>
    <row r="101" spans="1:16" s="1" customFormat="1" ht="170.25" customHeight="1" x14ac:dyDescent="0.25">
      <c r="A101" s="8">
        <v>45</v>
      </c>
      <c r="B101" s="10" t="s">
        <v>149</v>
      </c>
      <c r="C101" s="47">
        <v>45448</v>
      </c>
      <c r="D101" s="24">
        <v>1446200</v>
      </c>
      <c r="E101" s="48" t="s">
        <v>150</v>
      </c>
      <c r="F101" s="24">
        <v>1446200</v>
      </c>
      <c r="G101" s="10" t="s">
        <v>46</v>
      </c>
      <c r="H101" s="49" t="s">
        <v>47</v>
      </c>
      <c r="I101" s="10"/>
      <c r="J101" s="13"/>
      <c r="K101" s="24">
        <v>1446200</v>
      </c>
      <c r="L101" s="24">
        <v>1446200</v>
      </c>
      <c r="M101" s="24">
        <v>1446200</v>
      </c>
      <c r="N101" s="24">
        <f t="shared" si="0"/>
        <v>0</v>
      </c>
      <c r="O101" s="25">
        <f t="shared" si="2"/>
        <v>0</v>
      </c>
      <c r="P101" s="10"/>
    </row>
    <row r="102" spans="1:16" s="1" customFormat="1" ht="165" x14ac:dyDescent="0.25">
      <c r="A102" s="8">
        <v>46</v>
      </c>
      <c r="B102" s="10" t="s">
        <v>151</v>
      </c>
      <c r="C102" s="47">
        <v>45450</v>
      </c>
      <c r="D102" s="24">
        <v>650000</v>
      </c>
      <c r="E102" s="48" t="s">
        <v>152</v>
      </c>
      <c r="F102" s="24">
        <v>650000</v>
      </c>
      <c r="G102" s="10" t="s">
        <v>46</v>
      </c>
      <c r="H102" s="54" t="s">
        <v>47</v>
      </c>
      <c r="I102" s="10"/>
      <c r="J102" s="13"/>
      <c r="K102" s="24">
        <v>650000</v>
      </c>
      <c r="L102" s="24">
        <v>650000</v>
      </c>
      <c r="M102" s="24">
        <v>650000</v>
      </c>
      <c r="N102" s="24">
        <f t="shared" si="0"/>
        <v>0</v>
      </c>
      <c r="O102" s="24">
        <f t="shared" si="2"/>
        <v>0</v>
      </c>
      <c r="P102" s="10"/>
    </row>
    <row r="103" spans="1:16" s="1" customFormat="1" ht="120" x14ac:dyDescent="0.25">
      <c r="A103" s="8">
        <v>47</v>
      </c>
      <c r="B103" s="10" t="s">
        <v>153</v>
      </c>
      <c r="C103" s="47">
        <v>45454</v>
      </c>
      <c r="D103" s="24">
        <v>2970000</v>
      </c>
      <c r="E103" s="48" t="s">
        <v>154</v>
      </c>
      <c r="F103" s="24">
        <v>2970000</v>
      </c>
      <c r="G103" s="10" t="s">
        <v>46</v>
      </c>
      <c r="H103" s="49" t="s">
        <v>47</v>
      </c>
      <c r="I103" s="10"/>
      <c r="J103" s="13"/>
      <c r="K103" s="24">
        <v>2970000</v>
      </c>
      <c r="L103" s="24">
        <v>2970000</v>
      </c>
      <c r="M103" s="24">
        <v>2970000</v>
      </c>
      <c r="N103" s="24">
        <f t="shared" si="0"/>
        <v>0</v>
      </c>
      <c r="O103" s="25">
        <f t="shared" si="2"/>
        <v>0</v>
      </c>
      <c r="P103" s="10"/>
    </row>
    <row r="104" spans="1:16" s="1" customFormat="1" ht="135" x14ac:dyDescent="0.25">
      <c r="A104" s="8">
        <v>48</v>
      </c>
      <c r="B104" s="10" t="s">
        <v>155</v>
      </c>
      <c r="C104" s="47">
        <v>45461</v>
      </c>
      <c r="D104" s="24">
        <v>203000</v>
      </c>
      <c r="E104" s="48" t="s">
        <v>156</v>
      </c>
      <c r="F104" s="24">
        <v>203000</v>
      </c>
      <c r="G104" s="10" t="s">
        <v>46</v>
      </c>
      <c r="H104" s="54" t="s">
        <v>47</v>
      </c>
      <c r="I104" s="10"/>
      <c r="J104" s="13"/>
      <c r="K104" s="24">
        <v>203000</v>
      </c>
      <c r="L104" s="24">
        <v>203000</v>
      </c>
      <c r="M104" s="24">
        <v>203000</v>
      </c>
      <c r="N104" s="24">
        <f t="shared" si="0"/>
        <v>0</v>
      </c>
      <c r="O104" s="24">
        <f t="shared" si="2"/>
        <v>0</v>
      </c>
      <c r="P104" s="10"/>
    </row>
    <row r="105" spans="1:16" s="1" customFormat="1" ht="135" x14ac:dyDescent="0.25">
      <c r="A105" s="8">
        <v>49</v>
      </c>
      <c r="B105" s="10" t="s">
        <v>157</v>
      </c>
      <c r="C105" s="47">
        <v>45461</v>
      </c>
      <c r="D105" s="24">
        <v>50000</v>
      </c>
      <c r="E105" s="48" t="s">
        <v>158</v>
      </c>
      <c r="F105" s="24">
        <v>50000</v>
      </c>
      <c r="G105" s="10" t="s">
        <v>46</v>
      </c>
      <c r="H105" s="49" t="s">
        <v>47</v>
      </c>
      <c r="I105" s="10"/>
      <c r="J105" s="13"/>
      <c r="K105" s="24">
        <v>50000</v>
      </c>
      <c r="L105" s="24">
        <v>50000</v>
      </c>
      <c r="M105" s="24">
        <v>50000</v>
      </c>
      <c r="N105" s="24">
        <f t="shared" si="0"/>
        <v>0</v>
      </c>
      <c r="O105" s="25">
        <f t="shared" si="2"/>
        <v>0</v>
      </c>
      <c r="P105" s="10"/>
    </row>
    <row r="106" spans="1:16" s="1" customFormat="1" ht="105" x14ac:dyDescent="0.25">
      <c r="A106" s="8">
        <v>50</v>
      </c>
      <c r="B106" s="10" t="s">
        <v>159</v>
      </c>
      <c r="C106" s="47">
        <v>45464</v>
      </c>
      <c r="D106" s="24">
        <v>1000000</v>
      </c>
      <c r="E106" s="48" t="s">
        <v>160</v>
      </c>
      <c r="F106" s="24">
        <v>1000000</v>
      </c>
      <c r="G106" s="10" t="s">
        <v>46</v>
      </c>
      <c r="H106" s="54" t="s">
        <v>47</v>
      </c>
      <c r="I106" s="10"/>
      <c r="J106" s="13"/>
      <c r="K106" s="24">
        <v>1000000</v>
      </c>
      <c r="L106" s="24">
        <v>1000000</v>
      </c>
      <c r="M106" s="24">
        <v>1000000</v>
      </c>
      <c r="N106" s="24">
        <f t="shared" si="0"/>
        <v>0</v>
      </c>
      <c r="O106" s="24">
        <f t="shared" si="2"/>
        <v>0</v>
      </c>
      <c r="P106" s="10"/>
    </row>
    <row r="107" spans="1:16" s="1" customFormat="1" ht="120" x14ac:dyDescent="0.25">
      <c r="A107" s="8">
        <v>51</v>
      </c>
      <c r="B107" s="10" t="s">
        <v>161</v>
      </c>
      <c r="C107" s="47">
        <v>45468</v>
      </c>
      <c r="D107" s="24">
        <v>750000</v>
      </c>
      <c r="E107" s="48" t="s">
        <v>162</v>
      </c>
      <c r="F107" s="24">
        <v>750000</v>
      </c>
      <c r="G107" s="10" t="s">
        <v>46</v>
      </c>
      <c r="H107" s="49" t="s">
        <v>47</v>
      </c>
      <c r="I107" s="10"/>
      <c r="J107" s="13"/>
      <c r="K107" s="24">
        <v>750000</v>
      </c>
      <c r="L107" s="24">
        <v>750000</v>
      </c>
      <c r="M107" s="24">
        <v>750000</v>
      </c>
      <c r="N107" s="24">
        <f t="shared" si="0"/>
        <v>0</v>
      </c>
      <c r="O107" s="25">
        <f t="shared" si="2"/>
        <v>0</v>
      </c>
      <c r="P107" s="10"/>
    </row>
    <row r="108" spans="1:16" s="1" customFormat="1" ht="120" x14ac:dyDescent="0.25">
      <c r="A108" s="8">
        <v>52</v>
      </c>
      <c r="B108" s="10" t="s">
        <v>163</v>
      </c>
      <c r="C108" s="47">
        <v>45470</v>
      </c>
      <c r="D108" s="24">
        <v>810000</v>
      </c>
      <c r="E108" s="48" t="s">
        <v>164</v>
      </c>
      <c r="F108" s="24">
        <v>810000</v>
      </c>
      <c r="G108" s="10" t="s">
        <v>46</v>
      </c>
      <c r="H108" s="49" t="s">
        <v>47</v>
      </c>
      <c r="I108" s="10"/>
      <c r="J108" s="13"/>
      <c r="K108" s="24">
        <v>810000</v>
      </c>
      <c r="L108" s="24">
        <v>810000</v>
      </c>
      <c r="M108" s="24">
        <v>810000</v>
      </c>
      <c r="N108" s="24">
        <f t="shared" si="0"/>
        <v>0</v>
      </c>
      <c r="O108" s="24">
        <f t="shared" si="2"/>
        <v>0</v>
      </c>
      <c r="P108" s="10"/>
    </row>
    <row r="109" spans="1:16" s="1" customFormat="1" ht="135" x14ac:dyDescent="0.25">
      <c r="A109" s="8">
        <v>53</v>
      </c>
      <c r="B109" s="10" t="s">
        <v>165</v>
      </c>
      <c r="C109" s="47">
        <v>45475</v>
      </c>
      <c r="D109" s="24">
        <v>200000</v>
      </c>
      <c r="E109" s="48" t="s">
        <v>166</v>
      </c>
      <c r="F109" s="24">
        <v>200000</v>
      </c>
      <c r="G109" s="10" t="s">
        <v>46</v>
      </c>
      <c r="H109" s="54" t="s">
        <v>47</v>
      </c>
      <c r="I109" s="10"/>
      <c r="J109" s="13"/>
      <c r="K109" s="24">
        <v>200000</v>
      </c>
      <c r="L109" s="24">
        <v>200000</v>
      </c>
      <c r="M109" s="24">
        <v>200000</v>
      </c>
      <c r="N109" s="24">
        <f t="shared" si="0"/>
        <v>0</v>
      </c>
      <c r="O109" s="25">
        <f t="shared" si="2"/>
        <v>0</v>
      </c>
      <c r="P109" s="10"/>
    </row>
    <row r="110" spans="1:16" s="1" customFormat="1" ht="135" x14ac:dyDescent="0.25">
      <c r="A110" s="8">
        <v>54</v>
      </c>
      <c r="B110" s="10" t="s">
        <v>167</v>
      </c>
      <c r="C110" s="47">
        <v>45475</v>
      </c>
      <c r="D110" s="24">
        <v>639800</v>
      </c>
      <c r="E110" s="48" t="s">
        <v>168</v>
      </c>
      <c r="F110" s="24">
        <v>639800</v>
      </c>
      <c r="G110" s="68" t="s">
        <v>46</v>
      </c>
      <c r="H110" s="58" t="s">
        <v>47</v>
      </c>
      <c r="I110" s="59"/>
      <c r="J110" s="13"/>
      <c r="K110" s="24">
        <v>639800</v>
      </c>
      <c r="L110" s="24">
        <v>639800</v>
      </c>
      <c r="M110" s="24">
        <v>639800</v>
      </c>
      <c r="N110" s="24">
        <f t="shared" si="0"/>
        <v>0</v>
      </c>
      <c r="O110" s="24">
        <f t="shared" ref="O110:O144" si="3">L110-M110</f>
        <v>0</v>
      </c>
      <c r="P110" s="10"/>
    </row>
    <row r="111" spans="1:16" s="1" customFormat="1" ht="153.75" customHeight="1" x14ac:dyDescent="0.25">
      <c r="A111" s="8">
        <v>55</v>
      </c>
      <c r="B111" s="10" t="s">
        <v>169</v>
      </c>
      <c r="C111" s="47">
        <v>45477</v>
      </c>
      <c r="D111" s="24">
        <v>370000</v>
      </c>
      <c r="E111" s="48" t="s">
        <v>170</v>
      </c>
      <c r="F111" s="64">
        <v>370000</v>
      </c>
      <c r="G111" s="156" t="s">
        <v>46</v>
      </c>
      <c r="H111" s="58" t="s">
        <v>47</v>
      </c>
      <c r="I111" s="59"/>
      <c r="J111" s="13"/>
      <c r="K111" s="24">
        <v>370000</v>
      </c>
      <c r="L111" s="24">
        <v>370000</v>
      </c>
      <c r="M111" s="24">
        <v>370000</v>
      </c>
      <c r="N111" s="24">
        <f t="shared" si="0"/>
        <v>0</v>
      </c>
      <c r="O111" s="25">
        <f t="shared" si="3"/>
        <v>0</v>
      </c>
      <c r="P111" s="10"/>
    </row>
    <row r="112" spans="1:16" s="1" customFormat="1" ht="105" x14ac:dyDescent="0.25">
      <c r="A112" s="8">
        <v>56</v>
      </c>
      <c r="B112" s="10" t="s">
        <v>171</v>
      </c>
      <c r="C112" s="47">
        <v>45477</v>
      </c>
      <c r="D112" s="24">
        <v>30000</v>
      </c>
      <c r="E112" s="48" t="s">
        <v>172</v>
      </c>
      <c r="F112" s="64">
        <v>30000</v>
      </c>
      <c r="G112" s="156" t="s">
        <v>46</v>
      </c>
      <c r="H112" s="58" t="s">
        <v>47</v>
      </c>
      <c r="I112" s="59"/>
      <c r="J112" s="13"/>
      <c r="K112" s="24">
        <v>30000</v>
      </c>
      <c r="L112" s="24">
        <v>30000</v>
      </c>
      <c r="M112" s="24">
        <v>30000</v>
      </c>
      <c r="N112" s="24">
        <f t="shared" si="0"/>
        <v>0</v>
      </c>
      <c r="O112" s="24">
        <f t="shared" si="3"/>
        <v>0</v>
      </c>
      <c r="P112" s="10"/>
    </row>
    <row r="113" spans="1:16" s="1" customFormat="1" ht="135" x14ac:dyDescent="0.25">
      <c r="A113" s="8">
        <v>57</v>
      </c>
      <c r="B113" s="10" t="s">
        <v>173</v>
      </c>
      <c r="C113" s="47">
        <v>45477</v>
      </c>
      <c r="D113" s="210">
        <v>45000000</v>
      </c>
      <c r="E113" s="48" t="s">
        <v>174</v>
      </c>
      <c r="F113" s="220">
        <v>30000000</v>
      </c>
      <c r="G113" s="156" t="s">
        <v>46</v>
      </c>
      <c r="H113" s="58" t="s">
        <v>47</v>
      </c>
      <c r="I113" s="59"/>
      <c r="J113" s="13"/>
      <c r="K113" s="24">
        <v>30000000</v>
      </c>
      <c r="L113" s="24">
        <v>30000000</v>
      </c>
      <c r="M113" s="24">
        <v>30000000</v>
      </c>
      <c r="N113" s="24">
        <f t="shared" si="0"/>
        <v>0</v>
      </c>
      <c r="O113" s="25">
        <f t="shared" si="3"/>
        <v>0</v>
      </c>
      <c r="P113" s="10"/>
    </row>
    <row r="114" spans="1:16" s="1" customFormat="1" ht="135" x14ac:dyDescent="0.25">
      <c r="A114" s="8"/>
      <c r="B114" s="10" t="s">
        <v>175</v>
      </c>
      <c r="C114" s="47">
        <v>45491</v>
      </c>
      <c r="D114" s="206"/>
      <c r="E114" s="48" t="s">
        <v>176</v>
      </c>
      <c r="F114" s="221"/>
      <c r="G114" s="156" t="s">
        <v>46</v>
      </c>
      <c r="H114" s="58"/>
      <c r="I114" s="10"/>
      <c r="J114" s="13"/>
      <c r="K114" s="24"/>
      <c r="L114" s="24"/>
      <c r="M114" s="24"/>
      <c r="N114" s="24"/>
      <c r="O114" s="24"/>
      <c r="P114" s="10" t="s">
        <v>177</v>
      </c>
    </row>
    <row r="115" spans="1:16" s="1" customFormat="1" ht="135" x14ac:dyDescent="0.25">
      <c r="A115" s="8"/>
      <c r="B115" s="10" t="s">
        <v>178</v>
      </c>
      <c r="C115" s="47">
        <v>45513</v>
      </c>
      <c r="D115" s="207"/>
      <c r="E115" s="48" t="s">
        <v>179</v>
      </c>
      <c r="F115" s="24">
        <v>15000000</v>
      </c>
      <c r="G115" s="156" t="s">
        <v>46</v>
      </c>
      <c r="H115" s="58" t="s">
        <v>47</v>
      </c>
      <c r="I115" s="10"/>
      <c r="J115" s="13"/>
      <c r="K115" s="24">
        <v>15000000</v>
      </c>
      <c r="L115" s="24">
        <v>15000000</v>
      </c>
      <c r="M115" s="24">
        <v>15000000</v>
      </c>
      <c r="N115" s="24">
        <f t="shared" ref="N115:N180" si="4">K115-L115</f>
        <v>0</v>
      </c>
      <c r="O115" s="24">
        <f t="shared" si="3"/>
        <v>0</v>
      </c>
      <c r="P115" s="10"/>
    </row>
    <row r="116" spans="1:16" s="1" customFormat="1" ht="135" x14ac:dyDescent="0.25">
      <c r="A116" s="8">
        <v>58</v>
      </c>
      <c r="B116" s="10" t="s">
        <v>180</v>
      </c>
      <c r="C116" s="47">
        <v>45478</v>
      </c>
      <c r="D116" s="24">
        <v>2340800</v>
      </c>
      <c r="E116" s="48" t="s">
        <v>62</v>
      </c>
      <c r="F116" s="64">
        <v>2340800</v>
      </c>
      <c r="G116" s="156" t="s">
        <v>46</v>
      </c>
      <c r="H116" s="58" t="s">
        <v>47</v>
      </c>
      <c r="I116" s="59"/>
      <c r="J116" s="13"/>
      <c r="K116" s="24">
        <v>2340800</v>
      </c>
      <c r="L116" s="24">
        <v>2340800</v>
      </c>
      <c r="M116" s="24">
        <v>2340800</v>
      </c>
      <c r="N116" s="24">
        <f t="shared" si="4"/>
        <v>0</v>
      </c>
      <c r="O116" s="25">
        <f t="shared" si="3"/>
        <v>0</v>
      </c>
      <c r="P116" s="10"/>
    </row>
    <row r="117" spans="1:16" s="1" customFormat="1" ht="135" x14ac:dyDescent="0.25">
      <c r="A117" s="8">
        <v>59</v>
      </c>
      <c r="B117" s="10" t="s">
        <v>181</v>
      </c>
      <c r="C117" s="47">
        <v>45483</v>
      </c>
      <c r="D117" s="24">
        <v>1420000</v>
      </c>
      <c r="E117" s="48" t="s">
        <v>182</v>
      </c>
      <c r="F117" s="24">
        <v>1420000</v>
      </c>
      <c r="G117" s="71" t="s">
        <v>46</v>
      </c>
      <c r="H117" s="58" t="s">
        <v>47</v>
      </c>
      <c r="I117" s="59"/>
      <c r="J117" s="13"/>
      <c r="K117" s="24">
        <v>1420000</v>
      </c>
      <c r="L117" s="24">
        <v>1420000</v>
      </c>
      <c r="M117" s="24">
        <v>1420000</v>
      </c>
      <c r="N117" s="24">
        <f t="shared" si="4"/>
        <v>0</v>
      </c>
      <c r="O117" s="24">
        <f t="shared" si="3"/>
        <v>0</v>
      </c>
      <c r="P117" s="10"/>
    </row>
    <row r="118" spans="1:16" s="1" customFormat="1" ht="270" x14ac:dyDescent="0.25">
      <c r="A118" s="8">
        <v>60</v>
      </c>
      <c r="B118" s="10" t="s">
        <v>183</v>
      </c>
      <c r="C118" s="47">
        <v>45483</v>
      </c>
      <c r="D118" s="24">
        <v>710000</v>
      </c>
      <c r="E118" s="48" t="s">
        <v>184</v>
      </c>
      <c r="F118" s="24">
        <v>710000</v>
      </c>
      <c r="G118" s="10" t="s">
        <v>46</v>
      </c>
      <c r="H118" s="58" t="s">
        <v>47</v>
      </c>
      <c r="I118" s="10"/>
      <c r="J118" s="13"/>
      <c r="K118" s="24">
        <v>710000</v>
      </c>
      <c r="L118" s="24">
        <v>710000</v>
      </c>
      <c r="M118" s="24">
        <v>710000</v>
      </c>
      <c r="N118" s="24">
        <f t="shared" si="4"/>
        <v>0</v>
      </c>
      <c r="O118" s="25">
        <f t="shared" si="3"/>
        <v>0</v>
      </c>
      <c r="P118" s="10"/>
    </row>
    <row r="119" spans="1:16" s="1" customFormat="1" ht="219" customHeight="1" x14ac:dyDescent="0.25">
      <c r="A119" s="8">
        <v>61</v>
      </c>
      <c r="B119" s="10" t="s">
        <v>185</v>
      </c>
      <c r="C119" s="47">
        <v>45485</v>
      </c>
      <c r="D119" s="210">
        <v>24270000</v>
      </c>
      <c r="E119" s="48" t="s">
        <v>186</v>
      </c>
      <c r="F119" s="24">
        <v>16180000</v>
      </c>
      <c r="G119" s="57" t="s">
        <v>46</v>
      </c>
      <c r="H119" s="58" t="s">
        <v>47</v>
      </c>
      <c r="I119" s="59"/>
      <c r="J119" s="13"/>
      <c r="K119" s="24">
        <v>16180000</v>
      </c>
      <c r="L119" s="24">
        <v>16180000</v>
      </c>
      <c r="M119" s="24">
        <v>16180000</v>
      </c>
      <c r="N119" s="24">
        <f t="shared" si="4"/>
        <v>0</v>
      </c>
      <c r="O119" s="24">
        <f t="shared" si="3"/>
        <v>0</v>
      </c>
      <c r="P119" s="10"/>
    </row>
    <row r="120" spans="1:16" s="1" customFormat="1" ht="236.25" customHeight="1" x14ac:dyDescent="0.25">
      <c r="A120" s="8"/>
      <c r="B120" s="10" t="s">
        <v>187</v>
      </c>
      <c r="C120" s="47">
        <v>45513</v>
      </c>
      <c r="D120" s="207"/>
      <c r="E120" s="48" t="s">
        <v>188</v>
      </c>
      <c r="F120" s="24">
        <v>8090000</v>
      </c>
      <c r="G120" s="57" t="s">
        <v>46</v>
      </c>
      <c r="H120" s="58" t="s">
        <v>47</v>
      </c>
      <c r="I120" s="59"/>
      <c r="J120" s="13"/>
      <c r="K120" s="24">
        <v>8090000</v>
      </c>
      <c r="L120" s="24">
        <v>8090000</v>
      </c>
      <c r="M120" s="24">
        <v>8090000</v>
      </c>
      <c r="N120" s="24">
        <f t="shared" si="4"/>
        <v>0</v>
      </c>
      <c r="O120" s="25">
        <f t="shared" si="3"/>
        <v>0</v>
      </c>
      <c r="P120" s="10"/>
    </row>
    <row r="121" spans="1:16" s="1" customFormat="1" ht="195" x14ac:dyDescent="0.25">
      <c r="A121" s="8">
        <v>62</v>
      </c>
      <c r="B121" s="10" t="s">
        <v>189</v>
      </c>
      <c r="C121" s="47">
        <v>45489</v>
      </c>
      <c r="D121" s="24">
        <v>3859348.5</v>
      </c>
      <c r="E121" s="48" t="s">
        <v>190</v>
      </c>
      <c r="F121" s="24">
        <v>3859348.5</v>
      </c>
      <c r="G121" s="57" t="s">
        <v>46</v>
      </c>
      <c r="H121" s="58" t="s">
        <v>119</v>
      </c>
      <c r="I121" s="59"/>
      <c r="J121" s="13"/>
      <c r="K121" s="24">
        <v>3859348.5</v>
      </c>
      <c r="L121" s="24">
        <v>3859348.5</v>
      </c>
      <c r="M121" s="24">
        <v>3859348.5</v>
      </c>
      <c r="N121" s="24">
        <f t="shared" si="4"/>
        <v>0</v>
      </c>
      <c r="O121" s="24">
        <f t="shared" si="3"/>
        <v>0</v>
      </c>
      <c r="P121" s="10"/>
    </row>
    <row r="122" spans="1:16" s="1" customFormat="1" ht="226.5" customHeight="1" x14ac:dyDescent="0.25">
      <c r="A122" s="8">
        <v>63</v>
      </c>
      <c r="B122" s="10" t="s">
        <v>191</v>
      </c>
      <c r="C122" s="47">
        <v>45490</v>
      </c>
      <c r="D122" s="24">
        <v>37860480</v>
      </c>
      <c r="E122" s="48" t="s">
        <v>192</v>
      </c>
      <c r="F122" s="24">
        <v>37860480</v>
      </c>
      <c r="G122" s="57" t="s">
        <v>58</v>
      </c>
      <c r="H122" s="72" t="s">
        <v>132</v>
      </c>
      <c r="I122" s="10"/>
      <c r="J122" s="13"/>
      <c r="K122" s="24">
        <v>37860480</v>
      </c>
      <c r="L122" s="24">
        <v>37860480</v>
      </c>
      <c r="M122" s="24">
        <v>37860480</v>
      </c>
      <c r="N122" s="24">
        <f t="shared" si="4"/>
        <v>0</v>
      </c>
      <c r="O122" s="24">
        <f t="shared" si="3"/>
        <v>0</v>
      </c>
      <c r="P122" s="10"/>
    </row>
    <row r="123" spans="1:16" s="1" customFormat="1" ht="120" x14ac:dyDescent="0.25">
      <c r="A123" s="8">
        <v>64</v>
      </c>
      <c r="B123" s="10" t="s">
        <v>193</v>
      </c>
      <c r="C123" s="47">
        <v>45490</v>
      </c>
      <c r="D123" s="24">
        <v>200000</v>
      </c>
      <c r="E123" s="48" t="s">
        <v>194</v>
      </c>
      <c r="F123" s="24">
        <v>200000</v>
      </c>
      <c r="G123" s="57" t="s">
        <v>46</v>
      </c>
      <c r="H123" s="58" t="s">
        <v>47</v>
      </c>
      <c r="I123" s="59"/>
      <c r="J123" s="13"/>
      <c r="K123" s="24">
        <v>200000</v>
      </c>
      <c r="L123" s="24">
        <v>200000</v>
      </c>
      <c r="M123" s="24">
        <v>200000</v>
      </c>
      <c r="N123" s="25">
        <f t="shared" si="4"/>
        <v>0</v>
      </c>
      <c r="O123" s="24">
        <f t="shared" si="3"/>
        <v>0</v>
      </c>
      <c r="P123" s="10"/>
    </row>
    <row r="124" spans="1:16" s="1" customFormat="1" ht="225" x14ac:dyDescent="0.25">
      <c r="A124" s="8">
        <v>65</v>
      </c>
      <c r="B124" s="10" t="s">
        <v>195</v>
      </c>
      <c r="C124" s="47">
        <v>45492</v>
      </c>
      <c r="D124" s="210">
        <v>7020000</v>
      </c>
      <c r="E124" s="48" t="s">
        <v>196</v>
      </c>
      <c r="F124" s="24">
        <v>4680000</v>
      </c>
      <c r="G124" s="57" t="s">
        <v>46</v>
      </c>
      <c r="H124" s="58" t="s">
        <v>47</v>
      </c>
      <c r="I124" s="10"/>
      <c r="J124" s="13"/>
      <c r="K124" s="24">
        <v>4680000</v>
      </c>
      <c r="L124" s="24">
        <v>4680000</v>
      </c>
      <c r="M124" s="24">
        <v>4680000</v>
      </c>
      <c r="N124" s="154">
        <f t="shared" si="4"/>
        <v>0</v>
      </c>
      <c r="O124" s="25">
        <f t="shared" si="3"/>
        <v>0</v>
      </c>
      <c r="P124" s="10"/>
    </row>
    <row r="125" spans="1:16" s="1" customFormat="1" ht="251.25" customHeight="1" x14ac:dyDescent="0.25">
      <c r="A125" s="8"/>
      <c r="B125" s="10" t="s">
        <v>197</v>
      </c>
      <c r="C125" s="47">
        <v>45513</v>
      </c>
      <c r="D125" s="207"/>
      <c r="E125" s="48" t="s">
        <v>198</v>
      </c>
      <c r="F125" s="24">
        <v>2340000</v>
      </c>
      <c r="G125" s="65" t="s">
        <v>46</v>
      </c>
      <c r="H125" s="58" t="s">
        <v>47</v>
      </c>
      <c r="I125" s="59"/>
      <c r="J125" s="13"/>
      <c r="K125" s="24">
        <v>2340000</v>
      </c>
      <c r="L125" s="24">
        <v>2310000</v>
      </c>
      <c r="M125" s="64">
        <v>2310000</v>
      </c>
      <c r="N125" s="42">
        <f t="shared" si="4"/>
        <v>30000</v>
      </c>
      <c r="O125" s="38">
        <f t="shared" si="3"/>
        <v>0</v>
      </c>
      <c r="P125" s="10"/>
    </row>
    <row r="126" spans="1:16" s="1" customFormat="1" ht="99.75" customHeight="1" x14ac:dyDescent="0.25">
      <c r="A126" s="8">
        <v>66</v>
      </c>
      <c r="B126" s="10" t="s">
        <v>199</v>
      </c>
      <c r="C126" s="47">
        <v>45495</v>
      </c>
      <c r="D126" s="24">
        <v>34294820</v>
      </c>
      <c r="E126" s="48" t="s">
        <v>200</v>
      </c>
      <c r="F126" s="24">
        <v>34294820</v>
      </c>
      <c r="G126" s="57" t="s">
        <v>201</v>
      </c>
      <c r="H126" s="72" t="s">
        <v>202</v>
      </c>
      <c r="I126" s="10"/>
      <c r="J126" s="13"/>
      <c r="K126" s="24">
        <v>34294820</v>
      </c>
      <c r="L126" s="24">
        <v>34294820</v>
      </c>
      <c r="M126" s="25">
        <v>34294820</v>
      </c>
      <c r="N126" s="24">
        <f t="shared" si="4"/>
        <v>0</v>
      </c>
      <c r="O126" s="24">
        <f t="shared" si="3"/>
        <v>0</v>
      </c>
      <c r="P126" s="10"/>
    </row>
    <row r="127" spans="1:16" s="1" customFormat="1" ht="136.5" customHeight="1" x14ac:dyDescent="0.25">
      <c r="A127" s="8">
        <v>67</v>
      </c>
      <c r="B127" s="10" t="s">
        <v>203</v>
      </c>
      <c r="C127" s="47">
        <v>45496</v>
      </c>
      <c r="D127" s="24">
        <v>70000</v>
      </c>
      <c r="E127" s="48" t="s">
        <v>204</v>
      </c>
      <c r="F127" s="24">
        <v>70000</v>
      </c>
      <c r="G127" s="57" t="s">
        <v>46</v>
      </c>
      <c r="H127" s="58" t="s">
        <v>47</v>
      </c>
      <c r="I127" s="59"/>
      <c r="J127" s="13"/>
      <c r="K127" s="24">
        <v>70000</v>
      </c>
      <c r="L127" s="24">
        <v>70000</v>
      </c>
      <c r="M127" s="64">
        <v>70000</v>
      </c>
      <c r="N127" s="42">
        <f t="shared" si="4"/>
        <v>0</v>
      </c>
      <c r="O127" s="38">
        <f t="shared" si="3"/>
        <v>0</v>
      </c>
      <c r="P127" s="10"/>
    </row>
    <row r="128" spans="1:16" s="1" customFormat="1" ht="75" x14ac:dyDescent="0.25">
      <c r="A128" s="8">
        <v>68</v>
      </c>
      <c r="B128" s="10" t="s">
        <v>205</v>
      </c>
      <c r="C128" s="47">
        <v>45499</v>
      </c>
      <c r="D128" s="24">
        <v>54857857.359999999</v>
      </c>
      <c r="E128" s="48" t="s">
        <v>206</v>
      </c>
      <c r="F128" s="24">
        <v>54857857.359999999</v>
      </c>
      <c r="G128" s="57" t="s">
        <v>207</v>
      </c>
      <c r="H128" s="58" t="s">
        <v>208</v>
      </c>
      <c r="I128" s="59"/>
      <c r="J128" s="13"/>
      <c r="K128" s="24">
        <v>54857857.359999999</v>
      </c>
      <c r="L128" s="24">
        <v>54857857.359999999</v>
      </c>
      <c r="M128" s="24">
        <v>54857857.359999999</v>
      </c>
      <c r="N128" s="24">
        <f t="shared" si="4"/>
        <v>0</v>
      </c>
      <c r="O128" s="24">
        <f t="shared" si="3"/>
        <v>0</v>
      </c>
      <c r="P128" s="10"/>
    </row>
    <row r="129" spans="1:16" s="1" customFormat="1" ht="116.25" customHeight="1" x14ac:dyDescent="0.25">
      <c r="A129" s="8">
        <v>69</v>
      </c>
      <c r="B129" s="10" t="s">
        <v>209</v>
      </c>
      <c r="C129" s="47">
        <v>45503</v>
      </c>
      <c r="D129" s="24">
        <v>1346100</v>
      </c>
      <c r="E129" s="48" t="s">
        <v>210</v>
      </c>
      <c r="F129" s="24">
        <v>1346100</v>
      </c>
      <c r="G129" s="57" t="s">
        <v>46</v>
      </c>
      <c r="H129" s="58" t="s">
        <v>47</v>
      </c>
      <c r="I129" s="59"/>
      <c r="J129" s="13"/>
      <c r="K129" s="24">
        <v>1346100</v>
      </c>
      <c r="L129" s="24">
        <v>1346100</v>
      </c>
      <c r="M129" s="24">
        <v>1346100</v>
      </c>
      <c r="N129" s="25">
        <f t="shared" si="4"/>
        <v>0</v>
      </c>
      <c r="O129" s="24">
        <f t="shared" si="3"/>
        <v>0</v>
      </c>
      <c r="P129" s="10"/>
    </row>
    <row r="130" spans="1:16" s="1" customFormat="1" ht="120" x14ac:dyDescent="0.25">
      <c r="A130" s="8">
        <v>70</v>
      </c>
      <c r="B130" s="10" t="s">
        <v>211</v>
      </c>
      <c r="C130" s="47">
        <v>45504</v>
      </c>
      <c r="D130" s="24">
        <v>150000</v>
      </c>
      <c r="E130" s="48" t="s">
        <v>212</v>
      </c>
      <c r="F130" s="24">
        <v>150000</v>
      </c>
      <c r="G130" s="57" t="s">
        <v>46</v>
      </c>
      <c r="H130" s="58" t="s">
        <v>47</v>
      </c>
      <c r="I130" s="59"/>
      <c r="J130" s="13"/>
      <c r="K130" s="24">
        <v>150000</v>
      </c>
      <c r="L130" s="24">
        <v>150000</v>
      </c>
      <c r="M130" s="64">
        <v>150000</v>
      </c>
      <c r="N130" s="73">
        <f t="shared" si="4"/>
        <v>0</v>
      </c>
      <c r="O130" s="24">
        <f t="shared" si="3"/>
        <v>0</v>
      </c>
      <c r="P130" s="10"/>
    </row>
    <row r="131" spans="1:16" s="1" customFormat="1" ht="105" x14ac:dyDescent="0.25">
      <c r="A131" s="8">
        <v>71</v>
      </c>
      <c r="B131" s="10" t="s">
        <v>213</v>
      </c>
      <c r="C131" s="47">
        <v>45509</v>
      </c>
      <c r="D131" s="24">
        <v>1320000</v>
      </c>
      <c r="E131" s="48" t="s">
        <v>214</v>
      </c>
      <c r="F131" s="24">
        <v>1320000</v>
      </c>
      <c r="G131" s="57" t="s">
        <v>46</v>
      </c>
      <c r="H131" s="58" t="s">
        <v>47</v>
      </c>
      <c r="I131" s="59"/>
      <c r="J131" s="13"/>
      <c r="K131" s="24">
        <v>1320000</v>
      </c>
      <c r="L131" s="24">
        <v>1320000</v>
      </c>
      <c r="M131" s="24">
        <v>1320000</v>
      </c>
      <c r="N131" s="25">
        <f t="shared" si="4"/>
        <v>0</v>
      </c>
      <c r="O131" s="24">
        <f t="shared" si="3"/>
        <v>0</v>
      </c>
      <c r="P131" s="10"/>
    </row>
    <row r="132" spans="1:16" s="1" customFormat="1" ht="120" x14ac:dyDescent="0.25">
      <c r="A132" s="8">
        <v>72</v>
      </c>
      <c r="B132" s="10" t="s">
        <v>215</v>
      </c>
      <c r="C132" s="47">
        <v>45510</v>
      </c>
      <c r="D132" s="24">
        <v>26747961.77</v>
      </c>
      <c r="E132" s="74" t="s">
        <v>216</v>
      </c>
      <c r="F132" s="24">
        <v>26747961.77</v>
      </c>
      <c r="G132" s="57" t="s">
        <v>207</v>
      </c>
      <c r="H132" s="58" t="s">
        <v>217</v>
      </c>
      <c r="I132" s="59"/>
      <c r="J132" s="13"/>
      <c r="K132" s="24">
        <v>26747961.77</v>
      </c>
      <c r="L132" s="24">
        <v>26252816.32</v>
      </c>
      <c r="M132" s="24">
        <v>26252816.32</v>
      </c>
      <c r="N132" s="26">
        <f t="shared" si="4"/>
        <v>495145.44999999925</v>
      </c>
      <c r="O132" s="24">
        <f t="shared" si="3"/>
        <v>0</v>
      </c>
      <c r="P132" s="10"/>
    </row>
    <row r="133" spans="1:16" s="1" customFormat="1" ht="304.5" customHeight="1" x14ac:dyDescent="0.25">
      <c r="A133" s="8">
        <v>73</v>
      </c>
      <c r="B133" s="10" t="s">
        <v>218</v>
      </c>
      <c r="C133" s="47">
        <v>45512</v>
      </c>
      <c r="D133" s="24">
        <v>4920000</v>
      </c>
      <c r="E133" s="48" t="s">
        <v>219</v>
      </c>
      <c r="F133" s="24">
        <v>4920000</v>
      </c>
      <c r="G133" s="57" t="s">
        <v>46</v>
      </c>
      <c r="H133" s="58" t="s">
        <v>47</v>
      </c>
      <c r="I133" s="59"/>
      <c r="J133" s="13"/>
      <c r="K133" s="24">
        <v>4920000</v>
      </c>
      <c r="L133" s="24">
        <v>4920000</v>
      </c>
      <c r="M133" s="64">
        <v>4920000</v>
      </c>
      <c r="N133" s="73">
        <f t="shared" si="4"/>
        <v>0</v>
      </c>
      <c r="O133" s="24">
        <f t="shared" si="3"/>
        <v>0</v>
      </c>
      <c r="P133" s="10"/>
    </row>
    <row r="134" spans="1:16" s="1" customFormat="1" ht="135" x14ac:dyDescent="0.25">
      <c r="A134" s="8">
        <v>74</v>
      </c>
      <c r="B134" s="10" t="s">
        <v>220</v>
      </c>
      <c r="C134" s="47">
        <v>45516</v>
      </c>
      <c r="D134" s="24">
        <v>350000</v>
      </c>
      <c r="E134" s="48" t="s">
        <v>221</v>
      </c>
      <c r="F134" s="24">
        <v>350000</v>
      </c>
      <c r="G134" s="75" t="s">
        <v>46</v>
      </c>
      <c r="H134" s="58" t="s">
        <v>47</v>
      </c>
      <c r="I134" s="59"/>
      <c r="J134" s="13"/>
      <c r="K134" s="24">
        <v>350000</v>
      </c>
      <c r="L134" s="24">
        <v>350000</v>
      </c>
      <c r="M134" s="64">
        <v>350000</v>
      </c>
      <c r="N134" s="73">
        <f t="shared" si="4"/>
        <v>0</v>
      </c>
      <c r="O134" s="24">
        <f t="shared" si="3"/>
        <v>0</v>
      </c>
      <c r="P134" s="10"/>
    </row>
    <row r="135" spans="1:16" s="1" customFormat="1" ht="150" x14ac:dyDescent="0.25">
      <c r="A135" s="8">
        <v>75</v>
      </c>
      <c r="B135" s="10" t="s">
        <v>222</v>
      </c>
      <c r="C135" s="47">
        <v>45517</v>
      </c>
      <c r="D135" s="24">
        <v>3520000</v>
      </c>
      <c r="E135" s="48" t="s">
        <v>223</v>
      </c>
      <c r="F135" s="24">
        <v>3520000</v>
      </c>
      <c r="G135" s="75" t="s">
        <v>46</v>
      </c>
      <c r="H135" s="58" t="s">
        <v>47</v>
      </c>
      <c r="I135" s="59"/>
      <c r="J135" s="13"/>
      <c r="K135" s="24">
        <v>3520000</v>
      </c>
      <c r="L135" s="24">
        <v>3520000</v>
      </c>
      <c r="M135" s="64">
        <v>3520000</v>
      </c>
      <c r="N135" s="73">
        <f t="shared" si="4"/>
        <v>0</v>
      </c>
      <c r="O135" s="24">
        <f t="shared" si="3"/>
        <v>0</v>
      </c>
      <c r="P135" s="10"/>
    </row>
    <row r="136" spans="1:16" s="1" customFormat="1" ht="105" x14ac:dyDescent="0.25">
      <c r="A136" s="8">
        <v>76</v>
      </c>
      <c r="B136" s="10" t="s">
        <v>224</v>
      </c>
      <c r="C136" s="47">
        <v>45523</v>
      </c>
      <c r="D136" s="24">
        <v>740000</v>
      </c>
      <c r="E136" s="74" t="s">
        <v>225</v>
      </c>
      <c r="F136" s="24">
        <v>740000</v>
      </c>
      <c r="G136" s="75" t="s">
        <v>46</v>
      </c>
      <c r="H136" s="58" t="s">
        <v>47</v>
      </c>
      <c r="I136" s="59"/>
      <c r="J136" s="13"/>
      <c r="K136" s="24">
        <v>740000</v>
      </c>
      <c r="L136" s="24">
        <v>740000</v>
      </c>
      <c r="M136" s="24">
        <v>740000</v>
      </c>
      <c r="N136" s="73">
        <f t="shared" si="4"/>
        <v>0</v>
      </c>
      <c r="O136" s="24">
        <f t="shared" si="3"/>
        <v>0</v>
      </c>
      <c r="P136" s="10"/>
    </row>
    <row r="137" spans="1:16" s="1" customFormat="1" ht="219.75" customHeight="1" x14ac:dyDescent="0.25">
      <c r="A137" s="8">
        <v>77</v>
      </c>
      <c r="B137" s="10" t="s">
        <v>226</v>
      </c>
      <c r="C137" s="47">
        <v>45523</v>
      </c>
      <c r="D137" s="24">
        <v>3450000</v>
      </c>
      <c r="E137" s="48" t="s">
        <v>227</v>
      </c>
      <c r="F137" s="24">
        <v>3450000</v>
      </c>
      <c r="G137" s="76" t="s">
        <v>46</v>
      </c>
      <c r="H137" s="58" t="s">
        <v>47</v>
      </c>
      <c r="I137" s="59"/>
      <c r="J137" s="13"/>
      <c r="K137" s="24">
        <v>3450000</v>
      </c>
      <c r="L137" s="24">
        <v>3450000</v>
      </c>
      <c r="M137" s="24">
        <v>3450000</v>
      </c>
      <c r="N137" s="73">
        <f t="shared" si="4"/>
        <v>0</v>
      </c>
      <c r="O137" s="24">
        <f t="shared" si="3"/>
        <v>0</v>
      </c>
      <c r="P137" s="10"/>
    </row>
    <row r="138" spans="1:16" s="1" customFormat="1" ht="138.75" customHeight="1" x14ac:dyDescent="0.25">
      <c r="A138" s="8">
        <v>78</v>
      </c>
      <c r="B138" s="10" t="s">
        <v>228</v>
      </c>
      <c r="C138" s="47">
        <v>45523</v>
      </c>
      <c r="D138" s="24">
        <v>19133976.32</v>
      </c>
      <c r="E138" s="48" t="s">
        <v>229</v>
      </c>
      <c r="F138" s="64">
        <v>19133976.32</v>
      </c>
      <c r="G138" s="77" t="s">
        <v>207</v>
      </c>
      <c r="H138" s="58" t="s">
        <v>217</v>
      </c>
      <c r="I138" s="59"/>
      <c r="J138" s="13"/>
      <c r="K138" s="24">
        <v>19133976.32</v>
      </c>
      <c r="L138" s="24">
        <v>19133976.32</v>
      </c>
      <c r="M138" s="24">
        <v>19133976.32</v>
      </c>
      <c r="N138" s="26">
        <f t="shared" si="4"/>
        <v>0</v>
      </c>
      <c r="O138" s="24">
        <f t="shared" si="3"/>
        <v>0</v>
      </c>
      <c r="P138" s="10"/>
    </row>
    <row r="139" spans="1:16" s="1" customFormat="1" ht="240" customHeight="1" x14ac:dyDescent="0.25">
      <c r="A139" s="8">
        <v>79</v>
      </c>
      <c r="B139" s="10" t="s">
        <v>230</v>
      </c>
      <c r="C139" s="47">
        <v>45526</v>
      </c>
      <c r="D139" s="24">
        <v>110000</v>
      </c>
      <c r="E139" s="48" t="s">
        <v>231</v>
      </c>
      <c r="F139" s="64">
        <v>110000</v>
      </c>
      <c r="G139" s="76" t="s">
        <v>46</v>
      </c>
      <c r="H139" s="58" t="s">
        <v>47</v>
      </c>
      <c r="I139" s="59"/>
      <c r="J139" s="13"/>
      <c r="K139" s="24">
        <v>110000</v>
      </c>
      <c r="L139" s="24">
        <v>110000</v>
      </c>
      <c r="M139" s="64">
        <v>110000</v>
      </c>
      <c r="N139" s="73">
        <f t="shared" si="4"/>
        <v>0</v>
      </c>
      <c r="O139" s="24">
        <f t="shared" si="3"/>
        <v>0</v>
      </c>
      <c r="P139" s="10"/>
    </row>
    <row r="140" spans="1:16" s="1" customFormat="1" ht="112.5" customHeight="1" x14ac:dyDescent="0.25">
      <c r="A140" s="8">
        <v>80</v>
      </c>
      <c r="B140" s="10" t="s">
        <v>232</v>
      </c>
      <c r="C140" s="47">
        <v>45526</v>
      </c>
      <c r="D140" s="24">
        <v>40000</v>
      </c>
      <c r="E140" s="48" t="s">
        <v>233</v>
      </c>
      <c r="F140" s="64">
        <v>40000</v>
      </c>
      <c r="G140" s="156" t="s">
        <v>46</v>
      </c>
      <c r="H140" s="58" t="s">
        <v>47</v>
      </c>
      <c r="I140" s="59"/>
      <c r="J140" s="13"/>
      <c r="K140" s="24">
        <v>40000</v>
      </c>
      <c r="L140" s="24">
        <v>40000</v>
      </c>
      <c r="M140" s="64">
        <v>40000</v>
      </c>
      <c r="N140" s="73">
        <f t="shared" si="4"/>
        <v>0</v>
      </c>
      <c r="O140" s="24">
        <f t="shared" si="3"/>
        <v>0</v>
      </c>
      <c r="P140" s="10"/>
    </row>
    <row r="141" spans="1:16" s="1" customFormat="1" ht="108.75" customHeight="1" x14ac:dyDescent="0.25">
      <c r="A141" s="8">
        <v>81</v>
      </c>
      <c r="B141" s="10" t="s">
        <v>234</v>
      </c>
      <c r="C141" s="47">
        <v>45526</v>
      </c>
      <c r="D141" s="24">
        <v>5229329.3</v>
      </c>
      <c r="E141" s="48" t="s">
        <v>235</v>
      </c>
      <c r="F141" s="64">
        <v>5229329.3</v>
      </c>
      <c r="G141" s="69" t="s">
        <v>0</v>
      </c>
      <c r="H141" s="67" t="s">
        <v>236</v>
      </c>
      <c r="I141" s="59"/>
      <c r="J141" s="13"/>
      <c r="K141" s="24">
        <v>5229329.3</v>
      </c>
      <c r="L141" s="24">
        <v>5229329.3</v>
      </c>
      <c r="M141" s="64">
        <v>1990839.29</v>
      </c>
      <c r="N141" s="42">
        <f t="shared" si="4"/>
        <v>0</v>
      </c>
      <c r="O141" s="38">
        <f t="shared" si="3"/>
        <v>3238490.01</v>
      </c>
      <c r="P141" s="10" t="s">
        <v>237</v>
      </c>
    </row>
    <row r="142" spans="1:16" s="1" customFormat="1" ht="105" x14ac:dyDescent="0.25">
      <c r="A142" s="8">
        <v>82</v>
      </c>
      <c r="B142" s="10" t="s">
        <v>238</v>
      </c>
      <c r="C142" s="47">
        <v>45530</v>
      </c>
      <c r="D142" s="24">
        <v>20000</v>
      </c>
      <c r="E142" s="48" t="s">
        <v>239</v>
      </c>
      <c r="F142" s="64">
        <v>20000</v>
      </c>
      <c r="G142" s="156" t="s">
        <v>46</v>
      </c>
      <c r="H142" s="58" t="s">
        <v>47</v>
      </c>
      <c r="I142" s="59"/>
      <c r="J142" s="13"/>
      <c r="K142" s="24">
        <v>20000</v>
      </c>
      <c r="L142" s="24">
        <v>20000</v>
      </c>
      <c r="M142" s="64">
        <v>20000</v>
      </c>
      <c r="N142" s="73">
        <f t="shared" si="4"/>
        <v>0</v>
      </c>
      <c r="O142" s="24">
        <f t="shared" si="3"/>
        <v>0</v>
      </c>
      <c r="P142" s="10"/>
    </row>
    <row r="143" spans="1:16" s="1" customFormat="1" ht="180" x14ac:dyDescent="0.25">
      <c r="A143" s="8">
        <v>83</v>
      </c>
      <c r="B143" s="10" t="s">
        <v>240</v>
      </c>
      <c r="C143" s="47">
        <v>45530</v>
      </c>
      <c r="D143" s="24">
        <v>17685000</v>
      </c>
      <c r="E143" s="48" t="s">
        <v>241</v>
      </c>
      <c r="F143" s="64">
        <v>17685000</v>
      </c>
      <c r="G143" s="156" t="s">
        <v>46</v>
      </c>
      <c r="H143" s="58" t="s">
        <v>47</v>
      </c>
      <c r="I143" s="59"/>
      <c r="J143" s="13"/>
      <c r="K143" s="24">
        <v>17685000</v>
      </c>
      <c r="L143" s="24">
        <v>17685000</v>
      </c>
      <c r="M143" s="24">
        <v>17685000</v>
      </c>
      <c r="N143" s="73">
        <f t="shared" si="4"/>
        <v>0</v>
      </c>
      <c r="O143" s="24">
        <f t="shared" si="3"/>
        <v>0</v>
      </c>
      <c r="P143" s="10"/>
    </row>
    <row r="144" spans="1:16" s="1" customFormat="1" ht="105" x14ac:dyDescent="0.25">
      <c r="A144" s="8">
        <v>84</v>
      </c>
      <c r="B144" s="10" t="s">
        <v>242</v>
      </c>
      <c r="C144" s="47">
        <v>45531</v>
      </c>
      <c r="D144" s="24">
        <v>11805781.35</v>
      </c>
      <c r="E144" s="48" t="s">
        <v>243</v>
      </c>
      <c r="F144" s="64">
        <v>11805781.35</v>
      </c>
      <c r="G144" s="77" t="s">
        <v>244</v>
      </c>
      <c r="H144" s="58" t="s">
        <v>245</v>
      </c>
      <c r="I144" s="59"/>
      <c r="J144" s="13"/>
      <c r="K144" s="24">
        <v>11805781.35</v>
      </c>
      <c r="L144" s="24">
        <v>11805781.35</v>
      </c>
      <c r="M144" s="24">
        <v>11115599.1</v>
      </c>
      <c r="N144" s="24">
        <f t="shared" si="4"/>
        <v>0</v>
      </c>
      <c r="O144" s="24">
        <f t="shared" si="3"/>
        <v>690182.25</v>
      </c>
      <c r="P144" s="10"/>
    </row>
    <row r="145" spans="1:17" ht="120" x14ac:dyDescent="0.25">
      <c r="A145" s="194">
        <v>85</v>
      </c>
      <c r="B145" s="10" t="s">
        <v>246</v>
      </c>
      <c r="C145" s="47">
        <v>45533</v>
      </c>
      <c r="D145" s="24">
        <v>35253113.710000001</v>
      </c>
      <c r="E145" s="48" t="s">
        <v>247</v>
      </c>
      <c r="F145" s="64">
        <v>35253113.710000001</v>
      </c>
      <c r="G145" s="78" t="s">
        <v>80</v>
      </c>
      <c r="H145" s="58" t="s">
        <v>248</v>
      </c>
      <c r="I145" s="59"/>
      <c r="J145" s="13"/>
      <c r="K145" s="24">
        <v>35253113.710000001</v>
      </c>
      <c r="L145" s="25">
        <v>35253113.710000001</v>
      </c>
      <c r="M145" s="24">
        <v>32149008.52</v>
      </c>
      <c r="N145" s="26">
        <f t="shared" si="4"/>
        <v>0</v>
      </c>
      <c r="O145" s="24">
        <f>L145+L146-M145</f>
        <v>0</v>
      </c>
      <c r="P145" s="10"/>
      <c r="Q145" s="1"/>
    </row>
    <row r="146" spans="1:17" ht="150" x14ac:dyDescent="0.25">
      <c r="A146" s="219"/>
      <c r="B146" s="10" t="s">
        <v>249</v>
      </c>
      <c r="C146" s="47">
        <v>45631</v>
      </c>
      <c r="D146" s="26">
        <v>-3104105.19</v>
      </c>
      <c r="E146" s="79" t="s">
        <v>250</v>
      </c>
      <c r="F146" s="64">
        <v>-3104105.19</v>
      </c>
      <c r="G146" s="80" t="s">
        <v>80</v>
      </c>
      <c r="H146" s="58" t="s">
        <v>248</v>
      </c>
      <c r="I146" s="59"/>
      <c r="J146" s="13"/>
      <c r="K146" s="24">
        <v>-3104105.19</v>
      </c>
      <c r="L146" s="24">
        <v>-3104105.19</v>
      </c>
      <c r="M146" s="64">
        <v>0</v>
      </c>
      <c r="N146" s="42">
        <f t="shared" si="4"/>
        <v>0</v>
      </c>
      <c r="O146" s="38"/>
      <c r="P146" s="10"/>
      <c r="Q146" s="1"/>
    </row>
    <row r="147" spans="1:17" ht="75" customHeight="1" x14ac:dyDescent="0.25">
      <c r="A147" s="194">
        <v>86</v>
      </c>
      <c r="B147" s="10" t="s">
        <v>251</v>
      </c>
      <c r="C147" s="47">
        <v>45534</v>
      </c>
      <c r="D147" s="26">
        <v>13683656</v>
      </c>
      <c r="E147" s="222" t="s">
        <v>252</v>
      </c>
      <c r="F147" s="64">
        <v>13683656</v>
      </c>
      <c r="G147" s="61" t="s">
        <v>58</v>
      </c>
      <c r="H147" s="67" t="s">
        <v>132</v>
      </c>
      <c r="I147" s="59"/>
      <c r="J147" s="13"/>
      <c r="K147" s="24">
        <v>13683656</v>
      </c>
      <c r="L147" s="24">
        <v>13683656</v>
      </c>
      <c r="M147" s="64">
        <v>13678812</v>
      </c>
      <c r="N147" s="42">
        <f t="shared" si="4"/>
        <v>0</v>
      </c>
      <c r="O147" s="38">
        <f>L147+L148-M147</f>
        <v>0</v>
      </c>
      <c r="P147" s="32"/>
      <c r="Q147" s="1"/>
    </row>
    <row r="148" spans="1:17" ht="75" customHeight="1" x14ac:dyDescent="0.25">
      <c r="A148" s="195"/>
      <c r="B148" s="10" t="s">
        <v>253</v>
      </c>
      <c r="C148" s="56">
        <v>45616</v>
      </c>
      <c r="D148" s="42">
        <v>-4844</v>
      </c>
      <c r="E148" s="223"/>
      <c r="F148" s="64">
        <v>-4844</v>
      </c>
      <c r="G148" s="10" t="s">
        <v>58</v>
      </c>
      <c r="H148" s="67" t="s">
        <v>132</v>
      </c>
      <c r="I148" s="59"/>
      <c r="J148" s="13"/>
      <c r="K148" s="24">
        <v>-4844</v>
      </c>
      <c r="L148" s="24">
        <v>-4844</v>
      </c>
      <c r="M148" s="64">
        <v>0</v>
      </c>
      <c r="N148" s="37">
        <f>L147+L148-M147-M148</f>
        <v>0</v>
      </c>
      <c r="O148" s="41"/>
      <c r="P148" s="32"/>
      <c r="Q148" s="1"/>
    </row>
    <row r="149" spans="1:17" ht="60" customHeight="1" x14ac:dyDescent="0.25">
      <c r="A149" s="224">
        <v>87</v>
      </c>
      <c r="B149" s="229" t="s">
        <v>254</v>
      </c>
      <c r="C149" s="230">
        <v>45534</v>
      </c>
      <c r="D149" s="231">
        <v>96517600</v>
      </c>
      <c r="E149" s="225" t="s">
        <v>255</v>
      </c>
      <c r="F149" s="24">
        <v>96493000</v>
      </c>
      <c r="G149" s="148" t="s">
        <v>58</v>
      </c>
      <c r="H149" s="67" t="s">
        <v>383</v>
      </c>
      <c r="I149" s="59"/>
      <c r="J149" s="13"/>
      <c r="K149" s="24">
        <f>96517600-24600</f>
        <v>96493000</v>
      </c>
      <c r="L149" s="24">
        <f>92801406.76-24600</f>
        <v>92776806.760000005</v>
      </c>
      <c r="M149" s="24">
        <f>92801406.76-24600</f>
        <v>92776806.760000005</v>
      </c>
      <c r="N149" s="24">
        <f>K149+K151+K152-L149</f>
        <v>0</v>
      </c>
      <c r="O149" s="38">
        <f>L149+L151-M149</f>
        <v>0</v>
      </c>
      <c r="P149" s="83"/>
      <c r="Q149" s="1"/>
    </row>
    <row r="150" spans="1:17" ht="71.25" customHeight="1" x14ac:dyDescent="0.25">
      <c r="A150" s="224"/>
      <c r="B150" s="229"/>
      <c r="C150" s="230"/>
      <c r="D150" s="232"/>
      <c r="E150" s="226"/>
      <c r="F150" s="151">
        <v>24600</v>
      </c>
      <c r="G150" s="148" t="s">
        <v>58</v>
      </c>
      <c r="H150" s="67" t="s">
        <v>382</v>
      </c>
      <c r="I150" s="85"/>
      <c r="J150" s="149"/>
      <c r="K150" s="24">
        <v>24600</v>
      </c>
      <c r="L150" s="25">
        <v>24600</v>
      </c>
      <c r="M150" s="24">
        <v>24600</v>
      </c>
      <c r="N150" s="82">
        <v>0</v>
      </c>
      <c r="O150" s="38">
        <f>L150+L152-M150</f>
        <v>0</v>
      </c>
      <c r="P150" s="83"/>
      <c r="Q150" s="1"/>
    </row>
    <row r="151" spans="1:17" ht="67.5" customHeight="1" x14ac:dyDescent="0.25">
      <c r="A151" s="224"/>
      <c r="B151" s="229" t="s">
        <v>256</v>
      </c>
      <c r="C151" s="230">
        <v>45616</v>
      </c>
      <c r="D151" s="231">
        <v>-2719533.88</v>
      </c>
      <c r="E151" s="227"/>
      <c r="F151" s="84">
        <v>-2719533.88</v>
      </c>
      <c r="G151" s="81" t="s">
        <v>58</v>
      </c>
      <c r="H151" s="67" t="s">
        <v>383</v>
      </c>
      <c r="I151" s="85"/>
      <c r="J151" s="86"/>
      <c r="K151" s="84">
        <v>-2719533.88</v>
      </c>
      <c r="L151" s="84">
        <v>0</v>
      </c>
      <c r="M151" s="84">
        <v>0</v>
      </c>
      <c r="N151" s="42">
        <v>0</v>
      </c>
      <c r="O151" s="150"/>
      <c r="P151" s="32"/>
      <c r="Q151" s="1"/>
    </row>
    <row r="152" spans="1:17" ht="66.75" customHeight="1" x14ac:dyDescent="0.25">
      <c r="A152" s="224"/>
      <c r="B152" s="229"/>
      <c r="C152" s="230"/>
      <c r="D152" s="232"/>
      <c r="E152" s="228"/>
      <c r="F152" s="42"/>
      <c r="G152" s="69" t="s">
        <v>58</v>
      </c>
      <c r="H152" s="67" t="s">
        <v>383</v>
      </c>
      <c r="I152" s="69"/>
      <c r="J152" s="87"/>
      <c r="K152" s="42">
        <v>-996659.36</v>
      </c>
      <c r="L152" s="42"/>
      <c r="M152" s="42"/>
      <c r="N152" s="164"/>
      <c r="O152" s="171"/>
      <c r="P152" s="172" t="s">
        <v>35</v>
      </c>
      <c r="Q152" s="1"/>
    </row>
    <row r="153" spans="1:17" ht="105" x14ac:dyDescent="0.25">
      <c r="A153" s="166">
        <v>88</v>
      </c>
      <c r="B153" s="167" t="s">
        <v>257</v>
      </c>
      <c r="C153" s="170">
        <v>45537</v>
      </c>
      <c r="D153" s="155">
        <v>1091125</v>
      </c>
      <c r="E153" s="88" t="s">
        <v>258</v>
      </c>
      <c r="F153" s="157">
        <v>1091125</v>
      </c>
      <c r="G153" s="89" t="s">
        <v>46</v>
      </c>
      <c r="H153" s="58" t="s">
        <v>47</v>
      </c>
      <c r="I153" s="90"/>
      <c r="J153" s="91"/>
      <c r="K153" s="155">
        <v>1091125</v>
      </c>
      <c r="L153" s="155">
        <v>1091125</v>
      </c>
      <c r="M153" s="157">
        <v>1091125</v>
      </c>
      <c r="N153" s="24">
        <f t="shared" si="4"/>
        <v>0</v>
      </c>
      <c r="O153" s="24">
        <f>L153-M153</f>
        <v>0</v>
      </c>
      <c r="P153" s="10"/>
      <c r="Q153" s="1"/>
    </row>
    <row r="154" spans="1:17" ht="60" customHeight="1" x14ac:dyDescent="0.25">
      <c r="A154" s="233">
        <v>89</v>
      </c>
      <c r="B154" s="239" t="s">
        <v>259</v>
      </c>
      <c r="C154" s="250">
        <v>45537</v>
      </c>
      <c r="D154" s="241">
        <v>147164700</v>
      </c>
      <c r="E154" s="236" t="s">
        <v>260</v>
      </c>
      <c r="F154" s="24">
        <v>147112400</v>
      </c>
      <c r="G154" s="148" t="s">
        <v>58</v>
      </c>
      <c r="H154" s="67" t="s">
        <v>132</v>
      </c>
      <c r="I154" s="59"/>
      <c r="J154" s="13"/>
      <c r="K154" s="24">
        <f>147164700-52300</f>
        <v>147112400</v>
      </c>
      <c r="L154" s="24">
        <f>142330331.89-52300</f>
        <v>142278031.88999999</v>
      </c>
      <c r="M154" s="64">
        <f>142330331.89-52300</f>
        <v>142278031.88999999</v>
      </c>
      <c r="N154" s="24">
        <f>K154+K156+K157-L154</f>
        <v>0</v>
      </c>
      <c r="O154" s="24">
        <f>L154+L156-M154</f>
        <v>0</v>
      </c>
      <c r="P154" s="83"/>
      <c r="Q154" s="1"/>
    </row>
    <row r="155" spans="1:17" ht="78" customHeight="1" x14ac:dyDescent="0.25">
      <c r="A155" s="234"/>
      <c r="B155" s="240"/>
      <c r="C155" s="251"/>
      <c r="D155" s="242"/>
      <c r="E155" s="237"/>
      <c r="F155" s="24">
        <v>52300</v>
      </c>
      <c r="G155" s="148" t="s">
        <v>58</v>
      </c>
      <c r="H155" s="67" t="s">
        <v>382</v>
      </c>
      <c r="I155" s="59"/>
      <c r="J155" s="13"/>
      <c r="K155" s="64">
        <v>52300</v>
      </c>
      <c r="L155" s="64">
        <v>52300</v>
      </c>
      <c r="M155" s="64">
        <v>52300</v>
      </c>
      <c r="N155" s="24"/>
      <c r="O155" s="24"/>
      <c r="P155" s="83"/>
      <c r="Q155" s="1"/>
    </row>
    <row r="156" spans="1:17" ht="69" customHeight="1" x14ac:dyDescent="0.25">
      <c r="A156" s="234"/>
      <c r="B156" s="239" t="s">
        <v>261</v>
      </c>
      <c r="C156" s="56">
        <v>45616</v>
      </c>
      <c r="D156" s="241">
        <v>-2696778.81</v>
      </c>
      <c r="E156" s="237"/>
      <c r="F156" s="64">
        <v>-2696778.81</v>
      </c>
      <c r="G156" s="10" t="s">
        <v>58</v>
      </c>
      <c r="H156" s="67" t="s">
        <v>383</v>
      </c>
      <c r="I156" s="59"/>
      <c r="J156" s="13"/>
      <c r="K156" s="64">
        <v>-2696778.81</v>
      </c>
      <c r="L156" s="64">
        <v>0</v>
      </c>
      <c r="M156" s="64">
        <v>0</v>
      </c>
      <c r="N156" s="24">
        <v>0</v>
      </c>
      <c r="O156" s="24"/>
      <c r="P156" s="32"/>
      <c r="Q156" s="1"/>
    </row>
    <row r="157" spans="1:17" ht="93.75" customHeight="1" x14ac:dyDescent="0.25">
      <c r="A157" s="235"/>
      <c r="B157" s="240"/>
      <c r="C157" s="56"/>
      <c r="D157" s="242"/>
      <c r="E157" s="238"/>
      <c r="F157" s="64"/>
      <c r="G157" s="10" t="s">
        <v>58</v>
      </c>
      <c r="H157" s="67" t="s">
        <v>383</v>
      </c>
      <c r="I157" s="59"/>
      <c r="J157" s="13"/>
      <c r="K157" s="64">
        <v>-2137589.2999999998</v>
      </c>
      <c r="L157" s="64"/>
      <c r="M157" s="64"/>
      <c r="N157" s="165"/>
      <c r="O157" s="173"/>
      <c r="P157" s="174" t="s">
        <v>35</v>
      </c>
      <c r="Q157" s="1"/>
    </row>
    <row r="158" spans="1:17" ht="165" x14ac:dyDescent="0.25">
      <c r="A158" s="8">
        <v>90</v>
      </c>
      <c r="B158" s="10" t="s">
        <v>262</v>
      </c>
      <c r="C158" s="47">
        <v>45537</v>
      </c>
      <c r="D158" s="24">
        <v>3292800</v>
      </c>
      <c r="E158" s="48" t="s">
        <v>263</v>
      </c>
      <c r="F158" s="64">
        <v>3292800</v>
      </c>
      <c r="G158" s="61" t="s">
        <v>0</v>
      </c>
      <c r="H158" s="67" t="s">
        <v>132</v>
      </c>
      <c r="I158" s="59"/>
      <c r="J158" s="13"/>
      <c r="K158" s="24">
        <v>3292800</v>
      </c>
      <c r="L158" s="24">
        <v>3292800</v>
      </c>
      <c r="M158" s="24">
        <v>3292800</v>
      </c>
      <c r="N158" s="82">
        <f t="shared" si="4"/>
        <v>0</v>
      </c>
      <c r="O158" s="24">
        <f t="shared" ref="O158:O199" si="5">L158-M158</f>
        <v>0</v>
      </c>
      <c r="P158" s="10"/>
      <c r="Q158" s="1"/>
    </row>
    <row r="159" spans="1:17" ht="105" x14ac:dyDescent="0.25">
      <c r="A159" s="8">
        <v>91</v>
      </c>
      <c r="B159" s="10" t="s">
        <v>264</v>
      </c>
      <c r="C159" s="47">
        <v>45540</v>
      </c>
      <c r="D159" s="24">
        <v>100000</v>
      </c>
      <c r="E159" s="48" t="s">
        <v>265</v>
      </c>
      <c r="F159" s="64">
        <v>100000</v>
      </c>
      <c r="G159" s="92" t="s">
        <v>46</v>
      </c>
      <c r="H159" s="58" t="s">
        <v>47</v>
      </c>
      <c r="I159" s="59"/>
      <c r="J159" s="13"/>
      <c r="K159" s="24">
        <v>100000</v>
      </c>
      <c r="L159" s="24">
        <v>100000</v>
      </c>
      <c r="M159" s="64">
        <v>100000</v>
      </c>
      <c r="N159" s="73">
        <f t="shared" si="4"/>
        <v>0</v>
      </c>
      <c r="O159" s="24">
        <f t="shared" si="5"/>
        <v>0</v>
      </c>
      <c r="P159" s="10"/>
      <c r="Q159" s="1"/>
    </row>
    <row r="160" spans="1:17" ht="195" x14ac:dyDescent="0.25">
      <c r="A160" s="8">
        <v>92</v>
      </c>
      <c r="B160" s="10" t="s">
        <v>266</v>
      </c>
      <c r="C160" s="47">
        <v>45541</v>
      </c>
      <c r="D160" s="24">
        <v>90000</v>
      </c>
      <c r="E160" s="48" t="s">
        <v>267</v>
      </c>
      <c r="F160" s="64">
        <v>90000</v>
      </c>
      <c r="G160" s="92" t="s">
        <v>46</v>
      </c>
      <c r="H160" s="58" t="s">
        <v>47</v>
      </c>
      <c r="I160" s="59"/>
      <c r="J160" s="13"/>
      <c r="K160" s="24">
        <v>90000</v>
      </c>
      <c r="L160" s="24">
        <v>90000</v>
      </c>
      <c r="M160" s="64">
        <v>90000</v>
      </c>
      <c r="N160" s="73">
        <f t="shared" si="4"/>
        <v>0</v>
      </c>
      <c r="O160" s="24">
        <f t="shared" si="5"/>
        <v>0</v>
      </c>
      <c r="P160" s="10"/>
      <c r="Q160" s="1"/>
    </row>
    <row r="161" spans="1:17" ht="210" x14ac:dyDescent="0.25">
      <c r="A161" s="8">
        <v>93</v>
      </c>
      <c r="B161" s="10" t="s">
        <v>268</v>
      </c>
      <c r="C161" s="47">
        <v>45544</v>
      </c>
      <c r="D161" s="24">
        <v>6750000</v>
      </c>
      <c r="E161" s="48" t="s">
        <v>269</v>
      </c>
      <c r="F161" s="64">
        <v>6750000</v>
      </c>
      <c r="G161" s="92" t="s">
        <v>46</v>
      </c>
      <c r="H161" s="58" t="s">
        <v>47</v>
      </c>
      <c r="I161" s="59"/>
      <c r="J161" s="13"/>
      <c r="K161" s="24">
        <v>6750000</v>
      </c>
      <c r="L161" s="24">
        <v>6750000</v>
      </c>
      <c r="M161" s="24">
        <v>6750000</v>
      </c>
      <c r="N161" s="73">
        <f t="shared" si="4"/>
        <v>0</v>
      </c>
      <c r="O161" s="24">
        <f t="shared" si="5"/>
        <v>0</v>
      </c>
      <c r="P161" s="10"/>
      <c r="Q161" s="1"/>
    </row>
    <row r="162" spans="1:17" ht="105" x14ac:dyDescent="0.25">
      <c r="A162" s="8">
        <v>94</v>
      </c>
      <c r="B162" s="10" t="s">
        <v>270</v>
      </c>
      <c r="C162" s="47">
        <v>45546</v>
      </c>
      <c r="D162" s="24">
        <v>50000</v>
      </c>
      <c r="E162" s="48" t="s">
        <v>271</v>
      </c>
      <c r="F162" s="64">
        <v>50000</v>
      </c>
      <c r="G162" s="92" t="s">
        <v>46</v>
      </c>
      <c r="H162" s="58" t="s">
        <v>47</v>
      </c>
      <c r="I162" s="59"/>
      <c r="J162" s="13"/>
      <c r="K162" s="24">
        <v>50000</v>
      </c>
      <c r="L162" s="24">
        <v>50000</v>
      </c>
      <c r="M162" s="24">
        <v>50000</v>
      </c>
      <c r="N162" s="73">
        <f t="shared" si="4"/>
        <v>0</v>
      </c>
      <c r="O162" s="24">
        <f t="shared" si="5"/>
        <v>0</v>
      </c>
      <c r="P162" s="10"/>
      <c r="Q162" s="1"/>
    </row>
    <row r="163" spans="1:17" ht="120" x14ac:dyDescent="0.25">
      <c r="A163" s="8">
        <v>95</v>
      </c>
      <c r="B163" s="10" t="s">
        <v>272</v>
      </c>
      <c r="C163" s="47">
        <v>45551</v>
      </c>
      <c r="D163" s="24">
        <v>810000</v>
      </c>
      <c r="E163" s="48" t="s">
        <v>273</v>
      </c>
      <c r="F163" s="64">
        <v>810000</v>
      </c>
      <c r="G163" s="92" t="s">
        <v>46</v>
      </c>
      <c r="H163" s="58" t="s">
        <v>47</v>
      </c>
      <c r="I163" s="59"/>
      <c r="J163" s="13"/>
      <c r="K163" s="24">
        <v>810000</v>
      </c>
      <c r="L163" s="24">
        <v>810000</v>
      </c>
      <c r="M163" s="24">
        <v>810000</v>
      </c>
      <c r="N163" s="73">
        <f t="shared" si="4"/>
        <v>0</v>
      </c>
      <c r="O163" s="24">
        <f t="shared" si="5"/>
        <v>0</v>
      </c>
      <c r="P163" s="10"/>
      <c r="Q163" s="1"/>
    </row>
    <row r="164" spans="1:17" ht="202.5" customHeight="1" x14ac:dyDescent="0.25">
      <c r="A164" s="8">
        <v>96</v>
      </c>
      <c r="B164" s="10" t="s">
        <v>274</v>
      </c>
      <c r="C164" s="47">
        <v>45552</v>
      </c>
      <c r="D164" s="24">
        <v>60000</v>
      </c>
      <c r="E164" s="48" t="s">
        <v>275</v>
      </c>
      <c r="F164" s="64">
        <v>60000</v>
      </c>
      <c r="G164" s="92" t="s">
        <v>46</v>
      </c>
      <c r="H164" s="58" t="s">
        <v>47</v>
      </c>
      <c r="I164" s="59"/>
      <c r="J164" s="13"/>
      <c r="K164" s="24">
        <v>60000</v>
      </c>
      <c r="L164" s="24">
        <v>60000</v>
      </c>
      <c r="M164" s="24">
        <v>60000</v>
      </c>
      <c r="N164" s="73">
        <f t="shared" si="4"/>
        <v>0</v>
      </c>
      <c r="O164" s="24">
        <f t="shared" si="5"/>
        <v>0</v>
      </c>
      <c r="P164" s="10"/>
      <c r="Q164" s="1"/>
    </row>
    <row r="165" spans="1:17" ht="212.25" customHeight="1" x14ac:dyDescent="0.25">
      <c r="A165" s="8">
        <v>97</v>
      </c>
      <c r="B165" s="10" t="s">
        <v>276</v>
      </c>
      <c r="C165" s="47">
        <v>45552</v>
      </c>
      <c r="D165" s="24">
        <v>90000</v>
      </c>
      <c r="E165" s="48" t="s">
        <v>277</v>
      </c>
      <c r="F165" s="64">
        <v>90000</v>
      </c>
      <c r="G165" s="92" t="s">
        <v>46</v>
      </c>
      <c r="H165" s="58" t="s">
        <v>47</v>
      </c>
      <c r="I165" s="59"/>
      <c r="J165" s="13"/>
      <c r="K165" s="24">
        <v>90000</v>
      </c>
      <c r="L165" s="24">
        <v>90000</v>
      </c>
      <c r="M165" s="24">
        <v>90000</v>
      </c>
      <c r="N165" s="73">
        <f t="shared" si="4"/>
        <v>0</v>
      </c>
      <c r="O165" s="24">
        <f t="shared" si="5"/>
        <v>0</v>
      </c>
      <c r="P165" s="10"/>
      <c r="Q165" s="1"/>
    </row>
    <row r="166" spans="1:17" ht="127.5" customHeight="1" x14ac:dyDescent="0.25">
      <c r="A166" s="8">
        <v>98</v>
      </c>
      <c r="B166" s="10" t="s">
        <v>278</v>
      </c>
      <c r="C166" s="47">
        <v>45555</v>
      </c>
      <c r="D166" s="24">
        <v>580000</v>
      </c>
      <c r="E166" s="48" t="s">
        <v>279</v>
      </c>
      <c r="F166" s="64">
        <v>580000</v>
      </c>
      <c r="G166" s="92" t="s">
        <v>46</v>
      </c>
      <c r="H166" s="58" t="s">
        <v>47</v>
      </c>
      <c r="I166" s="59"/>
      <c r="J166" s="13"/>
      <c r="K166" s="24">
        <v>580000</v>
      </c>
      <c r="L166" s="24">
        <v>580000</v>
      </c>
      <c r="M166" s="24">
        <v>580000</v>
      </c>
      <c r="N166" s="73">
        <f t="shared" si="4"/>
        <v>0</v>
      </c>
      <c r="O166" s="24">
        <f t="shared" si="5"/>
        <v>0</v>
      </c>
      <c r="P166" s="10"/>
      <c r="Q166" s="1"/>
    </row>
    <row r="167" spans="1:17" ht="103.5" customHeight="1" x14ac:dyDescent="0.25">
      <c r="A167" s="8">
        <v>99</v>
      </c>
      <c r="B167" s="10" t="s">
        <v>280</v>
      </c>
      <c r="C167" s="47">
        <v>45555</v>
      </c>
      <c r="D167" s="24">
        <v>9785620</v>
      </c>
      <c r="E167" s="48" t="s">
        <v>281</v>
      </c>
      <c r="F167" s="64">
        <v>9785620</v>
      </c>
      <c r="G167" s="71" t="s">
        <v>201</v>
      </c>
      <c r="H167" s="58" t="s">
        <v>202</v>
      </c>
      <c r="I167" s="59"/>
      <c r="J167" s="13"/>
      <c r="K167" s="24">
        <v>9785620</v>
      </c>
      <c r="L167" s="24">
        <v>9785620</v>
      </c>
      <c r="M167" s="24">
        <v>9785612.9800000004</v>
      </c>
      <c r="N167" s="24">
        <f t="shared" si="4"/>
        <v>0</v>
      </c>
      <c r="O167" s="24">
        <f t="shared" si="5"/>
        <v>7.0199999995529652</v>
      </c>
      <c r="P167" s="10"/>
      <c r="Q167" s="1"/>
    </row>
    <row r="168" spans="1:17" ht="201.75" customHeight="1" x14ac:dyDescent="0.25">
      <c r="A168" s="8">
        <v>100</v>
      </c>
      <c r="B168" s="10" t="s">
        <v>282</v>
      </c>
      <c r="C168" s="47">
        <v>45558</v>
      </c>
      <c r="D168" s="24">
        <v>1806000</v>
      </c>
      <c r="E168" s="48" t="s">
        <v>283</v>
      </c>
      <c r="F168" s="64">
        <v>1806000</v>
      </c>
      <c r="G168" s="61" t="s">
        <v>0</v>
      </c>
      <c r="H168" s="67" t="s">
        <v>132</v>
      </c>
      <c r="I168" s="59"/>
      <c r="J168" s="13"/>
      <c r="K168" s="24">
        <v>1806000</v>
      </c>
      <c r="L168" s="24">
        <v>1806000</v>
      </c>
      <c r="M168" s="64">
        <v>1806000</v>
      </c>
      <c r="N168" s="42">
        <f t="shared" si="4"/>
        <v>0</v>
      </c>
      <c r="O168" s="38">
        <f t="shared" si="5"/>
        <v>0</v>
      </c>
      <c r="P168" s="10"/>
      <c r="Q168" s="1"/>
    </row>
    <row r="169" spans="1:17" ht="213.75" customHeight="1" x14ac:dyDescent="0.25">
      <c r="A169" s="8">
        <v>101</v>
      </c>
      <c r="B169" s="10" t="s">
        <v>284</v>
      </c>
      <c r="C169" s="47">
        <v>45559</v>
      </c>
      <c r="D169" s="24">
        <v>4635000</v>
      </c>
      <c r="E169" s="48" t="s">
        <v>285</v>
      </c>
      <c r="F169" s="64">
        <v>4635000</v>
      </c>
      <c r="G169" s="92" t="s">
        <v>46</v>
      </c>
      <c r="H169" s="58" t="s">
        <v>47</v>
      </c>
      <c r="I169" s="59"/>
      <c r="J169" s="13"/>
      <c r="K169" s="24">
        <v>4635000</v>
      </c>
      <c r="L169" s="24">
        <v>4635000</v>
      </c>
      <c r="M169" s="64">
        <v>4635000</v>
      </c>
      <c r="N169" s="73">
        <f t="shared" si="4"/>
        <v>0</v>
      </c>
      <c r="O169" s="24">
        <f t="shared" si="5"/>
        <v>0</v>
      </c>
      <c r="P169" s="10"/>
      <c r="Q169" s="1"/>
    </row>
    <row r="170" spans="1:17" ht="112.5" customHeight="1" x14ac:dyDescent="0.25">
      <c r="A170" s="8">
        <v>102</v>
      </c>
      <c r="B170" s="10" t="s">
        <v>286</v>
      </c>
      <c r="C170" s="47">
        <v>45562</v>
      </c>
      <c r="D170" s="24">
        <v>790000</v>
      </c>
      <c r="E170" s="48" t="s">
        <v>287</v>
      </c>
      <c r="F170" s="64">
        <v>790000</v>
      </c>
      <c r="G170" s="92" t="s">
        <v>46</v>
      </c>
      <c r="H170" s="58" t="s">
        <v>47</v>
      </c>
      <c r="I170" s="59"/>
      <c r="J170" s="13"/>
      <c r="K170" s="24">
        <v>790000</v>
      </c>
      <c r="L170" s="24">
        <v>790000</v>
      </c>
      <c r="M170" s="64">
        <v>790000</v>
      </c>
      <c r="N170" s="73">
        <f t="shared" si="4"/>
        <v>0</v>
      </c>
      <c r="O170" s="24">
        <f t="shared" si="5"/>
        <v>0</v>
      </c>
      <c r="P170" s="10"/>
      <c r="Q170" s="1"/>
    </row>
    <row r="171" spans="1:17" ht="117.75" customHeight="1" x14ac:dyDescent="0.25">
      <c r="A171" s="8">
        <v>103</v>
      </c>
      <c r="B171" s="10" t="s">
        <v>288</v>
      </c>
      <c r="C171" s="47">
        <v>45565</v>
      </c>
      <c r="D171" s="24">
        <v>22791197.530000001</v>
      </c>
      <c r="E171" s="48" t="s">
        <v>289</v>
      </c>
      <c r="F171" s="64">
        <v>22791197.530000001</v>
      </c>
      <c r="G171" s="93" t="s">
        <v>207</v>
      </c>
      <c r="H171" s="58" t="s">
        <v>217</v>
      </c>
      <c r="I171" s="59"/>
      <c r="J171" s="13"/>
      <c r="K171" s="24">
        <v>22791197.530000001</v>
      </c>
      <c r="L171" s="24">
        <v>22791197.530000001</v>
      </c>
      <c r="M171" s="64">
        <v>22791197.530000001</v>
      </c>
      <c r="N171" s="42">
        <f t="shared" si="4"/>
        <v>0</v>
      </c>
      <c r="O171" s="38">
        <f t="shared" si="5"/>
        <v>0</v>
      </c>
      <c r="P171" s="10"/>
      <c r="Q171" s="1"/>
    </row>
    <row r="172" spans="1:17" ht="105" x14ac:dyDescent="0.25">
      <c r="A172" s="8">
        <v>104</v>
      </c>
      <c r="B172" s="10" t="s">
        <v>290</v>
      </c>
      <c r="C172" s="47">
        <v>45566</v>
      </c>
      <c r="D172" s="24">
        <v>250000</v>
      </c>
      <c r="E172" s="48" t="s">
        <v>291</v>
      </c>
      <c r="F172" s="64">
        <v>250000</v>
      </c>
      <c r="G172" s="156" t="s">
        <v>46</v>
      </c>
      <c r="H172" s="58" t="s">
        <v>47</v>
      </c>
      <c r="I172" s="59"/>
      <c r="J172" s="13"/>
      <c r="K172" s="24">
        <v>250000</v>
      </c>
      <c r="L172" s="24">
        <v>250000</v>
      </c>
      <c r="M172" s="64">
        <v>250000</v>
      </c>
      <c r="N172" s="73">
        <f t="shared" si="4"/>
        <v>0</v>
      </c>
      <c r="O172" s="24">
        <f t="shared" si="5"/>
        <v>0</v>
      </c>
      <c r="P172" s="10"/>
      <c r="Q172" s="1"/>
    </row>
    <row r="173" spans="1:17" ht="90" x14ac:dyDescent="0.25">
      <c r="A173" s="8">
        <v>105</v>
      </c>
      <c r="B173" s="10" t="s">
        <v>292</v>
      </c>
      <c r="C173" s="47">
        <v>45566</v>
      </c>
      <c r="D173" s="24">
        <v>10000</v>
      </c>
      <c r="E173" s="48" t="s">
        <v>293</v>
      </c>
      <c r="F173" s="64">
        <v>10000</v>
      </c>
      <c r="G173" s="77" t="s">
        <v>46</v>
      </c>
      <c r="H173" s="58" t="s">
        <v>47</v>
      </c>
      <c r="I173" s="59"/>
      <c r="J173" s="13"/>
      <c r="K173" s="24">
        <v>10000</v>
      </c>
      <c r="L173" s="24">
        <v>10000</v>
      </c>
      <c r="M173" s="64">
        <v>10000</v>
      </c>
      <c r="N173" s="73">
        <f t="shared" si="4"/>
        <v>0</v>
      </c>
      <c r="O173" s="24">
        <f t="shared" si="5"/>
        <v>0</v>
      </c>
      <c r="P173" s="10"/>
      <c r="Q173" s="1"/>
    </row>
    <row r="174" spans="1:17" ht="156.75" customHeight="1" x14ac:dyDescent="0.25">
      <c r="A174" s="8">
        <v>106</v>
      </c>
      <c r="B174" s="10" t="s">
        <v>294</v>
      </c>
      <c r="C174" s="47">
        <v>45566</v>
      </c>
      <c r="D174" s="24">
        <v>9910181.9199999999</v>
      </c>
      <c r="E174" s="48" t="s">
        <v>295</v>
      </c>
      <c r="F174" s="64">
        <v>9910181.9199999999</v>
      </c>
      <c r="G174" s="78" t="s">
        <v>80</v>
      </c>
      <c r="H174" s="58" t="s">
        <v>296</v>
      </c>
      <c r="I174" s="59"/>
      <c r="J174" s="13"/>
      <c r="K174" s="24">
        <v>9910181.9199999999</v>
      </c>
      <c r="L174" s="24">
        <v>8600933.3399999999</v>
      </c>
      <c r="M174" s="64">
        <v>8600933.3399999999</v>
      </c>
      <c r="N174" s="42">
        <f t="shared" si="4"/>
        <v>1309248.58</v>
      </c>
      <c r="O174" s="38">
        <f t="shared" si="5"/>
        <v>0</v>
      </c>
      <c r="P174" s="10"/>
      <c r="Q174" s="1"/>
    </row>
    <row r="175" spans="1:17" ht="135" x14ac:dyDescent="0.25">
      <c r="A175" s="8">
        <v>107</v>
      </c>
      <c r="B175" s="10" t="s">
        <v>297</v>
      </c>
      <c r="C175" s="47">
        <v>45573</v>
      </c>
      <c r="D175" s="24">
        <v>337700</v>
      </c>
      <c r="E175" s="48" t="s">
        <v>298</v>
      </c>
      <c r="F175" s="64">
        <v>337700</v>
      </c>
      <c r="G175" s="69" t="s">
        <v>299</v>
      </c>
      <c r="H175" s="58" t="s">
        <v>384</v>
      </c>
      <c r="I175" s="59"/>
      <c r="J175" s="13"/>
      <c r="K175" s="24">
        <v>337700</v>
      </c>
      <c r="L175" s="24">
        <v>337700</v>
      </c>
      <c r="M175" s="64">
        <v>310949</v>
      </c>
      <c r="N175" s="42">
        <f t="shared" si="4"/>
        <v>0</v>
      </c>
      <c r="O175" s="38">
        <f t="shared" si="5"/>
        <v>26751</v>
      </c>
      <c r="P175" s="10"/>
      <c r="Q175" s="1"/>
    </row>
    <row r="176" spans="1:17" ht="120" x14ac:dyDescent="0.25">
      <c r="A176" s="8">
        <v>108</v>
      </c>
      <c r="B176" s="10" t="s">
        <v>300</v>
      </c>
      <c r="C176" s="47">
        <v>45573</v>
      </c>
      <c r="D176" s="24">
        <v>60000</v>
      </c>
      <c r="E176" s="48" t="s">
        <v>301</v>
      </c>
      <c r="F176" s="64">
        <v>60000</v>
      </c>
      <c r="G176" s="156" t="s">
        <v>46</v>
      </c>
      <c r="H176" s="58" t="s">
        <v>47</v>
      </c>
      <c r="I176" s="59"/>
      <c r="J176" s="13"/>
      <c r="K176" s="24">
        <v>60000</v>
      </c>
      <c r="L176" s="24">
        <v>60000</v>
      </c>
      <c r="M176" s="64">
        <v>60000</v>
      </c>
      <c r="N176" s="73">
        <f t="shared" si="4"/>
        <v>0</v>
      </c>
      <c r="O176" s="24">
        <f t="shared" si="5"/>
        <v>0</v>
      </c>
      <c r="P176" s="10"/>
      <c r="Q176" s="1"/>
    </row>
    <row r="177" spans="1:17" ht="90" x14ac:dyDescent="0.25">
      <c r="A177" s="8">
        <v>109</v>
      </c>
      <c r="B177" s="10" t="s">
        <v>302</v>
      </c>
      <c r="C177" s="47">
        <v>45573</v>
      </c>
      <c r="D177" s="24">
        <v>20000</v>
      </c>
      <c r="E177" s="48" t="s">
        <v>303</v>
      </c>
      <c r="F177" s="64">
        <v>20000</v>
      </c>
      <c r="G177" s="156" t="s">
        <v>46</v>
      </c>
      <c r="H177" s="58" t="s">
        <v>47</v>
      </c>
      <c r="I177" s="59"/>
      <c r="J177" s="13"/>
      <c r="K177" s="24">
        <v>20000</v>
      </c>
      <c r="L177" s="24">
        <v>20000</v>
      </c>
      <c r="M177" s="64">
        <v>20000</v>
      </c>
      <c r="N177" s="73">
        <f t="shared" si="4"/>
        <v>0</v>
      </c>
      <c r="O177" s="24">
        <f t="shared" si="5"/>
        <v>0</v>
      </c>
      <c r="P177" s="10"/>
      <c r="Q177" s="1"/>
    </row>
    <row r="178" spans="1:17" ht="120" customHeight="1" x14ac:dyDescent="0.25">
      <c r="A178" s="8">
        <v>110</v>
      </c>
      <c r="B178" s="10" t="s">
        <v>304</v>
      </c>
      <c r="C178" s="47">
        <v>45581</v>
      </c>
      <c r="D178" s="24">
        <v>1625400</v>
      </c>
      <c r="E178" s="48" t="s">
        <v>258</v>
      </c>
      <c r="F178" s="64">
        <v>1625400</v>
      </c>
      <c r="G178" s="156" t="s">
        <v>46</v>
      </c>
      <c r="H178" s="58" t="s">
        <v>47</v>
      </c>
      <c r="I178" s="59"/>
      <c r="J178" s="13"/>
      <c r="K178" s="24">
        <v>1625400</v>
      </c>
      <c r="L178" s="24">
        <v>1625400</v>
      </c>
      <c r="M178" s="64">
        <v>1625400</v>
      </c>
      <c r="N178" s="73">
        <f t="shared" si="4"/>
        <v>0</v>
      </c>
      <c r="O178" s="24">
        <f t="shared" si="5"/>
        <v>0</v>
      </c>
      <c r="P178" s="10"/>
      <c r="Q178" s="1"/>
    </row>
    <row r="179" spans="1:17" ht="136.5" customHeight="1" x14ac:dyDescent="0.25">
      <c r="A179" s="8">
        <v>111</v>
      </c>
      <c r="B179" s="10" t="s">
        <v>305</v>
      </c>
      <c r="C179" s="47">
        <v>45582</v>
      </c>
      <c r="D179" s="24">
        <v>250000</v>
      </c>
      <c r="E179" s="48" t="s">
        <v>306</v>
      </c>
      <c r="F179" s="64">
        <v>250000</v>
      </c>
      <c r="G179" s="156" t="s">
        <v>46</v>
      </c>
      <c r="H179" s="58" t="s">
        <v>47</v>
      </c>
      <c r="I179" s="59"/>
      <c r="J179" s="13"/>
      <c r="K179" s="24">
        <v>250000</v>
      </c>
      <c r="L179" s="24">
        <v>250000</v>
      </c>
      <c r="M179" s="64">
        <v>250000</v>
      </c>
      <c r="N179" s="73">
        <f t="shared" si="4"/>
        <v>0</v>
      </c>
      <c r="O179" s="24">
        <f t="shared" si="5"/>
        <v>0</v>
      </c>
      <c r="P179" s="10"/>
      <c r="Q179" s="1"/>
    </row>
    <row r="180" spans="1:17" ht="117.75" customHeight="1" x14ac:dyDescent="0.25">
      <c r="A180" s="8">
        <v>112</v>
      </c>
      <c r="B180" s="10" t="s">
        <v>307</v>
      </c>
      <c r="C180" s="47">
        <v>45582</v>
      </c>
      <c r="D180" s="24">
        <v>450100</v>
      </c>
      <c r="E180" s="48" t="s">
        <v>258</v>
      </c>
      <c r="F180" s="64">
        <v>450100</v>
      </c>
      <c r="G180" s="156" t="s">
        <v>46</v>
      </c>
      <c r="H180" s="58" t="s">
        <v>47</v>
      </c>
      <c r="I180" s="59"/>
      <c r="J180" s="13"/>
      <c r="K180" s="24">
        <v>450100</v>
      </c>
      <c r="L180" s="24">
        <v>450100</v>
      </c>
      <c r="M180" s="64">
        <v>450100</v>
      </c>
      <c r="N180" s="73">
        <f t="shared" si="4"/>
        <v>0</v>
      </c>
      <c r="O180" s="24">
        <f t="shared" si="5"/>
        <v>0</v>
      </c>
      <c r="P180" s="10"/>
      <c r="Q180" s="1"/>
    </row>
    <row r="181" spans="1:17" ht="105" x14ac:dyDescent="0.25">
      <c r="A181" s="8">
        <v>113</v>
      </c>
      <c r="B181" s="10" t="s">
        <v>308</v>
      </c>
      <c r="C181" s="47">
        <v>45583</v>
      </c>
      <c r="D181" s="24">
        <v>70000</v>
      </c>
      <c r="E181" s="48" t="s">
        <v>309</v>
      </c>
      <c r="F181" s="64">
        <v>70000</v>
      </c>
      <c r="G181" s="156" t="s">
        <v>46</v>
      </c>
      <c r="H181" s="58" t="s">
        <v>47</v>
      </c>
      <c r="I181" s="59"/>
      <c r="J181" s="13"/>
      <c r="K181" s="24">
        <v>70000</v>
      </c>
      <c r="L181" s="24">
        <v>70000</v>
      </c>
      <c r="M181" s="64">
        <v>70000</v>
      </c>
      <c r="N181" s="73">
        <f t="shared" ref="N181:N214" si="6">K181-L181</f>
        <v>0</v>
      </c>
      <c r="O181" s="24">
        <f t="shared" si="5"/>
        <v>0</v>
      </c>
      <c r="P181" s="10"/>
      <c r="Q181" s="1"/>
    </row>
    <row r="182" spans="1:17" ht="105" x14ac:dyDescent="0.25">
      <c r="A182" s="8">
        <v>114</v>
      </c>
      <c r="B182" s="10" t="s">
        <v>310</v>
      </c>
      <c r="C182" s="47">
        <v>45583</v>
      </c>
      <c r="D182" s="24">
        <v>75000</v>
      </c>
      <c r="E182" s="48" t="s">
        <v>311</v>
      </c>
      <c r="F182" s="64">
        <v>75000</v>
      </c>
      <c r="G182" s="156" t="s">
        <v>46</v>
      </c>
      <c r="H182" s="58" t="s">
        <v>47</v>
      </c>
      <c r="I182" s="59"/>
      <c r="J182" s="13"/>
      <c r="K182" s="24">
        <v>75000</v>
      </c>
      <c r="L182" s="24">
        <v>75000</v>
      </c>
      <c r="M182" s="64">
        <v>75000</v>
      </c>
      <c r="N182" s="73">
        <f t="shared" si="6"/>
        <v>0</v>
      </c>
      <c r="O182" s="24">
        <f t="shared" si="5"/>
        <v>0</v>
      </c>
      <c r="P182" s="10"/>
      <c r="Q182" s="1"/>
    </row>
    <row r="183" spans="1:17" ht="105" x14ac:dyDescent="0.25">
      <c r="A183" s="8">
        <v>115</v>
      </c>
      <c r="B183" s="10" t="s">
        <v>312</v>
      </c>
      <c r="C183" s="47">
        <v>45589</v>
      </c>
      <c r="D183" s="24">
        <v>476000</v>
      </c>
      <c r="E183" s="48" t="s">
        <v>258</v>
      </c>
      <c r="F183" s="64">
        <v>476000</v>
      </c>
      <c r="G183" s="156" t="s">
        <v>46</v>
      </c>
      <c r="H183" s="58" t="s">
        <v>47</v>
      </c>
      <c r="I183" s="59"/>
      <c r="J183" s="13"/>
      <c r="K183" s="24">
        <v>476000</v>
      </c>
      <c r="L183" s="24">
        <v>476000</v>
      </c>
      <c r="M183" s="64">
        <v>476000</v>
      </c>
      <c r="N183" s="73">
        <f t="shared" si="6"/>
        <v>0</v>
      </c>
      <c r="O183" s="24">
        <f t="shared" si="5"/>
        <v>0</v>
      </c>
      <c r="P183" s="10"/>
      <c r="Q183" s="1"/>
    </row>
    <row r="184" spans="1:17" ht="199.5" customHeight="1" x14ac:dyDescent="0.25">
      <c r="A184" s="8">
        <v>116</v>
      </c>
      <c r="B184" s="10" t="s">
        <v>313</v>
      </c>
      <c r="C184" s="47">
        <v>45590</v>
      </c>
      <c r="D184" s="24">
        <v>180000</v>
      </c>
      <c r="E184" s="48" t="s">
        <v>314</v>
      </c>
      <c r="F184" s="64">
        <v>180000</v>
      </c>
      <c r="G184" s="156" t="s">
        <v>46</v>
      </c>
      <c r="H184" s="58" t="s">
        <v>47</v>
      </c>
      <c r="I184" s="59"/>
      <c r="J184" s="13"/>
      <c r="K184" s="24">
        <v>180000</v>
      </c>
      <c r="L184" s="24">
        <v>180000</v>
      </c>
      <c r="M184" s="64">
        <v>180000</v>
      </c>
      <c r="N184" s="73">
        <f t="shared" si="6"/>
        <v>0</v>
      </c>
      <c r="O184" s="24">
        <f t="shared" si="5"/>
        <v>0</v>
      </c>
      <c r="P184" s="10"/>
      <c r="Q184" s="1"/>
    </row>
    <row r="185" spans="1:17" ht="120" x14ac:dyDescent="0.25">
      <c r="A185" s="8">
        <v>117</v>
      </c>
      <c r="B185" s="10" t="s">
        <v>315</v>
      </c>
      <c r="C185" s="47">
        <v>45590</v>
      </c>
      <c r="D185" s="24">
        <v>250000</v>
      </c>
      <c r="E185" s="48" t="s">
        <v>316</v>
      </c>
      <c r="F185" s="64">
        <v>250000</v>
      </c>
      <c r="G185" s="156" t="s">
        <v>46</v>
      </c>
      <c r="H185" s="58" t="s">
        <v>47</v>
      </c>
      <c r="I185" s="59"/>
      <c r="J185" s="13"/>
      <c r="K185" s="24">
        <v>250000</v>
      </c>
      <c r="L185" s="24">
        <v>250000</v>
      </c>
      <c r="M185" s="64">
        <v>250000</v>
      </c>
      <c r="N185" s="73">
        <f t="shared" si="6"/>
        <v>0</v>
      </c>
      <c r="O185" s="24">
        <f t="shared" si="5"/>
        <v>0</v>
      </c>
      <c r="P185" s="10"/>
      <c r="Q185" s="1"/>
    </row>
    <row r="186" spans="1:17" ht="105" x14ac:dyDescent="0.25">
      <c r="A186" s="8">
        <v>118</v>
      </c>
      <c r="B186" s="10" t="s">
        <v>317</v>
      </c>
      <c r="C186" s="47">
        <v>45596</v>
      </c>
      <c r="D186" s="24">
        <v>250000</v>
      </c>
      <c r="E186" s="48" t="s">
        <v>318</v>
      </c>
      <c r="F186" s="64">
        <v>250000</v>
      </c>
      <c r="G186" s="156" t="s">
        <v>46</v>
      </c>
      <c r="H186" s="58" t="s">
        <v>47</v>
      </c>
      <c r="I186" s="59"/>
      <c r="J186" s="13"/>
      <c r="K186" s="24">
        <v>250000</v>
      </c>
      <c r="L186" s="24">
        <v>250000</v>
      </c>
      <c r="M186" s="64">
        <v>250000</v>
      </c>
      <c r="N186" s="73">
        <f t="shared" si="6"/>
        <v>0</v>
      </c>
      <c r="O186" s="24">
        <f t="shared" si="5"/>
        <v>0</v>
      </c>
      <c r="P186" s="10"/>
      <c r="Q186" s="1"/>
    </row>
    <row r="187" spans="1:17" ht="135" x14ac:dyDescent="0.25">
      <c r="A187" s="8">
        <v>119</v>
      </c>
      <c r="B187" s="10" t="s">
        <v>319</v>
      </c>
      <c r="C187" s="47">
        <v>45596</v>
      </c>
      <c r="D187" s="24">
        <v>1480000</v>
      </c>
      <c r="E187" s="48" t="s">
        <v>320</v>
      </c>
      <c r="F187" s="64">
        <v>1480000</v>
      </c>
      <c r="G187" s="156" t="s">
        <v>46</v>
      </c>
      <c r="H187" s="58" t="s">
        <v>47</v>
      </c>
      <c r="I187" s="59"/>
      <c r="J187" s="13"/>
      <c r="K187" s="24">
        <v>1480000</v>
      </c>
      <c r="L187" s="24">
        <v>1480000</v>
      </c>
      <c r="M187" s="64">
        <v>1480000</v>
      </c>
      <c r="N187" s="73">
        <f t="shared" si="6"/>
        <v>0</v>
      </c>
      <c r="O187" s="24">
        <f t="shared" si="5"/>
        <v>0</v>
      </c>
      <c r="P187" s="10"/>
      <c r="Q187" s="1"/>
    </row>
    <row r="188" spans="1:17" ht="105" x14ac:dyDescent="0.25">
      <c r="A188" s="8">
        <v>120</v>
      </c>
      <c r="B188" s="10" t="s">
        <v>321</v>
      </c>
      <c r="C188" s="47">
        <v>45597</v>
      </c>
      <c r="D188" s="24">
        <v>1154650</v>
      </c>
      <c r="E188" s="48" t="s">
        <v>258</v>
      </c>
      <c r="F188" s="64">
        <v>1154650</v>
      </c>
      <c r="G188" s="156" t="s">
        <v>46</v>
      </c>
      <c r="H188" s="58" t="s">
        <v>47</v>
      </c>
      <c r="I188" s="59"/>
      <c r="J188" s="13"/>
      <c r="K188" s="24">
        <v>1154650</v>
      </c>
      <c r="L188" s="24">
        <v>1154650</v>
      </c>
      <c r="M188" s="64">
        <v>1154650</v>
      </c>
      <c r="N188" s="73">
        <f t="shared" si="6"/>
        <v>0</v>
      </c>
      <c r="O188" s="24">
        <f t="shared" si="5"/>
        <v>0</v>
      </c>
      <c r="P188" s="10"/>
      <c r="Q188" s="1"/>
    </row>
    <row r="189" spans="1:17" ht="135" x14ac:dyDescent="0.25">
      <c r="A189" s="8">
        <v>121</v>
      </c>
      <c r="B189" s="10" t="s">
        <v>322</v>
      </c>
      <c r="C189" s="47">
        <v>45601</v>
      </c>
      <c r="D189" s="24">
        <v>450000</v>
      </c>
      <c r="E189" s="48" t="s">
        <v>323</v>
      </c>
      <c r="F189" s="64">
        <v>450000</v>
      </c>
      <c r="G189" s="156" t="s">
        <v>46</v>
      </c>
      <c r="H189" s="58" t="s">
        <v>47</v>
      </c>
      <c r="I189" s="59"/>
      <c r="J189" s="13"/>
      <c r="K189" s="24">
        <v>450000</v>
      </c>
      <c r="L189" s="24">
        <v>450000</v>
      </c>
      <c r="M189" s="64">
        <v>450000</v>
      </c>
      <c r="N189" s="73">
        <f t="shared" si="6"/>
        <v>0</v>
      </c>
      <c r="O189" s="24">
        <f t="shared" si="5"/>
        <v>0</v>
      </c>
      <c r="P189" s="10"/>
      <c r="Q189" s="1"/>
    </row>
    <row r="190" spans="1:17" ht="105" x14ac:dyDescent="0.25">
      <c r="A190" s="8">
        <v>122</v>
      </c>
      <c r="B190" s="10" t="s">
        <v>324</v>
      </c>
      <c r="C190" s="47">
        <v>45603</v>
      </c>
      <c r="D190" s="24">
        <v>150000</v>
      </c>
      <c r="E190" s="48" t="s">
        <v>325</v>
      </c>
      <c r="F190" s="64">
        <v>150000</v>
      </c>
      <c r="G190" s="156" t="s">
        <v>46</v>
      </c>
      <c r="H190" s="58" t="s">
        <v>47</v>
      </c>
      <c r="I190" s="59"/>
      <c r="J190" s="13"/>
      <c r="K190" s="24">
        <v>150000</v>
      </c>
      <c r="L190" s="24">
        <v>150000</v>
      </c>
      <c r="M190" s="64">
        <v>150000</v>
      </c>
      <c r="N190" s="73">
        <f t="shared" si="6"/>
        <v>0</v>
      </c>
      <c r="O190" s="24">
        <f t="shared" si="5"/>
        <v>0</v>
      </c>
      <c r="P190" s="10"/>
      <c r="Q190" s="1"/>
    </row>
    <row r="191" spans="1:17" ht="105" x14ac:dyDescent="0.25">
      <c r="A191" s="8">
        <v>123</v>
      </c>
      <c r="B191" s="10" t="s">
        <v>326</v>
      </c>
      <c r="C191" s="47">
        <v>45603</v>
      </c>
      <c r="D191" s="24">
        <v>50000</v>
      </c>
      <c r="E191" s="48" t="s">
        <v>327</v>
      </c>
      <c r="F191" s="64">
        <v>50000</v>
      </c>
      <c r="G191" s="156" t="s">
        <v>46</v>
      </c>
      <c r="H191" s="58" t="s">
        <v>47</v>
      </c>
      <c r="I191" s="59"/>
      <c r="J191" s="13"/>
      <c r="K191" s="24">
        <v>50000</v>
      </c>
      <c r="L191" s="24">
        <v>50000</v>
      </c>
      <c r="M191" s="64">
        <v>50000</v>
      </c>
      <c r="N191" s="73">
        <f t="shared" si="6"/>
        <v>0</v>
      </c>
      <c r="O191" s="24">
        <f t="shared" si="5"/>
        <v>0</v>
      </c>
      <c r="P191" s="10"/>
      <c r="Q191" s="1"/>
    </row>
    <row r="192" spans="1:17" ht="105" x14ac:dyDescent="0.25">
      <c r="A192" s="8">
        <v>124</v>
      </c>
      <c r="B192" s="10" t="s">
        <v>328</v>
      </c>
      <c r="C192" s="47">
        <v>45607</v>
      </c>
      <c r="D192" s="24">
        <v>431200</v>
      </c>
      <c r="E192" s="48" t="s">
        <v>258</v>
      </c>
      <c r="F192" s="64">
        <v>431200</v>
      </c>
      <c r="G192" s="156" t="s">
        <v>46</v>
      </c>
      <c r="H192" s="58" t="s">
        <v>47</v>
      </c>
      <c r="I192" s="59"/>
      <c r="J192" s="13"/>
      <c r="K192" s="24">
        <v>431200</v>
      </c>
      <c r="L192" s="24">
        <v>431200</v>
      </c>
      <c r="M192" s="64">
        <v>431200</v>
      </c>
      <c r="N192" s="73">
        <f t="shared" si="6"/>
        <v>0</v>
      </c>
      <c r="O192" s="24">
        <f t="shared" si="5"/>
        <v>0</v>
      </c>
      <c r="P192" s="10"/>
      <c r="Q192" s="1"/>
    </row>
    <row r="193" spans="1:17" ht="201" customHeight="1" x14ac:dyDescent="0.25">
      <c r="A193" s="8">
        <v>125</v>
      </c>
      <c r="B193" s="10" t="s">
        <v>329</v>
      </c>
      <c r="C193" s="47">
        <v>45608</v>
      </c>
      <c r="D193" s="24">
        <v>135000</v>
      </c>
      <c r="E193" s="48" t="s">
        <v>330</v>
      </c>
      <c r="F193" s="64">
        <v>135000</v>
      </c>
      <c r="G193" s="156" t="s">
        <v>46</v>
      </c>
      <c r="H193" s="58" t="s">
        <v>47</v>
      </c>
      <c r="I193" s="59"/>
      <c r="J193" s="13"/>
      <c r="K193" s="24">
        <v>135000</v>
      </c>
      <c r="L193" s="24">
        <v>135000</v>
      </c>
      <c r="M193" s="64">
        <v>135000</v>
      </c>
      <c r="N193" s="73">
        <f t="shared" si="6"/>
        <v>0</v>
      </c>
      <c r="O193" s="24">
        <f t="shared" si="5"/>
        <v>0</v>
      </c>
      <c r="P193" s="10"/>
      <c r="Q193" s="1"/>
    </row>
    <row r="194" spans="1:17" ht="120" x14ac:dyDescent="0.25">
      <c r="A194" s="8">
        <v>126</v>
      </c>
      <c r="B194" s="10" t="s">
        <v>331</v>
      </c>
      <c r="C194" s="47">
        <v>45610</v>
      </c>
      <c r="D194" s="24">
        <v>50000</v>
      </c>
      <c r="E194" s="48" t="s">
        <v>332</v>
      </c>
      <c r="F194" s="64">
        <v>50000</v>
      </c>
      <c r="G194" s="156" t="s">
        <v>46</v>
      </c>
      <c r="H194" s="58" t="s">
        <v>47</v>
      </c>
      <c r="I194" s="59"/>
      <c r="J194" s="13"/>
      <c r="K194" s="24">
        <v>50000</v>
      </c>
      <c r="L194" s="24">
        <v>50000</v>
      </c>
      <c r="M194" s="64">
        <v>50000</v>
      </c>
      <c r="N194" s="73">
        <f t="shared" si="6"/>
        <v>0</v>
      </c>
      <c r="O194" s="24">
        <f t="shared" si="5"/>
        <v>0</v>
      </c>
      <c r="P194" s="10"/>
      <c r="Q194" s="1"/>
    </row>
    <row r="195" spans="1:17" ht="114.75" customHeight="1" x14ac:dyDescent="0.25">
      <c r="A195" s="8">
        <v>127</v>
      </c>
      <c r="B195" s="10" t="s">
        <v>333</v>
      </c>
      <c r="C195" s="47">
        <v>45610</v>
      </c>
      <c r="D195" s="24">
        <v>1897000</v>
      </c>
      <c r="E195" s="48" t="s">
        <v>334</v>
      </c>
      <c r="F195" s="64">
        <v>1897000</v>
      </c>
      <c r="G195" s="156" t="s">
        <v>46</v>
      </c>
      <c r="H195" s="58" t="s">
        <v>47</v>
      </c>
      <c r="I195" s="59"/>
      <c r="J195" s="13"/>
      <c r="K195" s="24">
        <v>1897000</v>
      </c>
      <c r="L195" s="24">
        <v>1897000</v>
      </c>
      <c r="M195" s="64">
        <v>1897000</v>
      </c>
      <c r="N195" s="73">
        <f t="shared" si="6"/>
        <v>0</v>
      </c>
      <c r="O195" s="24">
        <f t="shared" si="5"/>
        <v>0</v>
      </c>
      <c r="P195" s="10"/>
      <c r="Q195" s="1"/>
    </row>
    <row r="196" spans="1:17" ht="135" x14ac:dyDescent="0.25">
      <c r="A196" s="8">
        <v>128</v>
      </c>
      <c r="B196" s="10" t="s">
        <v>335</v>
      </c>
      <c r="C196" s="47">
        <v>45611</v>
      </c>
      <c r="D196" s="24">
        <v>880000</v>
      </c>
      <c r="E196" s="48" t="s">
        <v>336</v>
      </c>
      <c r="F196" s="64">
        <v>880000</v>
      </c>
      <c r="G196" s="156" t="s">
        <v>46</v>
      </c>
      <c r="H196" s="58" t="s">
        <v>47</v>
      </c>
      <c r="I196" s="59"/>
      <c r="J196" s="13"/>
      <c r="K196" s="24">
        <v>880000</v>
      </c>
      <c r="L196" s="24">
        <v>880000</v>
      </c>
      <c r="M196" s="64">
        <v>880000</v>
      </c>
      <c r="N196" s="73">
        <f t="shared" si="6"/>
        <v>0</v>
      </c>
      <c r="O196" s="24">
        <f t="shared" si="5"/>
        <v>0</v>
      </c>
      <c r="P196" s="10"/>
      <c r="Q196" s="1"/>
    </row>
    <row r="197" spans="1:17" ht="90" x14ac:dyDescent="0.25">
      <c r="A197" s="8">
        <v>129</v>
      </c>
      <c r="B197" s="10" t="s">
        <v>337</v>
      </c>
      <c r="C197" s="47">
        <v>45617</v>
      </c>
      <c r="D197" s="24">
        <v>50000</v>
      </c>
      <c r="E197" s="48" t="s">
        <v>338</v>
      </c>
      <c r="F197" s="64">
        <v>50000</v>
      </c>
      <c r="G197" s="156" t="s">
        <v>46</v>
      </c>
      <c r="H197" s="58" t="s">
        <v>47</v>
      </c>
      <c r="I197" s="59"/>
      <c r="J197" s="13"/>
      <c r="K197" s="24">
        <v>50000</v>
      </c>
      <c r="L197" s="24">
        <v>50000</v>
      </c>
      <c r="M197" s="64">
        <v>50000</v>
      </c>
      <c r="N197" s="73">
        <f t="shared" si="6"/>
        <v>0</v>
      </c>
      <c r="O197" s="24">
        <f t="shared" si="5"/>
        <v>0</v>
      </c>
      <c r="P197" s="10"/>
      <c r="Q197" s="1"/>
    </row>
    <row r="198" spans="1:17" ht="210" x14ac:dyDescent="0.25">
      <c r="A198" s="8">
        <v>130</v>
      </c>
      <c r="B198" s="10" t="s">
        <v>339</v>
      </c>
      <c r="C198" s="47">
        <v>45622</v>
      </c>
      <c r="D198" s="24">
        <v>90000</v>
      </c>
      <c r="E198" s="48" t="s">
        <v>340</v>
      </c>
      <c r="F198" s="64">
        <v>90000</v>
      </c>
      <c r="G198" s="156" t="s">
        <v>46</v>
      </c>
      <c r="H198" s="58" t="s">
        <v>47</v>
      </c>
      <c r="I198" s="59"/>
      <c r="J198" s="13"/>
      <c r="K198" s="24">
        <v>90000</v>
      </c>
      <c r="L198" s="24">
        <v>90000</v>
      </c>
      <c r="M198" s="64">
        <v>90000</v>
      </c>
      <c r="N198" s="73">
        <f t="shared" si="6"/>
        <v>0</v>
      </c>
      <c r="O198" s="24">
        <f t="shared" si="5"/>
        <v>0</v>
      </c>
      <c r="P198" s="10"/>
      <c r="Q198" s="1"/>
    </row>
    <row r="199" spans="1:17" ht="114" customHeight="1" x14ac:dyDescent="0.25">
      <c r="A199" s="8">
        <v>131</v>
      </c>
      <c r="B199" s="10" t="s">
        <v>341</v>
      </c>
      <c r="C199" s="47">
        <v>45625</v>
      </c>
      <c r="D199" s="24">
        <v>20000</v>
      </c>
      <c r="E199" s="48" t="s">
        <v>239</v>
      </c>
      <c r="F199" s="64">
        <v>20000</v>
      </c>
      <c r="G199" s="77" t="s">
        <v>46</v>
      </c>
      <c r="H199" s="58" t="s">
        <v>47</v>
      </c>
      <c r="I199" s="59"/>
      <c r="J199" s="13"/>
      <c r="K199" s="24">
        <v>20000</v>
      </c>
      <c r="L199" s="24">
        <v>20000</v>
      </c>
      <c r="M199" s="64">
        <v>20000</v>
      </c>
      <c r="N199" s="73">
        <f t="shared" si="6"/>
        <v>0</v>
      </c>
      <c r="O199" s="24">
        <f t="shared" si="5"/>
        <v>0</v>
      </c>
      <c r="P199" s="10"/>
      <c r="Q199" s="1"/>
    </row>
    <row r="200" spans="1:17" ht="163.5" customHeight="1" x14ac:dyDescent="0.25">
      <c r="A200" s="194">
        <v>132</v>
      </c>
      <c r="B200" s="10" t="s">
        <v>342</v>
      </c>
      <c r="C200" s="47">
        <v>45631</v>
      </c>
      <c r="D200" s="24">
        <v>46000000</v>
      </c>
      <c r="E200" s="48" t="s">
        <v>343</v>
      </c>
      <c r="F200" s="64">
        <v>46000000</v>
      </c>
      <c r="G200" s="69" t="s">
        <v>58</v>
      </c>
      <c r="H200" s="67" t="s">
        <v>132</v>
      </c>
      <c r="I200" s="59"/>
      <c r="J200" s="13"/>
      <c r="K200" s="24">
        <v>46000000</v>
      </c>
      <c r="L200" s="24">
        <v>46000000</v>
      </c>
      <c r="M200" s="64">
        <v>42791070</v>
      </c>
      <c r="N200" s="42">
        <f t="shared" si="6"/>
        <v>0</v>
      </c>
      <c r="O200" s="94">
        <f>L200+L201-M200</f>
        <v>0</v>
      </c>
      <c r="P200" s="83"/>
      <c r="Q200" s="1"/>
    </row>
    <row r="201" spans="1:17" ht="157.5" customHeight="1" x14ac:dyDescent="0.25">
      <c r="A201" s="195"/>
      <c r="B201" s="10" t="s">
        <v>344</v>
      </c>
      <c r="C201" s="47">
        <v>45642</v>
      </c>
      <c r="D201" s="24">
        <v>-3208930</v>
      </c>
      <c r="E201" s="48" t="s">
        <v>343</v>
      </c>
      <c r="F201" s="64">
        <v>-3208930</v>
      </c>
      <c r="G201" s="69" t="s">
        <v>58</v>
      </c>
      <c r="H201" s="67" t="s">
        <v>132</v>
      </c>
      <c r="I201" s="59"/>
      <c r="J201" s="13"/>
      <c r="K201" s="24">
        <v>-3208930</v>
      </c>
      <c r="L201" s="24">
        <v>-3208930</v>
      </c>
      <c r="M201" s="64">
        <v>0</v>
      </c>
      <c r="N201" s="42">
        <v>0</v>
      </c>
      <c r="O201" s="38"/>
      <c r="P201" s="10"/>
      <c r="Q201" s="1"/>
    </row>
    <row r="202" spans="1:17" ht="105" x14ac:dyDescent="0.25">
      <c r="A202" s="8">
        <v>133</v>
      </c>
      <c r="B202" s="10" t="s">
        <v>345</v>
      </c>
      <c r="C202" s="47">
        <v>45636</v>
      </c>
      <c r="D202" s="24">
        <v>20000</v>
      </c>
      <c r="E202" s="48" t="s">
        <v>346</v>
      </c>
      <c r="F202" s="64">
        <v>20000</v>
      </c>
      <c r="G202" s="77" t="s">
        <v>46</v>
      </c>
      <c r="H202" s="58" t="s">
        <v>47</v>
      </c>
      <c r="I202" s="59"/>
      <c r="J202" s="13"/>
      <c r="K202" s="24">
        <v>20000</v>
      </c>
      <c r="L202" s="24">
        <v>20000</v>
      </c>
      <c r="M202" s="64">
        <v>20000</v>
      </c>
      <c r="N202" s="42">
        <f t="shared" si="6"/>
        <v>0</v>
      </c>
      <c r="O202" s="38">
        <f t="shared" ref="O202:O214" si="7">L202-M202</f>
        <v>0</v>
      </c>
      <c r="P202" s="10"/>
      <c r="Q202" s="1"/>
    </row>
    <row r="203" spans="1:17" ht="116.25" customHeight="1" x14ac:dyDescent="0.25">
      <c r="A203" s="8">
        <v>134</v>
      </c>
      <c r="B203" s="10" t="s">
        <v>347</v>
      </c>
      <c r="C203" s="47">
        <v>45638</v>
      </c>
      <c r="D203" s="24">
        <v>10000</v>
      </c>
      <c r="E203" s="48" t="s">
        <v>348</v>
      </c>
      <c r="F203" s="64">
        <v>10000</v>
      </c>
      <c r="G203" s="77" t="s">
        <v>46</v>
      </c>
      <c r="H203" s="58" t="s">
        <v>47</v>
      </c>
      <c r="I203" s="59"/>
      <c r="J203" s="13"/>
      <c r="K203" s="24">
        <v>10000</v>
      </c>
      <c r="L203" s="24">
        <v>10000</v>
      </c>
      <c r="M203" s="64">
        <v>10000</v>
      </c>
      <c r="N203" s="42">
        <f t="shared" si="6"/>
        <v>0</v>
      </c>
      <c r="O203" s="38">
        <f t="shared" si="7"/>
        <v>0</v>
      </c>
      <c r="P203" s="10"/>
      <c r="Q203" s="1"/>
    </row>
    <row r="204" spans="1:17" ht="219.75" customHeight="1" x14ac:dyDescent="0.25">
      <c r="A204" s="8">
        <v>135</v>
      </c>
      <c r="B204" s="10" t="s">
        <v>349</v>
      </c>
      <c r="C204" s="47">
        <v>45638</v>
      </c>
      <c r="D204" s="24">
        <v>60000</v>
      </c>
      <c r="E204" s="48" t="s">
        <v>350</v>
      </c>
      <c r="F204" s="64">
        <v>60000</v>
      </c>
      <c r="G204" s="77" t="s">
        <v>46</v>
      </c>
      <c r="H204" s="58" t="s">
        <v>47</v>
      </c>
      <c r="I204" s="59"/>
      <c r="J204" s="13"/>
      <c r="K204" s="24">
        <v>60000</v>
      </c>
      <c r="L204" s="24">
        <v>60000</v>
      </c>
      <c r="M204" s="64">
        <v>60000</v>
      </c>
      <c r="N204" s="42">
        <f t="shared" si="6"/>
        <v>0</v>
      </c>
      <c r="O204" s="38">
        <f t="shared" si="7"/>
        <v>0</v>
      </c>
      <c r="P204" s="10"/>
      <c r="Q204" s="1"/>
    </row>
    <row r="205" spans="1:17" ht="105" x14ac:dyDescent="0.25">
      <c r="A205" s="8">
        <v>136</v>
      </c>
      <c r="B205" s="10" t="s">
        <v>351</v>
      </c>
      <c r="C205" s="47">
        <v>45639</v>
      </c>
      <c r="D205" s="24">
        <v>15000</v>
      </c>
      <c r="E205" s="48" t="s">
        <v>352</v>
      </c>
      <c r="F205" s="64">
        <v>15000</v>
      </c>
      <c r="G205" s="77" t="s">
        <v>46</v>
      </c>
      <c r="H205" s="58" t="s">
        <v>47</v>
      </c>
      <c r="I205" s="59"/>
      <c r="J205" s="13"/>
      <c r="K205" s="24">
        <v>15000</v>
      </c>
      <c r="L205" s="24">
        <v>15000</v>
      </c>
      <c r="M205" s="64">
        <v>15000</v>
      </c>
      <c r="N205" s="42">
        <f t="shared" si="6"/>
        <v>0</v>
      </c>
      <c r="O205" s="38">
        <f t="shared" si="7"/>
        <v>0</v>
      </c>
      <c r="P205" s="10"/>
      <c r="Q205" s="1"/>
    </row>
    <row r="206" spans="1:17" ht="105" x14ac:dyDescent="0.25">
      <c r="A206" s="8">
        <v>137</v>
      </c>
      <c r="B206" s="10" t="s">
        <v>353</v>
      </c>
      <c r="C206" s="47">
        <v>45642</v>
      </c>
      <c r="D206" s="24">
        <v>455000</v>
      </c>
      <c r="E206" s="48" t="s">
        <v>258</v>
      </c>
      <c r="F206" s="64">
        <v>455000</v>
      </c>
      <c r="G206" s="77" t="s">
        <v>46</v>
      </c>
      <c r="H206" s="58" t="s">
        <v>47</v>
      </c>
      <c r="I206" s="59"/>
      <c r="J206" s="13"/>
      <c r="K206" s="24">
        <v>455000</v>
      </c>
      <c r="L206" s="24">
        <v>455000</v>
      </c>
      <c r="M206" s="64">
        <v>455000</v>
      </c>
      <c r="N206" s="42">
        <f t="shared" si="6"/>
        <v>0</v>
      </c>
      <c r="O206" s="38">
        <f t="shared" si="7"/>
        <v>0</v>
      </c>
      <c r="P206" s="10"/>
      <c r="Q206" s="1"/>
    </row>
    <row r="207" spans="1:17" ht="108.75" customHeight="1" x14ac:dyDescent="0.25">
      <c r="A207" s="8">
        <v>138</v>
      </c>
      <c r="B207" s="10" t="s">
        <v>354</v>
      </c>
      <c r="C207" s="47">
        <v>45642</v>
      </c>
      <c r="D207" s="24">
        <v>878598.65</v>
      </c>
      <c r="E207" s="48" t="s">
        <v>355</v>
      </c>
      <c r="F207" s="64">
        <v>878598.65</v>
      </c>
      <c r="G207" s="69" t="s">
        <v>299</v>
      </c>
      <c r="H207" s="58" t="s">
        <v>384</v>
      </c>
      <c r="I207" s="59"/>
      <c r="J207" s="13"/>
      <c r="K207" s="24">
        <v>878598.65</v>
      </c>
      <c r="L207" s="25">
        <v>878598.65</v>
      </c>
      <c r="M207" s="24">
        <v>878598.65</v>
      </c>
      <c r="N207" s="95">
        <f t="shared" si="6"/>
        <v>0</v>
      </c>
      <c r="O207" s="38">
        <f t="shared" si="7"/>
        <v>0</v>
      </c>
      <c r="P207" s="10"/>
      <c r="Q207" s="1"/>
    </row>
    <row r="208" spans="1:17" ht="112.5" customHeight="1" x14ac:dyDescent="0.25">
      <c r="A208" s="8">
        <v>139</v>
      </c>
      <c r="B208" s="10" t="s">
        <v>356</v>
      </c>
      <c r="C208" s="47">
        <v>45645</v>
      </c>
      <c r="D208" s="24">
        <v>30000</v>
      </c>
      <c r="E208" s="48" t="s">
        <v>357</v>
      </c>
      <c r="F208" s="64">
        <v>30000</v>
      </c>
      <c r="G208" s="77" t="s">
        <v>46</v>
      </c>
      <c r="H208" s="58" t="s">
        <v>47</v>
      </c>
      <c r="I208" s="59"/>
      <c r="J208" s="13"/>
      <c r="K208" s="24">
        <v>30000</v>
      </c>
      <c r="L208" s="24">
        <v>30000</v>
      </c>
      <c r="M208" s="64">
        <v>30000</v>
      </c>
      <c r="N208" s="73">
        <f t="shared" si="6"/>
        <v>0</v>
      </c>
      <c r="O208" s="24">
        <f t="shared" si="7"/>
        <v>0</v>
      </c>
      <c r="P208" s="10"/>
      <c r="Q208" s="1"/>
    </row>
    <row r="209" spans="1:17" ht="135" x14ac:dyDescent="0.25">
      <c r="A209" s="8">
        <v>140</v>
      </c>
      <c r="B209" s="10" t="s">
        <v>358</v>
      </c>
      <c r="C209" s="47">
        <v>45645</v>
      </c>
      <c r="D209" s="24">
        <v>430000</v>
      </c>
      <c r="E209" s="48" t="s">
        <v>359</v>
      </c>
      <c r="F209" s="64">
        <v>430000</v>
      </c>
      <c r="G209" s="77" t="s">
        <v>46</v>
      </c>
      <c r="H209" s="58" t="s">
        <v>47</v>
      </c>
      <c r="I209" s="59"/>
      <c r="J209" s="13"/>
      <c r="K209" s="24">
        <v>430000</v>
      </c>
      <c r="L209" s="24">
        <v>430000</v>
      </c>
      <c r="M209" s="64">
        <v>430000</v>
      </c>
      <c r="N209" s="73">
        <f t="shared" si="6"/>
        <v>0</v>
      </c>
      <c r="O209" s="24">
        <f t="shared" si="7"/>
        <v>0</v>
      </c>
      <c r="P209" s="10"/>
      <c r="Q209" s="1"/>
    </row>
    <row r="210" spans="1:17" ht="120" x14ac:dyDescent="0.25">
      <c r="A210" s="8">
        <v>141</v>
      </c>
      <c r="B210" s="10" t="s">
        <v>360</v>
      </c>
      <c r="C210" s="47">
        <v>45649</v>
      </c>
      <c r="D210" s="24">
        <v>100000</v>
      </c>
      <c r="E210" s="48" t="s">
        <v>361</v>
      </c>
      <c r="F210" s="64">
        <v>100000</v>
      </c>
      <c r="G210" s="77" t="s">
        <v>46</v>
      </c>
      <c r="H210" s="58" t="s">
        <v>47</v>
      </c>
      <c r="I210" s="59"/>
      <c r="J210" s="13"/>
      <c r="K210" s="24">
        <v>100000</v>
      </c>
      <c r="L210" s="24">
        <v>100000</v>
      </c>
      <c r="M210" s="64">
        <v>100000</v>
      </c>
      <c r="N210" s="73">
        <f t="shared" si="6"/>
        <v>0</v>
      </c>
      <c r="O210" s="24">
        <f t="shared" si="7"/>
        <v>0</v>
      </c>
      <c r="P210" s="10"/>
      <c r="Q210" s="1"/>
    </row>
    <row r="211" spans="1:17" ht="120" customHeight="1" x14ac:dyDescent="0.25">
      <c r="A211" s="8">
        <v>142</v>
      </c>
      <c r="B211" s="10" t="s">
        <v>362</v>
      </c>
      <c r="C211" s="47">
        <v>45649</v>
      </c>
      <c r="D211" s="24">
        <v>345100</v>
      </c>
      <c r="E211" s="48" t="s">
        <v>258</v>
      </c>
      <c r="F211" s="64">
        <v>345100</v>
      </c>
      <c r="G211" s="77" t="s">
        <v>46</v>
      </c>
      <c r="H211" s="58" t="s">
        <v>47</v>
      </c>
      <c r="I211" s="59"/>
      <c r="J211" s="13"/>
      <c r="K211" s="24">
        <v>345100</v>
      </c>
      <c r="L211" s="24">
        <v>345100</v>
      </c>
      <c r="M211" s="64">
        <v>345100</v>
      </c>
      <c r="N211" s="73">
        <f t="shared" si="6"/>
        <v>0</v>
      </c>
      <c r="O211" s="24">
        <f t="shared" si="7"/>
        <v>0</v>
      </c>
      <c r="P211" s="10"/>
      <c r="Q211" s="1"/>
    </row>
    <row r="212" spans="1:17" ht="105" x14ac:dyDescent="0.25">
      <c r="A212" s="8">
        <v>143</v>
      </c>
      <c r="B212" s="10" t="s">
        <v>363</v>
      </c>
      <c r="C212" s="47">
        <v>45651</v>
      </c>
      <c r="D212" s="24">
        <v>15000</v>
      </c>
      <c r="E212" s="48" t="s">
        <v>364</v>
      </c>
      <c r="F212" s="64">
        <v>15000</v>
      </c>
      <c r="G212" s="77" t="s">
        <v>46</v>
      </c>
      <c r="H212" s="58" t="s">
        <v>47</v>
      </c>
      <c r="I212" s="59"/>
      <c r="J212" s="13"/>
      <c r="K212" s="24">
        <v>15000</v>
      </c>
      <c r="L212" s="24">
        <v>15000</v>
      </c>
      <c r="M212" s="64">
        <v>15000</v>
      </c>
      <c r="N212" s="73">
        <f t="shared" si="6"/>
        <v>0</v>
      </c>
      <c r="O212" s="24">
        <f t="shared" si="7"/>
        <v>0</v>
      </c>
      <c r="P212" s="10"/>
      <c r="Q212" s="1"/>
    </row>
    <row r="213" spans="1:17" ht="105" x14ac:dyDescent="0.25">
      <c r="A213" s="8">
        <v>144</v>
      </c>
      <c r="B213" s="10" t="s">
        <v>365</v>
      </c>
      <c r="C213" s="47">
        <v>45651</v>
      </c>
      <c r="D213" s="24">
        <v>320000</v>
      </c>
      <c r="E213" s="48" t="s">
        <v>366</v>
      </c>
      <c r="F213" s="64">
        <v>320000</v>
      </c>
      <c r="G213" s="156" t="s">
        <v>46</v>
      </c>
      <c r="H213" s="58" t="s">
        <v>47</v>
      </c>
      <c r="I213" s="59"/>
      <c r="J213" s="13"/>
      <c r="K213" s="24">
        <v>320000</v>
      </c>
      <c r="L213" s="24">
        <v>320000</v>
      </c>
      <c r="M213" s="64">
        <v>320000</v>
      </c>
      <c r="N213" s="73">
        <f t="shared" si="6"/>
        <v>0</v>
      </c>
      <c r="O213" s="24">
        <f t="shared" si="7"/>
        <v>0</v>
      </c>
      <c r="P213" s="10"/>
      <c r="Q213" s="1"/>
    </row>
    <row r="214" spans="1:17" ht="135" x14ac:dyDescent="0.25">
      <c r="A214" s="8">
        <v>145</v>
      </c>
      <c r="B214" s="10" t="s">
        <v>367</v>
      </c>
      <c r="C214" s="47">
        <v>45652</v>
      </c>
      <c r="D214" s="24">
        <v>390000</v>
      </c>
      <c r="E214" s="48" t="s">
        <v>368</v>
      </c>
      <c r="F214" s="64">
        <v>390000</v>
      </c>
      <c r="G214" s="156" t="s">
        <v>46</v>
      </c>
      <c r="H214" s="58" t="s">
        <v>47</v>
      </c>
      <c r="I214" s="59"/>
      <c r="J214" s="13"/>
      <c r="K214" s="24">
        <v>390000</v>
      </c>
      <c r="L214" s="24">
        <v>390000</v>
      </c>
      <c r="M214" s="64">
        <v>390000</v>
      </c>
      <c r="N214" s="73">
        <f t="shared" si="6"/>
        <v>0</v>
      </c>
      <c r="O214" s="24">
        <f t="shared" si="7"/>
        <v>0</v>
      </c>
      <c r="P214" s="10"/>
      <c r="Q214" s="1"/>
    </row>
    <row r="215" spans="1:17" ht="15.75" x14ac:dyDescent="0.25">
      <c r="A215" s="8"/>
      <c r="B215" s="10"/>
      <c r="C215" s="47"/>
      <c r="D215" s="24"/>
      <c r="E215" s="48"/>
      <c r="F215" s="64"/>
      <c r="G215" s="69"/>
      <c r="H215" s="58"/>
      <c r="I215" s="59"/>
      <c r="J215" s="13"/>
      <c r="K215" s="24"/>
      <c r="L215" s="24"/>
      <c r="M215" s="64"/>
      <c r="N215" s="42"/>
      <c r="O215" s="38"/>
      <c r="P215" s="10"/>
      <c r="Q215" s="1"/>
    </row>
    <row r="216" spans="1:17" ht="45" x14ac:dyDescent="0.25">
      <c r="A216" s="8"/>
      <c r="B216" s="10"/>
      <c r="C216" s="47"/>
      <c r="D216" s="96" t="s">
        <v>369</v>
      </c>
      <c r="E216" s="97"/>
      <c r="F216" s="64">
        <f>F175+F207</f>
        <v>1216298.6499999999</v>
      </c>
      <c r="G216" s="69" t="s">
        <v>299</v>
      </c>
      <c r="H216" s="98"/>
      <c r="I216" s="10"/>
      <c r="J216" s="13"/>
      <c r="K216" s="24">
        <f>K175+K207</f>
        <v>1216298.6499999999</v>
      </c>
      <c r="L216" s="24">
        <f>L175+L207</f>
        <v>1216298.6499999999</v>
      </c>
      <c r="M216" s="24">
        <f>M175+M207</f>
        <v>1189547.6499999999</v>
      </c>
      <c r="N216" s="24">
        <f>N175+N207</f>
        <v>0</v>
      </c>
      <c r="O216" s="24">
        <f>O175+O207</f>
        <v>26751</v>
      </c>
      <c r="P216" s="10"/>
      <c r="Q216" s="1"/>
    </row>
    <row r="217" spans="1:17" ht="75" x14ac:dyDescent="0.25">
      <c r="A217" s="99"/>
      <c r="B217" s="100"/>
      <c r="C217" s="101"/>
      <c r="D217" s="96" t="s">
        <v>370</v>
      </c>
      <c r="E217" s="102"/>
      <c r="F217" s="64">
        <f>F144</f>
        <v>11805781.35</v>
      </c>
      <c r="G217" s="69" t="s">
        <v>244</v>
      </c>
      <c r="H217" s="103"/>
      <c r="I217" s="100"/>
      <c r="J217" s="104"/>
      <c r="K217" s="31">
        <f>K144</f>
        <v>11805781.35</v>
      </c>
      <c r="L217" s="31">
        <f>L144</f>
        <v>11805781.35</v>
      </c>
      <c r="M217" s="26">
        <f>M144</f>
        <v>11115599.1</v>
      </c>
      <c r="N217" s="26">
        <f>N144</f>
        <v>0</v>
      </c>
      <c r="O217" s="26">
        <f>O144</f>
        <v>690182.25</v>
      </c>
      <c r="P217" s="99"/>
    </row>
    <row r="218" spans="1:17" ht="45" x14ac:dyDescent="0.25">
      <c r="A218" s="99"/>
      <c r="B218" s="100"/>
      <c r="C218" s="101"/>
      <c r="D218" s="105" t="s">
        <v>371</v>
      </c>
      <c r="E218" s="102"/>
      <c r="F218" s="24">
        <f>F126+F167</f>
        <v>44080440</v>
      </c>
      <c r="G218" s="71" t="s">
        <v>201</v>
      </c>
      <c r="H218" s="106"/>
      <c r="I218" s="100"/>
      <c r="J218" s="107"/>
      <c r="K218" s="42">
        <f>K126+K167</f>
        <v>44080440</v>
      </c>
      <c r="L218" s="42">
        <f>L126+L167</f>
        <v>44080440</v>
      </c>
      <c r="M218" s="42">
        <f>M126+M167</f>
        <v>44080432.980000004</v>
      </c>
      <c r="N218" s="42">
        <f>N126+N167</f>
        <v>0</v>
      </c>
      <c r="O218" s="42">
        <f>O126+O167</f>
        <v>7.0199999995529652</v>
      </c>
      <c r="P218" s="108"/>
    </row>
    <row r="219" spans="1:17" ht="75" x14ac:dyDescent="0.25">
      <c r="A219" s="99"/>
      <c r="B219" s="100"/>
      <c r="C219" s="101"/>
      <c r="D219" s="109" t="s">
        <v>372</v>
      </c>
      <c r="E219" s="102"/>
      <c r="F219" s="64">
        <f>F128+F132+F138+F171</f>
        <v>123530992.97999999</v>
      </c>
      <c r="G219" s="93" t="s">
        <v>207</v>
      </c>
      <c r="H219" s="103"/>
      <c r="I219" s="100"/>
      <c r="J219" s="104"/>
      <c r="K219" s="70">
        <f>K128+K132+K138+K171</f>
        <v>123530992.97999999</v>
      </c>
      <c r="L219" s="70">
        <f>L128+L132+L138+L171</f>
        <v>123035847.53</v>
      </c>
      <c r="M219" s="66">
        <f>M128+M132+M138+M171</f>
        <v>123035847.53</v>
      </c>
      <c r="N219" s="66">
        <f>N128+N132+N138+N171</f>
        <v>495145.44999999925</v>
      </c>
      <c r="O219" s="66">
        <f>O128+O132+O138+O171</f>
        <v>0</v>
      </c>
      <c r="P219" s="99"/>
    </row>
    <row r="220" spans="1:17" ht="120" x14ac:dyDescent="0.25">
      <c r="A220" s="8"/>
      <c r="B220" s="10"/>
      <c r="C220" s="47"/>
      <c r="D220" s="109" t="s">
        <v>373</v>
      </c>
      <c r="E220" s="10"/>
      <c r="F220" s="24">
        <f>F83+F84+F85</f>
        <v>99820135</v>
      </c>
      <c r="G220" s="50" t="s">
        <v>112</v>
      </c>
      <c r="H220" s="110"/>
      <c r="I220" s="81"/>
      <c r="J220" s="86"/>
      <c r="K220" s="162">
        <f>K83+K84+K85</f>
        <v>99820135</v>
      </c>
      <c r="L220" s="162">
        <f>L83+L84+L85</f>
        <v>99820135</v>
      </c>
      <c r="M220" s="162">
        <f>M83+M84+M85</f>
        <v>99820135</v>
      </c>
      <c r="N220" s="162">
        <f>N83+N84+N85</f>
        <v>0</v>
      </c>
      <c r="O220" s="162">
        <f>O83+O84+O85</f>
        <v>0</v>
      </c>
      <c r="P220" s="8"/>
    </row>
    <row r="221" spans="1:17" ht="99" customHeight="1" x14ac:dyDescent="0.25">
      <c r="A221" s="8"/>
      <c r="B221" s="10"/>
      <c r="C221" s="47"/>
      <c r="D221" s="109" t="s">
        <v>374</v>
      </c>
      <c r="E221" s="57"/>
      <c r="F221" s="24">
        <f>F67+F145+F146+F174</f>
        <v>107994100.72000001</v>
      </c>
      <c r="G221" s="78" t="s">
        <v>80</v>
      </c>
      <c r="H221" s="111"/>
      <c r="I221" s="69"/>
      <c r="J221" s="112"/>
      <c r="K221" s="162">
        <f>K67+K145+K146+K174</f>
        <v>107994100.72000001</v>
      </c>
      <c r="L221" s="24">
        <f>L67+L145+L146+L174</f>
        <v>106684852.14000002</v>
      </c>
      <c r="M221" s="24">
        <f>M67+M145+M146+M174</f>
        <v>106684852.14</v>
      </c>
      <c r="N221" s="169">
        <f>N67+N145+N174</f>
        <v>1309248.58</v>
      </c>
      <c r="O221" s="169">
        <f>O67+O145+O174</f>
        <v>0</v>
      </c>
      <c r="P221" s="113"/>
    </row>
    <row r="222" spans="1:17" ht="84.75" customHeight="1" x14ac:dyDescent="0.25">
      <c r="A222" s="8"/>
      <c r="B222" s="10"/>
      <c r="C222" s="47"/>
      <c r="D222" s="109" t="s">
        <v>375</v>
      </c>
      <c r="E222" s="57"/>
      <c r="F222" s="64">
        <f>F51+F52+F53+F54+F55+F58+F59+F60+F61+F62+F63+F64+F65+F66+F70+F71+F72+F73+F74+F75+F78+F79+F80+F86+F87+F88+F89+F90+F91+F93+F94+F95+F96+F97+F98+F99+F100+F101+F102+F103+F104+F105+F106+F107+F108+F109+F110+F111+F112+F113+F115+F116+F117+F118+F119+F120+F121+F123+F124+F125+F127+F129+F130+F131+F133+F134+F135+F136+F137+F139+F140+F142+F143+F153+F159+F160+F161+F162+F163+F164+F165+F166+F169+F170+F172+F173+F176+F177+F178+F179+F180+F181+F182+F183+F184+F185+F186+F187+F188+F189+F190+F191+F192+F193+F194+F195+F196+F197+F198+F199+F202+F203+F204+F205+F206+F208+F209+F210+F211+F212+F213+F214</f>
        <v>206036376.69999999</v>
      </c>
      <c r="G222" s="156" t="s">
        <v>46</v>
      </c>
      <c r="H222" s="114"/>
      <c r="I222" s="115">
        <f>I51+I52+I53+I55+I58+I59+I60+I61+I62+I63+I64+I65+I66+I70+I71+I72+I73+I74+I75+I78+I79+I80+I86+I88+I89+I90+I91+I93+I94+I95+I96+I97+I98+I99+I100+I101+I102+I103+I104+I105+I106+I107+I108+I109+I110+I111+I112+I113+I115+I116+I117+I118+I119+I120+I121+I123+I124+I125+I127+I129+I130+I131+I133+I134+I135+I136+I137+I139+I140</f>
        <v>0</v>
      </c>
      <c r="J222" s="116">
        <f>J51+J52+J53+J55+J58+J59+J60+J61+J62+J63+J64+J65+J66+J70+J71+J72+J73+J74+J75+J78+J79+J80+J86+J88+J89+J90+J91+J93+J94+J95+J96+J97+J98+J99+J100+J101+J102+J103+J104+J105+J106+J107+J108+J109+J110+J111+J112+J113+J115+J116+J117+J118+J119+J120+J121+J123+J124+J125+J127+J129+J130+J131+J133+J134+J135+J136+J137+J139+J140</f>
        <v>0</v>
      </c>
      <c r="K222" s="42">
        <f>K51+K52+K53+K54+K55+K58+K59+K60+K61+K62+K63+K64+K65+K66+K70+K71+K72+K73+K74+K75+K78+K79+K80+K86+K87+K88+K89+K90+K91+K93+K94+K95+K96+K97+K98+K99+K100+K101+K102+K103+K104+K105+K106+K107+K108+K109+K110+K111+K112+K113+K115+K116+K117+K118+K119+K120+K121+K123+K124+K125+K127+K129+K130+K131+K133+K134+K135+K136+K137+K139+K140+K142+K143+K153+K159+K160+K161+K162+K163+K164+K165+K166+K169+K170+K172+K173+K176+K177+K178+K179+K180+K181+K182+K183+K184+K185+K186+K187+K188+K189+K190+K191+K192+K193+K194+K195+K196+K197+K198+K199+K202+K203+K204+K205+K206+K208+K209+K210+K211+K212+K213+K214</f>
        <v>206036376.69999999</v>
      </c>
      <c r="L222" s="42">
        <f>L51+L52+L53+L55+L58+L59+L60+L61+L62+L63+L64+L65+L66+L70+L71+L72+L73+L74+L75+L78+L79+L80+L86+L87+L88+L89+L90+L91+L93+L94+L95+L96+L97+L98+L99+L100+L101+L102+L103+L104+L105+L106+L107+L108+L109+L110+L111+L112+L113+L115+L116+L117+L118+L119+L120+L121+L123+L124+L125+L127+L129+L130+L131+L133+L134+L135+L136+L137+L139+L140+L142+L143+L153+L159+L160+L161+L162+L163+L164+L165+L166+L169+L170+L172+L173+L176+L177+L178+L179+L180+L181+L182+L183+L184+L185+L186+L187+L188+L189+L190+L191+L192+L193+L194+L195+L196+L197+L198+L199+L202+L203+L204+L205+L206+L208+L209+L210+L211+L212+L213+L214</f>
        <v>205855226.69999999</v>
      </c>
      <c r="M222" s="42">
        <f>M51+M52+M53+M55+M58+M59+M60+M61+M62+M63+M64+M65+M66+M70+M71+M72+M73+M74+M75+M78+M79+M80+M86+M87+M88+M89+M90+M91+M93+M94+M95+M96+M97+M98+M99+M100+M101+M102+M103+M104+M105+M106+M107+M108+M109+M110+M111+M112+M113+M115+M116+M117+M118+M119+M120+M121+M123+M124+M125+M127+M129+M130+M131+M133+M134+M135+M136+M137+M139+M140+M142+M143+M153+M159+M160+M161+M162+M163+M164+M165+M166+M169+M170+M172+M173+M176+M177+M178+M179+M180+M181+M182+M183+M184+M185+M186+M187+M188+M189+M190+M191+M192+M193+M194+M195+M196+M197+M198+M199+M202+M203+M204+M205+M206+M208+M209+M210+M211+M212+M213+M214</f>
        <v>205855226.69999999</v>
      </c>
      <c r="N222" s="42">
        <f>N51+N52+N53+N55+N58+N59+N60+N61+N62+N63+N64+N65+N66+N70+N71+N72+N73+N74+N75+N78+N79+N80+N86+N87+N88+N89+N90+N91+N93+N94+N95+N96+N97+N98+N99+N100+N101+N102+N103+N104+N105+N106+N107+N108+N109+N110+N111+N112+N113+N115+N116+N117+N118+N119+N120+N121+N123+N124+N125+N127+N129+N130+N131+N133+N134+N135+N136+N137+N139+N140+N142+N143+N153+N159+N160+N161+N162+N163+N164+N165+N166+N169+N170+N172+N173+N176+N177+N178+N179+N180+N181+N182+N183+N184+N185+N186+N187+N188+N189+N190+N191+N192+N193+N194+N195+N196+N197+N198+N199+N202+N203+N204+N205+N206+N208+N209+N210+N211+N212+N213+N214</f>
        <v>181150</v>
      </c>
      <c r="O222" s="42">
        <f>O51+O52+O53+O55+O58+O59+O60+O61+O62+O63+O64+O65+O66+O70+O71+O72+O73+O74+O75+O78+O79+O80+O86+O87+O88+O89+O90+O91+O93+O94+O95+O96+O97+O98+O99+O100+O101+O102+O103+O104+O105+O106+O107+O108+O109+O110+O111+O112+O113+O115+O116+O117+O118+O119+O120+O121+O123+O124+O125+O127+O129+O130+O131+O133+O134+O135+O136+O137+O139+O140+O142+O143+O153+O159+O160+O161+O162+O163+O164+O165+O166+O169+O170+O172+O173+O176+O177+O178+O179+O180+O181+O182+O183+O184+O185+O186+O187+O188+O189+O190+O191+O192+O193+O194+O195+O196+O197+O198+O199+O202+O203+O204+O205+O206+O208+O209+O210+O211+O212+O213+O214</f>
        <v>0</v>
      </c>
      <c r="P222" s="117"/>
    </row>
    <row r="223" spans="1:17" ht="45" x14ac:dyDescent="0.25">
      <c r="A223" s="8"/>
      <c r="B223" s="10"/>
      <c r="C223" s="47"/>
      <c r="D223" s="109" t="s">
        <v>376</v>
      </c>
      <c r="E223" s="10"/>
      <c r="F223" s="24">
        <f>F10+F11+F12+F27+F56+F57+F68+F69+F76+F77+F18+F81+F82+F23+F43+F45+F47+F25+F92+F122+F141+F147+F148+F149+F151+F154+F156+F158+F168+F49+F200+F201</f>
        <v>587651772.38000011</v>
      </c>
      <c r="G223" s="61" t="s">
        <v>0</v>
      </c>
      <c r="H223" s="118"/>
      <c r="I223" s="61"/>
      <c r="J223" s="91"/>
      <c r="K223" s="163">
        <f>K10+K11+K12+K13+K14+K15+K16+K17+K19+K20+K21+K22+K24+K26+K27+K43+K44+K45+K46+K47+K48+K42+K56+K57+K69+K68+K76+K77+K18+K81+K82+K23+K25+K92+K122+K141+K147+K149+K148+K151+K157+K152+K154+K156+K158+K168+K49+K50+K200+K201+K150+K155</f>
        <v>584312423.72000003</v>
      </c>
      <c r="L223" s="163">
        <f>L10+L11+L12+L13+L14+L15+L16+L17+L19+L20+L21+L22+L24+L26+L27+L28+L29+L30+L31+L32+L33+L34+L35+L36+L37+L38+L39+L40+L42+L43+L44+L45+L46+L47+L48+L56+L57+L69+L68+L76+L77+L18+L81+L82+L23+L25+L92+L122+L141+L147+L149+L148+L151+L154+L156+L158+L168+L49+L50+L200+L201+L155+L150+L41</f>
        <v>584312423.72000003</v>
      </c>
      <c r="M223" s="163">
        <f>M10+M11+M12+M13+M14+M15+M16+M17+M19+M20+M21+M22+M24+M26+M27+M28+M29+M30+M31+M32+M33+M34+M35+M36+M37+M38+M39+M40+M42+M43+M44+M45+M46+M47+M48+M56+M57+M69+M68+M76+M77+M18+M81+M82+M23+M25+M92+M122+M141+M147+M149+M148+M151+M154+M156+M158+M168+M49+M50+M200+M201+M155+M150+M41</f>
        <v>581073933.71000004</v>
      </c>
      <c r="N223" s="163">
        <f>N10+N11+N12+N13+N14+N15+N16+N17+N19+N20+N21+N22+N24+N26+N27+N28+N29+N30+N31+N32+N33+N34+N35+N36+N37+N38+N39+N40+N42+N43+N44+N45+N46+N47+N48+N56+N57+N69+N68+N76+N77+N18+N81+N82+N23+N25+N92+N122+N141+N147+N149+N148+N151+N154+N156+N158+N168+N49+N50+N200+N201</f>
        <v>0</v>
      </c>
      <c r="O223" s="163">
        <f>O10+O11+O12+O13+O14+O15+O16+O17+O19+O20+O21+O22+O24+O26+O27+O28+O29+O30+O31+O32+O33+O34+O35+O36+O37+O38+O39+O40+O42+O43+O44+O45+O46+O47+O48+O56+O57+O69+O68+O76+O77+O18+O81+O82+O23+O25+O92+O122+O141+O147+O149+O148+O151+O154+O156+O158+O168+O49+O50+O200+O201</f>
        <v>3238490.01</v>
      </c>
      <c r="P223" s="14"/>
    </row>
    <row r="224" spans="1:17" ht="15.75" x14ac:dyDescent="0.25">
      <c r="A224" s="119"/>
      <c r="B224" s="120" t="s">
        <v>377</v>
      </c>
      <c r="C224" s="120"/>
      <c r="D224" s="96">
        <f>SUM(D10:D215)</f>
        <v>1182212797.7800002</v>
      </c>
      <c r="E224" s="109"/>
      <c r="F224" s="96">
        <f>SUM(F216:F223)</f>
        <v>1182135897.7800002</v>
      </c>
      <c r="G224" s="121"/>
      <c r="H224" s="122"/>
      <c r="I224" s="120"/>
      <c r="J224" s="123"/>
      <c r="K224" s="96">
        <f>SUM(K216:K223)</f>
        <v>1178796549.1200001</v>
      </c>
      <c r="L224" s="96">
        <f>SUM(L216:L223)</f>
        <v>1176811005.0899999</v>
      </c>
      <c r="M224" s="96">
        <f>SUM(M216:M223)</f>
        <v>1172855574.8099999</v>
      </c>
      <c r="N224" s="96">
        <f>SUM(N216:N223)</f>
        <v>1985544.0299999993</v>
      </c>
      <c r="O224" s="96">
        <f>SUM(O216:O223)</f>
        <v>3955430.2799999993</v>
      </c>
      <c r="P224" s="124"/>
    </row>
    <row r="225" spans="1:17" ht="18.75" x14ac:dyDescent="0.25">
      <c r="A225" s="2"/>
      <c r="B225" s="243"/>
      <c r="C225" s="243"/>
      <c r="D225" s="243"/>
      <c r="E225" s="243"/>
      <c r="F225" s="243"/>
      <c r="G225" s="243"/>
      <c r="H225" s="243"/>
      <c r="I225" s="243"/>
      <c r="J225" s="243"/>
      <c r="K225" s="243"/>
      <c r="L225" s="243"/>
      <c r="M225" s="243"/>
      <c r="N225" s="243"/>
      <c r="O225" s="243"/>
      <c r="P225" s="243"/>
      <c r="Q225" s="153"/>
    </row>
    <row r="226" spans="1:17" ht="18.75" x14ac:dyDescent="0.25">
      <c r="A226" s="2"/>
      <c r="B226" s="244"/>
      <c r="C226" s="244"/>
      <c r="D226" s="244"/>
      <c r="E226" s="244"/>
      <c r="F226" s="244"/>
      <c r="G226" s="244"/>
      <c r="H226" s="244"/>
      <c r="I226" s="244"/>
      <c r="J226" s="244"/>
      <c r="K226" s="244"/>
      <c r="L226" s="244"/>
      <c r="M226" s="244"/>
      <c r="N226" s="244"/>
      <c r="O226" s="244"/>
      <c r="P226" s="244"/>
      <c r="Q226" s="153"/>
    </row>
    <row r="227" spans="1:17" ht="18.75" x14ac:dyDescent="0.25">
      <c r="A227" s="2"/>
      <c r="B227" s="153"/>
      <c r="C227" s="153"/>
      <c r="D227" s="153"/>
      <c r="E227" s="153"/>
      <c r="F227" s="126"/>
      <c r="G227" s="127"/>
      <c r="H227" s="153"/>
      <c r="I227" s="128"/>
      <c r="J227" s="125"/>
      <c r="K227" s="129"/>
      <c r="L227" s="129"/>
      <c r="M227" s="153"/>
      <c r="N227" s="153"/>
      <c r="O227" s="153"/>
      <c r="P227" s="153"/>
      <c r="Q227" s="153"/>
    </row>
    <row r="228" spans="1:17" ht="18.75" x14ac:dyDescent="0.25">
      <c r="A228" s="2"/>
      <c r="B228" s="153"/>
      <c r="C228" s="153"/>
      <c r="D228" s="153"/>
      <c r="E228" s="153"/>
      <c r="F228" s="130"/>
      <c r="G228" s="131"/>
      <c r="H228" s="153"/>
      <c r="I228" s="128"/>
      <c r="J228" s="125"/>
      <c r="K228" s="129"/>
      <c r="L228" s="129"/>
      <c r="M228" s="129"/>
      <c r="N228" s="129"/>
      <c r="O228" s="129"/>
      <c r="P228" s="153"/>
      <c r="Q228" s="153"/>
    </row>
    <row r="229" spans="1:17" ht="20.25" customHeight="1" x14ac:dyDescent="0.3">
      <c r="A229" s="2"/>
      <c r="B229" s="132"/>
      <c r="C229" s="133" t="s">
        <v>378</v>
      </c>
      <c r="D229" s="134"/>
      <c r="E229" s="135">
        <f>350000000+1312064+400000000+3197284+636337800-200000000+188000000</f>
        <v>1378847148</v>
      </c>
      <c r="F229" s="133" t="s">
        <v>379</v>
      </c>
      <c r="G229" s="136">
        <f>E229-D224</f>
        <v>196634350.21999979</v>
      </c>
      <c r="H229" s="137"/>
      <c r="I229" s="138"/>
      <c r="J229" s="139" t="e">
        <f>#REF!+#REF!+#REF!</f>
        <v>#REF!</v>
      </c>
      <c r="K229" s="139"/>
      <c r="L229" s="139"/>
      <c r="M229" s="140"/>
      <c r="N229" s="140"/>
      <c r="O229" s="140"/>
      <c r="P229" s="141"/>
    </row>
    <row r="230" spans="1:17" ht="76.5" customHeight="1" x14ac:dyDescent="0.3">
      <c r="A230" s="2"/>
      <c r="B230" s="132"/>
      <c r="C230" s="245" t="s">
        <v>380</v>
      </c>
      <c r="D230" s="246"/>
      <c r="E230" s="247"/>
      <c r="F230" s="142"/>
      <c r="G230" s="141"/>
      <c r="H230" s="137"/>
      <c r="I230" s="138"/>
      <c r="J230" s="140"/>
      <c r="K230" s="139"/>
      <c r="L230" s="139"/>
      <c r="M230" s="139"/>
      <c r="N230" s="140"/>
      <c r="O230" s="140"/>
      <c r="P230" s="141"/>
    </row>
    <row r="231" spans="1:17" x14ac:dyDescent="0.25">
      <c r="A231" s="2"/>
      <c r="M231" s="143"/>
    </row>
    <row r="232" spans="1:17" ht="18.75" x14ac:dyDescent="0.3">
      <c r="A232" s="2"/>
      <c r="B232" s="248"/>
      <c r="C232" s="248"/>
      <c r="D232" s="248"/>
      <c r="E232" s="248"/>
      <c r="F232" s="249"/>
      <c r="G232" s="249"/>
      <c r="H232" s="141"/>
      <c r="L232" s="143"/>
    </row>
    <row r="233" spans="1:17" x14ac:dyDescent="0.25">
      <c r="A233" s="2"/>
    </row>
    <row r="234" spans="1:17" x14ac:dyDescent="0.25">
      <c r="A234" s="2"/>
      <c r="D234" s="144"/>
    </row>
    <row r="235" spans="1:17" x14ac:dyDescent="0.25">
      <c r="A235" s="2"/>
      <c r="B235" s="145"/>
    </row>
    <row r="236" spans="1:17" x14ac:dyDescent="0.25">
      <c r="A236" s="2"/>
    </row>
    <row r="237" spans="1:17" x14ac:dyDescent="0.25">
      <c r="A237" s="2"/>
    </row>
    <row r="238" spans="1:17" x14ac:dyDescent="0.25">
      <c r="A238" s="2"/>
    </row>
    <row r="239" spans="1:17" x14ac:dyDescent="0.25">
      <c r="A239" s="2"/>
      <c r="G239" s="1"/>
      <c r="I239" s="146"/>
    </row>
    <row r="240" spans="1:17" x14ac:dyDescent="0.25">
      <c r="A240" s="2"/>
      <c r="G240" s="1"/>
      <c r="I240" s="146"/>
    </row>
    <row r="241" spans="1:17" x14ac:dyDescent="0.25">
      <c r="A241" s="2"/>
      <c r="G241" s="1"/>
      <c r="I241" s="146"/>
      <c r="J241" s="1"/>
      <c r="K241" s="1"/>
      <c r="L241" s="1"/>
      <c r="M241" s="1"/>
      <c r="N241" s="1"/>
      <c r="O241" s="1"/>
      <c r="P241" s="1"/>
      <c r="Q241" s="1"/>
    </row>
    <row r="242" spans="1:17" x14ac:dyDescent="0.25">
      <c r="A242" s="2"/>
      <c r="G242" s="1"/>
      <c r="I242" s="146"/>
      <c r="J242" s="1"/>
      <c r="K242" s="1"/>
      <c r="L242" s="1"/>
      <c r="M242" s="1"/>
      <c r="N242" s="1"/>
      <c r="O242" s="1"/>
      <c r="P242" s="1"/>
      <c r="Q242" s="1"/>
    </row>
    <row r="243" spans="1:17" x14ac:dyDescent="0.25">
      <c r="A243" s="2"/>
      <c r="G243" s="1"/>
      <c r="I243" s="146"/>
      <c r="J243" s="1"/>
      <c r="K243" s="1"/>
      <c r="L243" s="1"/>
      <c r="M243" s="1"/>
      <c r="N243" s="1"/>
      <c r="O243" s="1"/>
      <c r="P243" s="1"/>
      <c r="Q243" s="1"/>
    </row>
    <row r="244" spans="1:17" x14ac:dyDescent="0.25">
      <c r="A244" s="2"/>
      <c r="G244" s="1"/>
      <c r="I244" s="146"/>
      <c r="J244" s="1"/>
      <c r="K244" s="1"/>
      <c r="L244" s="1"/>
      <c r="M244" s="1"/>
      <c r="N244" s="1"/>
      <c r="O244" s="1"/>
      <c r="P244" s="1"/>
      <c r="Q244" s="1"/>
    </row>
    <row r="245" spans="1:17" x14ac:dyDescent="0.25">
      <c r="A245" s="2"/>
      <c r="G245" s="1"/>
      <c r="I245" s="146"/>
      <c r="J245" s="1"/>
      <c r="K245" s="1"/>
      <c r="L245" s="1"/>
      <c r="M245" s="1"/>
      <c r="N245" s="1"/>
      <c r="O245" s="1"/>
      <c r="P245" s="1"/>
      <c r="Q245" s="1"/>
    </row>
    <row r="246" spans="1:17" x14ac:dyDescent="0.25">
      <c r="A246" s="2"/>
      <c r="G246" s="1"/>
      <c r="I246" s="146"/>
      <c r="J246" s="1"/>
      <c r="K246" s="1"/>
      <c r="L246" s="1"/>
      <c r="M246" s="1"/>
      <c r="N246" s="1"/>
      <c r="O246" s="1"/>
      <c r="P246" s="1"/>
      <c r="Q246" s="1"/>
    </row>
    <row r="247" spans="1:17" x14ac:dyDescent="0.25">
      <c r="A247" s="2"/>
      <c r="G247" s="1"/>
      <c r="I247" s="146"/>
      <c r="J247" s="1"/>
      <c r="K247" s="1"/>
      <c r="L247" s="1"/>
      <c r="M247" s="1"/>
      <c r="N247" s="1"/>
      <c r="O247" s="1"/>
      <c r="P247" s="1"/>
      <c r="Q247" s="1"/>
    </row>
    <row r="248" spans="1:17" x14ac:dyDescent="0.25">
      <c r="A248" s="2"/>
      <c r="G248" s="1"/>
      <c r="I248" s="146"/>
      <c r="J248" s="1"/>
      <c r="K248" s="1"/>
      <c r="L248" s="1"/>
      <c r="M248" s="1"/>
      <c r="N248" s="1"/>
      <c r="O248" s="1"/>
      <c r="P248" s="1"/>
      <c r="Q248" s="1"/>
    </row>
    <row r="249" spans="1:17" x14ac:dyDescent="0.25">
      <c r="A249" s="2"/>
      <c r="G249" s="1"/>
      <c r="I249" s="146"/>
      <c r="J249" s="1"/>
      <c r="K249" s="1"/>
      <c r="L249" s="1"/>
      <c r="M249" s="1"/>
      <c r="N249" s="1"/>
      <c r="O249" s="1"/>
      <c r="P249" s="1"/>
      <c r="Q249" s="1"/>
    </row>
    <row r="250" spans="1:17" x14ac:dyDescent="0.25">
      <c r="A250" s="2"/>
      <c r="G250" s="1"/>
      <c r="I250" s="146"/>
      <c r="J250" s="1"/>
      <c r="K250" s="1"/>
      <c r="L250" s="1"/>
      <c r="M250" s="1"/>
      <c r="N250" s="1"/>
      <c r="O250" s="1"/>
      <c r="P250" s="1"/>
      <c r="Q250" s="1"/>
    </row>
    <row r="251" spans="1:17" x14ac:dyDescent="0.25">
      <c r="A251" s="2"/>
      <c r="G251" s="1"/>
      <c r="I251" s="146"/>
      <c r="J251" s="1"/>
      <c r="K251" s="1"/>
      <c r="L251" s="1"/>
      <c r="M251" s="1"/>
      <c r="N251" s="1"/>
      <c r="O251" s="1"/>
      <c r="P251" s="1"/>
      <c r="Q251" s="1"/>
    </row>
    <row r="252" spans="1:17" x14ac:dyDescent="0.25">
      <c r="A252" s="2"/>
      <c r="G252" s="1"/>
      <c r="I252" s="146"/>
      <c r="J252" s="1"/>
      <c r="K252" s="1"/>
      <c r="L252" s="1"/>
      <c r="M252" s="1"/>
      <c r="N252" s="1"/>
      <c r="O252" s="1"/>
      <c r="P252" s="1"/>
      <c r="Q252" s="1"/>
    </row>
    <row r="253" spans="1:17" x14ac:dyDescent="0.25">
      <c r="A253" s="2"/>
      <c r="G253" s="1"/>
      <c r="I253" s="146"/>
      <c r="J253" s="1"/>
      <c r="K253" s="1"/>
      <c r="L253" s="1"/>
      <c r="M253" s="1"/>
      <c r="N253" s="1"/>
      <c r="O253" s="1"/>
      <c r="P253" s="1"/>
      <c r="Q253" s="1"/>
    </row>
    <row r="254" spans="1:17" x14ac:dyDescent="0.25">
      <c r="A254" s="2"/>
      <c r="G254" s="1"/>
      <c r="I254" s="146"/>
      <c r="J254" s="1"/>
      <c r="K254" s="1"/>
      <c r="L254" s="1"/>
      <c r="M254" s="1"/>
      <c r="N254" s="1"/>
      <c r="O254" s="1"/>
      <c r="P254" s="1"/>
      <c r="Q254" s="1"/>
    </row>
    <row r="255" spans="1:17" x14ac:dyDescent="0.25">
      <c r="A255" s="2"/>
      <c r="J255" s="1"/>
      <c r="K255" s="1"/>
      <c r="L255" s="1"/>
      <c r="M255" s="1"/>
      <c r="N255" s="1"/>
      <c r="O255" s="1"/>
      <c r="P255" s="1"/>
      <c r="Q255" s="1"/>
    </row>
    <row r="256" spans="1:17" x14ac:dyDescent="0.25">
      <c r="A256" s="2"/>
      <c r="J256" s="1"/>
      <c r="K256" s="1"/>
      <c r="L256" s="1"/>
      <c r="M256" s="1"/>
      <c r="N256" s="1"/>
      <c r="O256" s="1"/>
      <c r="P256" s="1"/>
      <c r="Q256" s="1"/>
    </row>
    <row r="257" spans="1:17" s="12" customFormat="1" x14ac:dyDescent="0.25">
      <c r="A257" s="5"/>
      <c r="B257" s="2"/>
      <c r="C257" s="2"/>
      <c r="D257" s="2"/>
      <c r="E257" s="2"/>
      <c r="F257" s="2"/>
      <c r="G257" s="3"/>
      <c r="H257" s="158"/>
      <c r="I257" s="4"/>
      <c r="J257" s="5"/>
      <c r="K257" s="5"/>
      <c r="L257" s="5"/>
      <c r="M257" s="5"/>
      <c r="N257" s="5"/>
      <c r="O257" s="5"/>
      <c r="P257" s="3"/>
      <c r="Q257" s="3"/>
    </row>
    <row r="258" spans="1:17" s="12" customFormat="1" x14ac:dyDescent="0.25">
      <c r="B258" s="2"/>
      <c r="C258" s="2"/>
      <c r="D258" s="2"/>
      <c r="E258" s="2"/>
      <c r="F258" s="2"/>
      <c r="G258" s="3"/>
      <c r="H258" s="158"/>
      <c r="I258" s="4"/>
      <c r="J258" s="5"/>
      <c r="K258" s="5"/>
      <c r="L258" s="5"/>
      <c r="M258" s="5"/>
      <c r="N258" s="5"/>
      <c r="O258" s="5"/>
      <c r="P258" s="3"/>
      <c r="Q258" s="3"/>
    </row>
    <row r="259" spans="1:17" s="12" customFormat="1" x14ac:dyDescent="0.25">
      <c r="B259" s="2"/>
      <c r="C259" s="2"/>
      <c r="D259" s="2"/>
      <c r="E259" s="2"/>
      <c r="F259" s="2"/>
      <c r="G259" s="3"/>
      <c r="H259" s="158"/>
      <c r="I259" s="4"/>
      <c r="J259" s="5"/>
      <c r="K259" s="5"/>
      <c r="L259" s="5"/>
      <c r="M259" s="5"/>
      <c r="N259" s="5"/>
      <c r="O259" s="5"/>
      <c r="P259" s="3"/>
      <c r="Q259" s="3"/>
    </row>
    <row r="260" spans="1:17" s="12" customFormat="1" x14ac:dyDescent="0.25">
      <c r="B260" s="2"/>
      <c r="C260" s="2"/>
      <c r="D260" s="2"/>
      <c r="E260" s="2"/>
      <c r="F260" s="2"/>
      <c r="G260" s="3"/>
      <c r="H260" s="158"/>
      <c r="I260" s="4"/>
      <c r="J260" s="5"/>
      <c r="K260" s="5"/>
      <c r="L260" s="5"/>
      <c r="M260" s="5"/>
      <c r="N260" s="5"/>
      <c r="O260" s="5"/>
      <c r="P260" s="3"/>
      <c r="Q260" s="3"/>
    </row>
    <row r="261" spans="1:17" s="147" customFormat="1" ht="15.75" x14ac:dyDescent="0.25">
      <c r="B261" s="2"/>
      <c r="C261" s="2"/>
      <c r="D261" s="2"/>
      <c r="E261" s="2"/>
      <c r="F261" s="2"/>
      <c r="G261" s="3"/>
      <c r="H261" s="158"/>
      <c r="I261" s="4"/>
      <c r="J261" s="5"/>
      <c r="K261" s="5"/>
      <c r="L261" s="5"/>
      <c r="M261" s="5"/>
      <c r="N261" s="5"/>
      <c r="O261" s="5"/>
      <c r="P261" s="3"/>
      <c r="Q261" s="3"/>
    </row>
  </sheetData>
  <autoFilter ref="B9:Q224"/>
  <mergeCells count="105">
    <mergeCell ref="A154:A157"/>
    <mergeCell ref="E154:E157"/>
    <mergeCell ref="B156:B157"/>
    <mergeCell ref="D156:D157"/>
    <mergeCell ref="A200:A201"/>
    <mergeCell ref="B225:P226"/>
    <mergeCell ref="C230:E230"/>
    <mergeCell ref="B232:E232"/>
    <mergeCell ref="F232:G232"/>
    <mergeCell ref="B154:B155"/>
    <mergeCell ref="C154:C155"/>
    <mergeCell ref="D154:D155"/>
    <mergeCell ref="D113:D115"/>
    <mergeCell ref="F113:F114"/>
    <mergeCell ref="D119:D120"/>
    <mergeCell ref="D124:D125"/>
    <mergeCell ref="A145:A146"/>
    <mergeCell ref="A147:A148"/>
    <mergeCell ref="E147:E148"/>
    <mergeCell ref="A149:A152"/>
    <mergeCell ref="E149:E152"/>
    <mergeCell ref="B151:B152"/>
    <mergeCell ref="C151:C152"/>
    <mergeCell ref="D151:D152"/>
    <mergeCell ref="B149:B150"/>
    <mergeCell ref="C149:C150"/>
    <mergeCell ref="D149:D150"/>
    <mergeCell ref="A56:A57"/>
    <mergeCell ref="E56:E57"/>
    <mergeCell ref="A68:A69"/>
    <mergeCell ref="E68:E69"/>
    <mergeCell ref="A81:A82"/>
    <mergeCell ref="E81:E82"/>
    <mergeCell ref="A83:A84"/>
    <mergeCell ref="B83:B84"/>
    <mergeCell ref="C83:C84"/>
    <mergeCell ref="D83:D84"/>
    <mergeCell ref="B47:B48"/>
    <mergeCell ref="C47:C48"/>
    <mergeCell ref="D47:D48"/>
    <mergeCell ref="E47:E48"/>
    <mergeCell ref="F47:F48"/>
    <mergeCell ref="B49:B50"/>
    <mergeCell ref="C49:C50"/>
    <mergeCell ref="D49:D50"/>
    <mergeCell ref="E49:E50"/>
    <mergeCell ref="F49:F50"/>
    <mergeCell ref="B43:B44"/>
    <mergeCell ref="C43:C44"/>
    <mergeCell ref="D43:D44"/>
    <mergeCell ref="E43:E44"/>
    <mergeCell ref="F43:F44"/>
    <mergeCell ref="B45:B46"/>
    <mergeCell ref="C45:C46"/>
    <mergeCell ref="D45:D46"/>
    <mergeCell ref="E45:E46"/>
    <mergeCell ref="F45:F46"/>
    <mergeCell ref="A10:A11"/>
    <mergeCell ref="E10:E11"/>
    <mergeCell ref="A12:A50"/>
    <mergeCell ref="B12:B17"/>
    <mergeCell ref="C12:C17"/>
    <mergeCell ref="D12:D17"/>
    <mergeCell ref="E12:E17"/>
    <mergeCell ref="F12:F17"/>
    <mergeCell ref="K12:K17"/>
    <mergeCell ref="B18:B22"/>
    <mergeCell ref="C18:C22"/>
    <mergeCell ref="D18:D22"/>
    <mergeCell ref="E18:E22"/>
    <mergeCell ref="F18:F22"/>
    <mergeCell ref="K18:K22"/>
    <mergeCell ref="B23:B24"/>
    <mergeCell ref="C23:C24"/>
    <mergeCell ref="D23:D24"/>
    <mergeCell ref="E23:E24"/>
    <mergeCell ref="F23:F24"/>
    <mergeCell ref="B25:B26"/>
    <mergeCell ref="E27:E42"/>
    <mergeCell ref="F27:F42"/>
    <mergeCell ref="K27:K41"/>
    <mergeCell ref="C25:C26"/>
    <mergeCell ref="D25:D26"/>
    <mergeCell ref="E25:E26"/>
    <mergeCell ref="F25:F26"/>
    <mergeCell ref="B27:B42"/>
    <mergeCell ref="C27:C42"/>
    <mergeCell ref="D27:D42"/>
    <mergeCell ref="O7:O8"/>
    <mergeCell ref="P7:P8"/>
    <mergeCell ref="D2:N2"/>
    <mergeCell ref="D4:N4"/>
    <mergeCell ref="A7:A8"/>
    <mergeCell ref="B7:C7"/>
    <mergeCell ref="D7:D8"/>
    <mergeCell ref="E7:E8"/>
    <mergeCell ref="F7:F8"/>
    <mergeCell ref="G7:G8"/>
    <mergeCell ref="H7:H8"/>
    <mergeCell ref="I7:J7"/>
    <mergeCell ref="K7:K8"/>
    <mergeCell ref="L7:L8"/>
    <mergeCell ref="M7:M8"/>
    <mergeCell ref="N7:N8"/>
    <mergeCell ref="A5:P5"/>
  </mergeCells>
  <pageMargins left="0.39370078740157483" right="0.19685039370078741" top="0.55118110236220474" bottom="0.39370078740157483" header="0.3" footer="0.39370078740157483"/>
  <pageSetup paperSize="9" scale="47" firstPageNumber="0" fitToHeight="0" orientation="landscape" r:id="rId1"/>
  <headerFooter differentFirst="1">
    <oddHeader>&amp;R&amp;14&amp;P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Финрезерв </vt:lpstr>
      <vt:lpstr>'Финрезерв '!Заголовки_для_печати</vt:lpstr>
      <vt:lpstr>'Финрезерв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Борисова Татьяна Владимировна</dc:creator>
  <dc:description/>
  <cp:lastModifiedBy>Агапова Екатерина Алексеевна</cp:lastModifiedBy>
  <cp:revision>54</cp:revision>
  <cp:lastPrinted>2025-05-13T07:10:06Z</cp:lastPrinted>
  <dcterms:created xsi:type="dcterms:W3CDTF">2006-09-16T00:00:00Z</dcterms:created>
  <dcterms:modified xsi:type="dcterms:W3CDTF">2025-05-13T07:11:19Z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