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3\Изменения 2023-2\"/>
    </mc:Choice>
  </mc:AlternateContent>
  <bookViews>
    <workbookView xWindow="0" yWindow="0" windowWidth="28800" windowHeight="11700" tabRatio="500"/>
  </bookViews>
  <sheets>
    <sheet name="с СБР 768" sheetId="1" r:id="rId1"/>
  </sheets>
  <definedNames>
    <definedName name="_xlnm._FilterDatabase" localSheetId="0">'с СБР 768'!$A$4:$O$237</definedName>
    <definedName name="_xlnm.Print_Titles" localSheetId="0">'с СБР 768'!$2:$3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40" i="1" l="1"/>
  <c r="K240" i="1"/>
  <c r="H240" i="1"/>
  <c r="N239" i="1"/>
  <c r="K239" i="1"/>
  <c r="H239" i="1"/>
  <c r="N238" i="1"/>
  <c r="K238" i="1"/>
  <c r="H238" i="1"/>
  <c r="N237" i="1"/>
  <c r="K237" i="1"/>
  <c r="H237" i="1"/>
  <c r="N236" i="1"/>
  <c r="K236" i="1"/>
  <c r="H236" i="1"/>
  <c r="N235" i="1"/>
  <c r="K235" i="1"/>
  <c r="H235" i="1"/>
  <c r="N234" i="1"/>
  <c r="K234" i="1"/>
  <c r="H234" i="1"/>
  <c r="N233" i="1"/>
  <c r="K233" i="1"/>
  <c r="H233" i="1"/>
  <c r="N232" i="1"/>
  <c r="K232" i="1"/>
  <c r="H232" i="1"/>
  <c r="N231" i="1"/>
  <c r="M231" i="1"/>
  <c r="J231" i="1"/>
  <c r="H231" i="1"/>
  <c r="G231" i="1"/>
  <c r="N230" i="1"/>
  <c r="M230" i="1"/>
  <c r="G230" i="1"/>
  <c r="N229" i="1"/>
  <c r="M229" i="1"/>
  <c r="N227" i="1"/>
  <c r="K227" i="1"/>
  <c r="H227" i="1"/>
  <c r="N226" i="1"/>
  <c r="K226" i="1"/>
  <c r="H226" i="1"/>
  <c r="N225" i="1"/>
  <c r="M225" i="1"/>
  <c r="J225" i="1"/>
  <c r="H225" i="1"/>
  <c r="G225" i="1"/>
  <c r="N224" i="1"/>
  <c r="M224" i="1"/>
  <c r="G224" i="1"/>
  <c r="H224" i="1" s="1"/>
  <c r="N219" i="1"/>
  <c r="K219" i="1"/>
  <c r="H219" i="1"/>
  <c r="M218" i="1"/>
  <c r="N218" i="1" s="1"/>
  <c r="J218" i="1"/>
  <c r="J211" i="1" s="1"/>
  <c r="K211" i="1" s="1"/>
  <c r="H218" i="1"/>
  <c r="G218" i="1"/>
  <c r="N217" i="1"/>
  <c r="K217" i="1"/>
  <c r="H217" i="1"/>
  <c r="N216" i="1"/>
  <c r="K216" i="1"/>
  <c r="H216" i="1"/>
  <c r="N215" i="1"/>
  <c r="K215" i="1"/>
  <c r="G215" i="1"/>
  <c r="H215" i="1" s="1"/>
  <c r="N214" i="1"/>
  <c r="K214" i="1"/>
  <c r="H214" i="1"/>
  <c r="N213" i="1"/>
  <c r="K213" i="1"/>
  <c r="H213" i="1"/>
  <c r="M212" i="1"/>
  <c r="N212" i="1" s="1"/>
  <c r="J212" i="1"/>
  <c r="K212" i="1" s="1"/>
  <c r="G212" i="1"/>
  <c r="G211" i="1" s="1"/>
  <c r="M211" i="1"/>
  <c r="M210" i="1" s="1"/>
  <c r="N207" i="1"/>
  <c r="K207" i="1"/>
  <c r="H207" i="1"/>
  <c r="N206" i="1"/>
  <c r="K206" i="1"/>
  <c r="H206" i="1"/>
  <c r="N205" i="1"/>
  <c r="M205" i="1"/>
  <c r="M204" i="1" s="1"/>
  <c r="N204" i="1" s="1"/>
  <c r="J205" i="1"/>
  <c r="K205" i="1" s="1"/>
  <c r="G205" i="1"/>
  <c r="H205" i="1" s="1"/>
  <c r="J204" i="1"/>
  <c r="K204" i="1" s="1"/>
  <c r="G204" i="1"/>
  <c r="H204" i="1" s="1"/>
  <c r="N203" i="1"/>
  <c r="K203" i="1"/>
  <c r="H203" i="1"/>
  <c r="M202" i="1"/>
  <c r="N202" i="1" s="1"/>
  <c r="K202" i="1"/>
  <c r="J202" i="1"/>
  <c r="H202" i="1"/>
  <c r="G202" i="1"/>
  <c r="N201" i="1"/>
  <c r="K201" i="1"/>
  <c r="H201" i="1"/>
  <c r="M200" i="1"/>
  <c r="N200" i="1" s="1"/>
  <c r="J200" i="1"/>
  <c r="K200" i="1" s="1"/>
  <c r="G200" i="1"/>
  <c r="H200" i="1" s="1"/>
  <c r="N199" i="1"/>
  <c r="K199" i="1"/>
  <c r="H199" i="1"/>
  <c r="N198" i="1"/>
  <c r="M198" i="1"/>
  <c r="K198" i="1"/>
  <c r="J198" i="1"/>
  <c r="H198" i="1"/>
  <c r="G198" i="1"/>
  <c r="M197" i="1"/>
  <c r="N197" i="1" s="1"/>
  <c r="K197" i="1"/>
  <c r="J197" i="1"/>
  <c r="H197" i="1"/>
  <c r="G197" i="1"/>
  <c r="N196" i="1"/>
  <c r="K196" i="1"/>
  <c r="H196" i="1"/>
  <c r="M195" i="1"/>
  <c r="N195" i="1" s="1"/>
  <c r="J195" i="1"/>
  <c r="K195" i="1" s="1"/>
  <c r="G195" i="1"/>
  <c r="H195" i="1" s="1"/>
  <c r="N194" i="1"/>
  <c r="K194" i="1"/>
  <c r="H194" i="1"/>
  <c r="N193" i="1"/>
  <c r="M193" i="1"/>
  <c r="K193" i="1"/>
  <c r="J193" i="1"/>
  <c r="H193" i="1"/>
  <c r="G193" i="1"/>
  <c r="N192" i="1"/>
  <c r="K192" i="1"/>
  <c r="H192" i="1"/>
  <c r="M191" i="1"/>
  <c r="N191" i="1" s="1"/>
  <c r="J191" i="1"/>
  <c r="K191" i="1" s="1"/>
  <c r="G191" i="1"/>
  <c r="H191" i="1" s="1"/>
  <c r="N190" i="1"/>
  <c r="K190" i="1"/>
  <c r="H190" i="1"/>
  <c r="N189" i="1"/>
  <c r="M189" i="1"/>
  <c r="K189" i="1"/>
  <c r="J189" i="1"/>
  <c r="G189" i="1"/>
  <c r="H189" i="1" s="1"/>
  <c r="N188" i="1"/>
  <c r="K188" i="1"/>
  <c r="H188" i="1"/>
  <c r="M187" i="1"/>
  <c r="N187" i="1" s="1"/>
  <c r="J187" i="1"/>
  <c r="K187" i="1" s="1"/>
  <c r="G187" i="1"/>
  <c r="G182" i="1" s="1"/>
  <c r="H182" i="1" s="1"/>
  <c r="N186" i="1"/>
  <c r="K186" i="1"/>
  <c r="H186" i="1"/>
  <c r="N185" i="1"/>
  <c r="M185" i="1"/>
  <c r="J185" i="1"/>
  <c r="K185" i="1" s="1"/>
  <c r="H185" i="1"/>
  <c r="G185" i="1"/>
  <c r="N184" i="1"/>
  <c r="K184" i="1"/>
  <c r="H184" i="1"/>
  <c r="M183" i="1"/>
  <c r="J183" i="1"/>
  <c r="J182" i="1" s="1"/>
  <c r="K182" i="1" s="1"/>
  <c r="G183" i="1"/>
  <c r="H183" i="1" s="1"/>
  <c r="N181" i="1"/>
  <c r="K181" i="1"/>
  <c r="H181" i="1"/>
  <c r="N180" i="1"/>
  <c r="M180" i="1"/>
  <c r="J180" i="1"/>
  <c r="K180" i="1" s="1"/>
  <c r="H180" i="1"/>
  <c r="G180" i="1"/>
  <c r="N179" i="1"/>
  <c r="K179" i="1"/>
  <c r="H179" i="1"/>
  <c r="N178" i="1"/>
  <c r="K178" i="1"/>
  <c r="H178" i="1"/>
  <c r="N177" i="1"/>
  <c r="K177" i="1"/>
  <c r="H177" i="1"/>
  <c r="N176" i="1"/>
  <c r="K176" i="1"/>
  <c r="H176" i="1"/>
  <c r="N175" i="1"/>
  <c r="K175" i="1"/>
  <c r="H175" i="1"/>
  <c r="N174" i="1"/>
  <c r="K174" i="1"/>
  <c r="H174" i="1"/>
  <c r="N173" i="1"/>
  <c r="K173" i="1"/>
  <c r="H173" i="1"/>
  <c r="M172" i="1"/>
  <c r="M171" i="1" s="1"/>
  <c r="N171" i="1" s="1"/>
  <c r="J172" i="1"/>
  <c r="K172" i="1" s="1"/>
  <c r="G172" i="1"/>
  <c r="G171" i="1" s="1"/>
  <c r="H171" i="1" s="1"/>
  <c r="N170" i="1"/>
  <c r="K170" i="1"/>
  <c r="H170" i="1"/>
  <c r="M169" i="1"/>
  <c r="K169" i="1"/>
  <c r="J169" i="1"/>
  <c r="H169" i="1"/>
  <c r="G169" i="1"/>
  <c r="J168" i="1"/>
  <c r="K168" i="1" s="1"/>
  <c r="H168" i="1"/>
  <c r="G168" i="1"/>
  <c r="N167" i="1"/>
  <c r="K167" i="1"/>
  <c r="H167" i="1"/>
  <c r="G166" i="1"/>
  <c r="G165" i="1" s="1"/>
  <c r="H165" i="1" s="1"/>
  <c r="M165" i="1"/>
  <c r="N165" i="1" s="1"/>
  <c r="J165" i="1"/>
  <c r="K165" i="1" s="1"/>
  <c r="N164" i="1"/>
  <c r="K164" i="1"/>
  <c r="H164" i="1"/>
  <c r="H163" i="1"/>
  <c r="G163" i="1"/>
  <c r="N162" i="1"/>
  <c r="K162" i="1"/>
  <c r="H162" i="1"/>
  <c r="H161" i="1"/>
  <c r="G160" i="1"/>
  <c r="H160" i="1" s="1"/>
  <c r="N159" i="1"/>
  <c r="K159" i="1"/>
  <c r="H159" i="1"/>
  <c r="M158" i="1"/>
  <c r="N158" i="1" s="1"/>
  <c r="J158" i="1"/>
  <c r="K158" i="1" s="1"/>
  <c r="G158" i="1"/>
  <c r="G155" i="1" s="1"/>
  <c r="H155" i="1" s="1"/>
  <c r="N157" i="1"/>
  <c r="K157" i="1"/>
  <c r="H157" i="1"/>
  <c r="N156" i="1"/>
  <c r="M156" i="1"/>
  <c r="J156" i="1"/>
  <c r="H156" i="1"/>
  <c r="G156" i="1"/>
  <c r="M155" i="1"/>
  <c r="N155" i="1" s="1"/>
  <c r="H154" i="1"/>
  <c r="N153" i="1"/>
  <c r="K153" i="1"/>
  <c r="H153" i="1"/>
  <c r="N152" i="1"/>
  <c r="K152" i="1"/>
  <c r="H152" i="1"/>
  <c r="M151" i="1"/>
  <c r="N151" i="1" s="1"/>
  <c r="J151" i="1"/>
  <c r="K151" i="1" s="1"/>
  <c r="H151" i="1"/>
  <c r="G151" i="1"/>
  <c r="N150" i="1"/>
  <c r="K150" i="1"/>
  <c r="H150" i="1"/>
  <c r="N149" i="1"/>
  <c r="K149" i="1"/>
  <c r="H149" i="1"/>
  <c r="N148" i="1"/>
  <c r="K148" i="1"/>
  <c r="H148" i="1"/>
  <c r="N147" i="1"/>
  <c r="K147" i="1"/>
  <c r="H147" i="1"/>
  <c r="N146" i="1"/>
  <c r="K146" i="1"/>
  <c r="H146" i="1"/>
  <c r="N145" i="1"/>
  <c r="K145" i="1"/>
  <c r="H145" i="1"/>
  <c r="N144" i="1"/>
  <c r="K144" i="1"/>
  <c r="H144" i="1"/>
  <c r="N143" i="1"/>
  <c r="K143" i="1"/>
  <c r="H143" i="1"/>
  <c r="N142" i="1"/>
  <c r="K142" i="1"/>
  <c r="H142" i="1"/>
  <c r="N141" i="1"/>
  <c r="K141" i="1"/>
  <c r="H141" i="1"/>
  <c r="N140" i="1"/>
  <c r="K140" i="1"/>
  <c r="H140" i="1"/>
  <c r="N139" i="1"/>
  <c r="K139" i="1"/>
  <c r="H139" i="1"/>
  <c r="M138" i="1"/>
  <c r="N138" i="1" s="1"/>
  <c r="K138" i="1"/>
  <c r="J138" i="1"/>
  <c r="G138" i="1"/>
  <c r="G137" i="1" s="1"/>
  <c r="M137" i="1"/>
  <c r="N137" i="1" s="1"/>
  <c r="J137" i="1"/>
  <c r="K137" i="1" s="1"/>
  <c r="N134" i="1"/>
  <c r="K134" i="1"/>
  <c r="H134" i="1"/>
  <c r="N133" i="1"/>
  <c r="K133" i="1"/>
  <c r="H133" i="1"/>
  <c r="N132" i="1"/>
  <c r="K132" i="1"/>
  <c r="H132" i="1"/>
  <c r="N131" i="1"/>
  <c r="K131" i="1"/>
  <c r="H131" i="1"/>
  <c r="N130" i="1"/>
  <c r="K130" i="1"/>
  <c r="H130" i="1"/>
  <c r="N129" i="1"/>
  <c r="K129" i="1"/>
  <c r="H129" i="1"/>
  <c r="N128" i="1"/>
  <c r="K128" i="1"/>
  <c r="H128" i="1"/>
  <c r="N127" i="1"/>
  <c r="K127" i="1"/>
  <c r="H127" i="1"/>
  <c r="N126" i="1"/>
  <c r="K126" i="1"/>
  <c r="H126" i="1"/>
  <c r="N125" i="1"/>
  <c r="K125" i="1"/>
  <c r="H125" i="1"/>
  <c r="N124" i="1"/>
  <c r="K124" i="1"/>
  <c r="H124" i="1"/>
  <c r="M123" i="1"/>
  <c r="N123" i="1" s="1"/>
  <c r="J123" i="1"/>
  <c r="K123" i="1" s="1"/>
  <c r="H123" i="1"/>
  <c r="G123" i="1"/>
  <c r="H122" i="1"/>
  <c r="H121" i="1"/>
  <c r="G121" i="1"/>
  <c r="N120" i="1"/>
  <c r="K120" i="1"/>
  <c r="H120" i="1"/>
  <c r="N119" i="1"/>
  <c r="K119" i="1"/>
  <c r="H119" i="1"/>
  <c r="N118" i="1"/>
  <c r="K118" i="1"/>
  <c r="H118" i="1"/>
  <c r="N117" i="1"/>
  <c r="K117" i="1"/>
  <c r="H117" i="1"/>
  <c r="N116" i="1"/>
  <c r="K116" i="1"/>
  <c r="H116" i="1"/>
  <c r="N115" i="1"/>
  <c r="K115" i="1"/>
  <c r="H115" i="1"/>
  <c r="N114" i="1"/>
  <c r="K114" i="1"/>
  <c r="H114" i="1"/>
  <c r="N113" i="1"/>
  <c r="K113" i="1"/>
  <c r="H113" i="1"/>
  <c r="N112" i="1"/>
  <c r="K112" i="1"/>
  <c r="H112" i="1"/>
  <c r="N111" i="1"/>
  <c r="K111" i="1"/>
  <c r="H111" i="1"/>
  <c r="N110" i="1"/>
  <c r="K110" i="1"/>
  <c r="H110" i="1"/>
  <c r="N109" i="1"/>
  <c r="K109" i="1"/>
  <c r="H109" i="1"/>
  <c r="N108" i="1"/>
  <c r="K108" i="1"/>
  <c r="H108" i="1"/>
  <c r="N107" i="1"/>
  <c r="K107" i="1"/>
  <c r="H107" i="1"/>
  <c r="N106" i="1"/>
  <c r="K106" i="1"/>
  <c r="H106" i="1"/>
  <c r="N105" i="1"/>
  <c r="K105" i="1"/>
  <c r="H105" i="1"/>
  <c r="N103" i="1"/>
  <c r="K103" i="1"/>
  <c r="H103" i="1"/>
  <c r="N102" i="1"/>
  <c r="K102" i="1"/>
  <c r="H102" i="1"/>
  <c r="N99" i="1"/>
  <c r="K99" i="1"/>
  <c r="H99" i="1"/>
  <c r="N97" i="1"/>
  <c r="K97" i="1"/>
  <c r="H97" i="1"/>
  <c r="N96" i="1"/>
  <c r="K96" i="1"/>
  <c r="H96" i="1"/>
  <c r="N95" i="1"/>
  <c r="K95" i="1"/>
  <c r="H95" i="1"/>
  <c r="N94" i="1"/>
  <c r="K94" i="1"/>
  <c r="H94" i="1"/>
  <c r="N93" i="1"/>
  <c r="K93" i="1"/>
  <c r="H93" i="1"/>
  <c r="N92" i="1"/>
  <c r="K92" i="1"/>
  <c r="H92" i="1"/>
  <c r="N91" i="1"/>
  <c r="K91" i="1"/>
  <c r="H91" i="1"/>
  <c r="N88" i="1"/>
  <c r="K88" i="1"/>
  <c r="H88" i="1"/>
  <c r="N86" i="1"/>
  <c r="K86" i="1"/>
  <c r="H86" i="1"/>
  <c r="N85" i="1"/>
  <c r="K85" i="1"/>
  <c r="H85" i="1"/>
  <c r="N84" i="1"/>
  <c r="K84" i="1"/>
  <c r="H84" i="1"/>
  <c r="N83" i="1"/>
  <c r="K83" i="1"/>
  <c r="H83" i="1"/>
  <c r="N82" i="1"/>
  <c r="K82" i="1"/>
  <c r="H82" i="1"/>
  <c r="N81" i="1"/>
  <c r="K81" i="1"/>
  <c r="H81" i="1"/>
  <c r="N80" i="1"/>
  <c r="K80" i="1"/>
  <c r="H80" i="1"/>
  <c r="N77" i="1"/>
  <c r="K77" i="1"/>
  <c r="H77" i="1"/>
  <c r="N76" i="1"/>
  <c r="K76" i="1"/>
  <c r="H76" i="1"/>
  <c r="N73" i="1"/>
  <c r="K73" i="1"/>
  <c r="H73" i="1"/>
  <c r="N72" i="1"/>
  <c r="K72" i="1"/>
  <c r="H72" i="1"/>
  <c r="N71" i="1"/>
  <c r="K71" i="1"/>
  <c r="H71" i="1"/>
  <c r="N70" i="1"/>
  <c r="K70" i="1"/>
  <c r="H70" i="1"/>
  <c r="N69" i="1"/>
  <c r="K69" i="1"/>
  <c r="H69" i="1"/>
  <c r="N68" i="1"/>
  <c r="M68" i="1"/>
  <c r="J68" i="1"/>
  <c r="J67" i="1" s="1"/>
  <c r="K67" i="1" s="1"/>
  <c r="G68" i="1"/>
  <c r="H68" i="1" s="1"/>
  <c r="M67" i="1"/>
  <c r="G67" i="1"/>
  <c r="G66" i="1" s="1"/>
  <c r="H66" i="1"/>
  <c r="N64" i="1"/>
  <c r="K64" i="1"/>
  <c r="H64" i="1"/>
  <c r="M63" i="1"/>
  <c r="N63" i="1" s="1"/>
  <c r="K63" i="1"/>
  <c r="J63" i="1"/>
  <c r="J59" i="1" s="1"/>
  <c r="K59" i="1" s="1"/>
  <c r="H63" i="1"/>
  <c r="G63" i="1"/>
  <c r="N62" i="1"/>
  <c r="K62" i="1"/>
  <c r="H62" i="1"/>
  <c r="N61" i="1"/>
  <c r="K61" i="1"/>
  <c r="H61" i="1"/>
  <c r="N60" i="1"/>
  <c r="M60" i="1"/>
  <c r="K60" i="1"/>
  <c r="J60" i="1"/>
  <c r="G60" i="1"/>
  <c r="G59" i="1" s="1"/>
  <c r="M59" i="1"/>
  <c r="M58" i="1" s="1"/>
  <c r="N58" i="1" s="1"/>
  <c r="J58" i="1"/>
  <c r="K58" i="1" s="1"/>
  <c r="H57" i="1"/>
  <c r="H56" i="1"/>
  <c r="H55" i="1"/>
  <c r="H54" i="1"/>
  <c r="H53" i="1"/>
  <c r="H52" i="1"/>
  <c r="H51" i="1"/>
  <c r="H50" i="1"/>
  <c r="H49" i="1"/>
  <c r="M48" i="1"/>
  <c r="N48" i="1" s="1"/>
  <c r="J48" i="1"/>
  <c r="H48" i="1"/>
  <c r="G48" i="1"/>
  <c r="M47" i="1"/>
  <c r="N47" i="1" s="1"/>
  <c r="G47" i="1"/>
  <c r="N46" i="1"/>
  <c r="M46" i="1"/>
  <c r="N45" i="1"/>
  <c r="K45" i="1"/>
  <c r="H45" i="1"/>
  <c r="N44" i="1"/>
  <c r="M44" i="1"/>
  <c r="K44" i="1"/>
  <c r="J44" i="1"/>
  <c r="G44" i="1"/>
  <c r="G43" i="1" s="1"/>
  <c r="H43" i="1" s="1"/>
  <c r="M43" i="1"/>
  <c r="N43" i="1" s="1"/>
  <c r="K43" i="1"/>
  <c r="J43" i="1"/>
  <c r="N42" i="1"/>
  <c r="K42" i="1"/>
  <c r="H42" i="1"/>
  <c r="N41" i="1"/>
  <c r="K41" i="1"/>
  <c r="H41" i="1"/>
  <c r="N40" i="1"/>
  <c r="M40" i="1"/>
  <c r="J40" i="1"/>
  <c r="K40" i="1" s="1"/>
  <c r="G40" i="1"/>
  <c r="H40" i="1" s="1"/>
  <c r="N39" i="1"/>
  <c r="K39" i="1"/>
  <c r="H39" i="1"/>
  <c r="M38" i="1"/>
  <c r="N38" i="1" s="1"/>
  <c r="J38" i="1"/>
  <c r="K38" i="1" s="1"/>
  <c r="H38" i="1"/>
  <c r="G38" i="1"/>
  <c r="N32" i="1"/>
  <c r="K32" i="1"/>
  <c r="H32" i="1"/>
  <c r="M31" i="1"/>
  <c r="N31" i="1" s="1"/>
  <c r="J31" i="1"/>
  <c r="J24" i="1" s="1"/>
  <c r="K24" i="1" s="1"/>
  <c r="H31" i="1"/>
  <c r="G31" i="1"/>
  <c r="N30" i="1"/>
  <c r="K30" i="1"/>
  <c r="H30" i="1"/>
  <c r="N29" i="1"/>
  <c r="K29" i="1"/>
  <c r="H29" i="1"/>
  <c r="N28" i="1"/>
  <c r="K28" i="1"/>
  <c r="H28" i="1"/>
  <c r="G28" i="1"/>
  <c r="N27" i="1"/>
  <c r="K27" i="1"/>
  <c r="H27" i="1"/>
  <c r="N26" i="1"/>
  <c r="K26" i="1"/>
  <c r="H26" i="1"/>
  <c r="N25" i="1"/>
  <c r="J25" i="1"/>
  <c r="K25" i="1" s="1"/>
  <c r="G25" i="1"/>
  <c r="N24" i="1"/>
  <c r="F24" i="1"/>
  <c r="N23" i="1"/>
  <c r="F23" i="1"/>
  <c r="N21" i="1"/>
  <c r="K21" i="1"/>
  <c r="H21" i="1"/>
  <c r="N20" i="1"/>
  <c r="K20" i="1"/>
  <c r="H20" i="1"/>
  <c r="M19" i="1"/>
  <c r="M18" i="1" s="1"/>
  <c r="J19" i="1"/>
  <c r="J18" i="1" s="1"/>
  <c r="G19" i="1"/>
  <c r="N18" i="1"/>
  <c r="M17" i="1"/>
  <c r="N17" i="1" s="1"/>
  <c r="N10" i="1"/>
  <c r="K10" i="1"/>
  <c r="H10" i="1"/>
  <c r="M9" i="1"/>
  <c r="M8" i="1" s="1"/>
  <c r="J9" i="1"/>
  <c r="K9" i="1" s="1"/>
  <c r="H9" i="1"/>
  <c r="G9" i="1"/>
  <c r="J8" i="1"/>
  <c r="J7" i="1" s="1"/>
  <c r="H8" i="1"/>
  <c r="G8" i="1"/>
  <c r="G7" i="1"/>
  <c r="F5" i="1"/>
  <c r="F4" i="1"/>
  <c r="H25" i="1" l="1"/>
  <c r="G24" i="1"/>
  <c r="G23" i="1" s="1"/>
  <c r="H158" i="1"/>
  <c r="G136" i="1"/>
  <c r="H136" i="1" s="1"/>
  <c r="H137" i="1"/>
  <c r="K156" i="1"/>
  <c r="J155" i="1"/>
  <c r="K183" i="1"/>
  <c r="M208" i="1"/>
  <c r="N208" i="1" s="1"/>
  <c r="N210" i="1"/>
  <c r="J224" i="1"/>
  <c r="K224" i="1" s="1"/>
  <c r="K225" i="1"/>
  <c r="K231" i="1"/>
  <c r="J230" i="1"/>
  <c r="J66" i="1"/>
  <c r="K66" i="1" s="1"/>
  <c r="J23" i="1"/>
  <c r="K23" i="1" s="1"/>
  <c r="H47" i="1"/>
  <c r="G46" i="1"/>
  <c r="H46" i="1" s="1"/>
  <c r="J171" i="1"/>
  <c r="K171" i="1" s="1"/>
  <c r="M182" i="1"/>
  <c r="N182" i="1" s="1"/>
  <c r="N211" i="1"/>
  <c r="N172" i="1"/>
  <c r="G18" i="1"/>
  <c r="H19" i="1"/>
  <c r="J17" i="1"/>
  <c r="K17" i="1" s="1"/>
  <c r="K18" i="1"/>
  <c r="G210" i="1"/>
  <c r="H211" i="1"/>
  <c r="H187" i="1"/>
  <c r="H7" i="1"/>
  <c r="N9" i="1"/>
  <c r="K7" i="1"/>
  <c r="K8" i="1"/>
  <c r="N59" i="1"/>
  <c r="M66" i="1"/>
  <c r="N66" i="1" s="1"/>
  <c r="N67" i="1"/>
  <c r="H230" i="1"/>
  <c r="G229" i="1"/>
  <c r="H229" i="1" s="1"/>
  <c r="K48" i="1"/>
  <c r="J47" i="1"/>
  <c r="M168" i="1"/>
  <c r="N168" i="1" s="1"/>
  <c r="N169" i="1"/>
  <c r="M7" i="1"/>
  <c r="N8" i="1"/>
  <c r="H23" i="1"/>
  <c r="H24" i="1"/>
  <c r="K31" i="1"/>
  <c r="G58" i="1"/>
  <c r="H58" i="1" s="1"/>
  <c r="H59" i="1"/>
  <c r="H44" i="1"/>
  <c r="H60" i="1"/>
  <c r="H138" i="1"/>
  <c r="H166" i="1"/>
  <c r="N183" i="1"/>
  <c r="H212" i="1"/>
  <c r="K218" i="1"/>
  <c r="K19" i="1"/>
  <c r="H172" i="1"/>
  <c r="N19" i="1"/>
  <c r="H67" i="1"/>
  <c r="K68" i="1"/>
  <c r="J46" i="1" l="1"/>
  <c r="K47" i="1"/>
  <c r="K155" i="1"/>
  <c r="J136" i="1"/>
  <c r="K136" i="1" s="1"/>
  <c r="J210" i="1"/>
  <c r="J229" i="1"/>
  <c r="K229" i="1" s="1"/>
  <c r="K230" i="1"/>
  <c r="G17" i="1"/>
  <c r="H18" i="1"/>
  <c r="H210" i="1"/>
  <c r="G208" i="1"/>
  <c r="H208" i="1" s="1"/>
  <c r="M5" i="1"/>
  <c r="N7" i="1"/>
  <c r="M136" i="1"/>
  <c r="N136" i="1" s="1"/>
  <c r="K46" i="1" l="1"/>
  <c r="J5" i="1"/>
  <c r="N5" i="1"/>
  <c r="M4" i="1"/>
  <c r="N4" i="1" s="1"/>
  <c r="J208" i="1"/>
  <c r="K208" i="1" s="1"/>
  <c r="K210" i="1"/>
  <c r="H17" i="1"/>
  <c r="G5" i="1"/>
  <c r="G4" i="1" l="1"/>
  <c r="H4" i="1" s="1"/>
  <c r="H5" i="1"/>
  <c r="K5" i="1"/>
  <c r="J4" i="1"/>
  <c r="K4" i="1" s="1"/>
</calcChain>
</file>

<file path=xl/sharedStrings.xml><?xml version="1.0" encoding="utf-8"?>
<sst xmlns="http://schemas.openxmlformats.org/spreadsheetml/2006/main" count="917" uniqueCount="452">
  <si>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</si>
  <si>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</si>
  <si>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</si>
  <si>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</si>
  <si>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</si>
  <si>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2023 год</t>
  </si>
  <si>
    <t>2024 год</t>
  </si>
  <si>
    <t>2025 год</t>
  </si>
  <si>
    <t>Примечания
(при наличии поручений Губернатора ПК, первого вице-губернатора ПК указать реквизиты поручения)</t>
  </si>
  <si>
    <t>Бюджет 2023 год</t>
  </si>
  <si>
    <t>Предложения ГРБС</t>
  </si>
  <si>
    <t>Бюджет 
(с учетом изменений)</t>
  </si>
  <si>
    <t>Бюджет 2024 год</t>
  </si>
  <si>
    <t>Бюджет 2025 год</t>
  </si>
  <si>
    <t>РАСХОДЫ АИП всего (+/-)</t>
  </si>
  <si>
    <t>Х</t>
  </si>
  <si>
    <t>Расчеты за счет средств :краевой бюджет всего, в том числе</t>
  </si>
  <si>
    <t>Заместитель председателя Правительства ПК Шамонова Эльвира Викторовна</t>
  </si>
  <si>
    <t>министерство образования Приморского края</t>
  </si>
  <si>
    <t>Развитие образования Приморского края на 2020-2027 годы</t>
  </si>
  <si>
    <t>Субсидии бюджетам муниципальных образований Приморского края на создание новых мест в общеобразовательных организациях в связи с ростом числа обучающихся, вызванным демографическим фактором</t>
  </si>
  <si>
    <t>021E153050</t>
  </si>
  <si>
    <t>522</t>
  </si>
  <si>
    <t>«Строительство и эксплуатация объекта образования: Средняя общеобразовательная школа на 450 мест в ЖК «Формат» п. Зима Южная Надеждинского муниципального района Приморского края»,
 на условия концессии</t>
  </si>
  <si>
    <t>759.02.0702.20.057</t>
  </si>
  <si>
    <t>Надеждинский муниципальный район</t>
  </si>
  <si>
    <t>Дополнительная потребность в связи с повышением стоимости создания объекта в соответствии с проведенной гос.экспертизой</t>
  </si>
  <si>
    <t>Заместитель председателя Правительства ПК Бронникова Елена Николаевна</t>
  </si>
  <si>
    <t>министерство физической культуры и спорта Приморского края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</si>
  <si>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(Проектирование, создание объекта для организации мероприятий по физической культуре и спорту, туризма и отдыха граждан в Приморском крае - современного круглогодичного семейного горнолыжного курорта "Арсеньев")</t>
  </si>
  <si>
    <t>09401R505N</t>
  </si>
  <si>
    <t>415</t>
  </si>
  <si>
    <t>Проектирование, создание объекта для организации мероприятий по физической культуре и спорту, туризма и отдыха граждан в Приморском крае – современного круглогодичного семейного горнолыжного курорта «Арсеньев»</t>
  </si>
  <si>
    <t>764.09.1102.00.029</t>
  </si>
  <si>
    <t>Приморский край</t>
  </si>
  <si>
    <t>Изменение целевой статьи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</si>
  <si>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за счет средств краевого бюджета (Проектирование, создание объекта для организации мероприятий по физической культуре и спорту, туризма и отдыха граждан в Приморском крае - современного круглогодичного семейного горнолыжного курорта "Арсеньев")</t>
  </si>
  <si>
    <t>09401Y505N</t>
  </si>
  <si>
    <t>министерство культуры и архивного дела Приморского края</t>
  </si>
  <si>
    <t>Развитие культуры Приморского края на 2020-2027 годы</t>
  </si>
  <si>
    <t>Развитие сети учреждений культурно-досугового типа</t>
  </si>
  <si>
    <t>051A155130</t>
  </si>
  <si>
    <t>Сельский дом культуры на 101 место в с. Светлогорье Пожарского района Приморского края</t>
  </si>
  <si>
    <t>806.05.0804.25.010</t>
  </si>
  <si>
    <t>Пожарский муниципальный район</t>
  </si>
  <si>
    <t>Экономия по контракту</t>
  </si>
  <si>
    <t>Сельский дом культуры в с. Чкаловское Приморского края</t>
  </si>
  <si>
    <t>806.05.0804.26.007</t>
  </si>
  <si>
    <t>Спасский муниципальный район</t>
  </si>
  <si>
    <t>Отказ муниципального образования от реализации мероприятия</t>
  </si>
  <si>
    <t>Заместитель председателя Правительства ПК Пархоменко Елена Александровна</t>
  </si>
  <si>
    <t>министерство жилищно-коммунального хозяйства Приморского края</t>
  </si>
  <si>
    <t>Обеспечение доступным жильем и качественными услугами жилищно-коммунального хозяйства населения Приморского края</t>
  </si>
  <si>
    <t>Строительство и реконструкция (модернизация) объектов питьевого водоснабжения (субсидии на осуществление капитальных вложений краевым государственным унитарным предприятиям)</t>
  </si>
  <si>
    <t>061F552431</t>
  </si>
  <si>
    <t>466</t>
  </si>
  <si>
    <t>Реконструкция централизованной системы водоснабжения ЗАТО Фокино. 2 этап</t>
  </si>
  <si>
    <t>768.06.0502.00.0123</t>
  </si>
  <si>
    <t>Реконструкция централизованной системы водоснабжения ЗАТО Фокино. 3 этап</t>
  </si>
  <si>
    <t>768.06.0502.00.0124</t>
  </si>
  <si>
    <t>Реконструкция централизованной системы водоснабжения ЗАТО Фокино, в том числе разработка ПСД</t>
  </si>
  <si>
    <t>768.06.0502.00.039</t>
  </si>
  <si>
    <t>Реконструкция поверхностного водозабора на реке Рудная с. Краснореченский, в том числе разработка ПСД</t>
  </si>
  <si>
    <t>768.06.0502.00.040</t>
  </si>
  <si>
    <t>Строительство водоочистной станции в городе Дальнегорске производительностью до 10 тыс. м3/сут., в том числе разработка ПСД</t>
  </si>
  <si>
    <t>768.06.0502.00.043</t>
  </si>
  <si>
    <t>Строительство и реконструкция (модернизация) объектов питьевого водоснабжения (объекты муниципальной собственности)</t>
  </si>
  <si>
    <t>061F552432</t>
  </si>
  <si>
    <t>Строительство станции водоподготовки в Лесозаводском городском округе мкр. Юго-Западный,  в том числе на ПСД</t>
  </si>
  <si>
    <t>768.06.0502.07.046</t>
  </si>
  <si>
    <t>Лесозаводский городской округ</t>
  </si>
  <si>
    <t>Строительство водозабора «Северный» и станции водоподготовки р. Партизанской</t>
  </si>
  <si>
    <t>768.06.0502.09.048</t>
  </si>
  <si>
    <t>Партизанский городской округ</t>
  </si>
  <si>
    <t>Реконструкция системы водоснабжения с. Покровка Октябрьского района Приморского края</t>
  </si>
  <si>
    <t>768.06.0502.21.010</t>
  </si>
  <si>
    <t>Октябрьский муниципальный округ</t>
  </si>
  <si>
    <t>Реконструкция центрального водовода с.Хороль Хорольского района Приморского края</t>
  </si>
  <si>
    <t>768.06.0502.30.005</t>
  </si>
  <si>
    <t>Хорольский муниципальный округ</t>
  </si>
  <si>
    <t>Строительство водовода централизованной системы водоснабжения Новосысоевского сельского поселения (жд. Ст. Сысоевка, с. Новосысоевка)</t>
  </si>
  <si>
    <t>768.06.0502.34.0111</t>
  </si>
  <si>
    <t>Яковлевский муниципальный район</t>
  </si>
  <si>
    <t>«Система водоснабжения Посьетского городского поселения от распределительных баков до узла врезки по адресу: пгт Посьет, ул. Ленинская, 4»</t>
  </si>
  <si>
    <t>768.06.0502.44.079</t>
  </si>
  <si>
    <t>Посьетское городское поселение Хасанского муниципального района</t>
  </si>
  <si>
    <t>Проектирование и (или) строительство, реконструкция (модернизация), капитальный ремонт объектов водопроводно-канализационного хозяйства</t>
  </si>
  <si>
    <t>0640892320</t>
  </si>
  <si>
    <t>Строительство станции водоподготовки в с. Черниговка, Черниговского района (проектирование)</t>
  </si>
  <si>
    <t>768.06.0502.31.0120</t>
  </si>
  <si>
    <t>Черниговский муниципальный район</t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</si>
  <si>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среды, ветеринарии</t>
  </si>
  <si>
    <t>0640943630</t>
  </si>
  <si>
    <t>Реконструкция системы водоотведения б. Новик со строительством глубоководного выпуска в залив Петра Великого, в том числе проектирование</t>
  </si>
  <si>
    <t>768.06.0502.00.0112</t>
  </si>
  <si>
    <t>Реконструкция централизованной системы водоотведения для обеспечении перевода всех хозяйственно-бытовых стоков на очистные сооружения г. Владивостока, в том числе проектирование</t>
  </si>
  <si>
    <t>768.06.0502.00.0116</t>
  </si>
  <si>
    <t>Энергоэффективность, развитие газоснабжения и энергетики в Приморском крае на 2020-2027 годы</t>
  </si>
  <si>
    <t>1340443630</t>
  </si>
  <si>
    <t>Проектирование Топливно-сливочного устройства (ТСУ) № 1 и № 2 г. Находка</t>
  </si>
  <si>
    <t>768.13.0502.00.0115</t>
  </si>
  <si>
    <t>министерство энергетики и газоснабжения Приморского края</t>
  </si>
  <si>
    <t>Создание и развитие системы газоснабжения муниципальных образований</t>
  </si>
  <si>
    <t>1340192280</t>
  </si>
  <si>
    <t>Распределительный газопровод до муниципальной котельной № 79, расположенной по адресу: г. Владивосток, ул. Александровича, 48</t>
  </si>
  <si>
    <t>787.13.0502.04.013</t>
  </si>
  <si>
    <t>Владивостокский городской округ</t>
  </si>
  <si>
    <t xml:space="preserve">Сумма СМР по объекту определена на основании положительного заключения гос.экспертизы. В связи с увеличением стоимости объекта целесообразно его начать с 2024 года. </t>
  </si>
  <si>
    <t>Распределительный газопровод от ГРП «Пригород-1» для газоснабжения муниципальной котельной № 61, расположенной по адресу: г. Владивосток, ул 2-ая Шоссейная, в районе д. 1 а. 1-й этап строительства</t>
  </si>
  <si>
    <t>787.13.0502.04.014</t>
  </si>
  <si>
    <t xml:space="preserve">Дополнительная потребность в связи с удорожанием объекта по полученному положительному заключению гос.экспертизы от 30.11.2022 . </t>
  </si>
  <si>
    <t>Распределительный газопровод от ГРП «Пригород-1» для газоснабжения муниципальной котельной № 61, расположенной по адресу: г. Владивосток, ул. 2-ая Шоссейная, в районе д. 1 а. 2-й этап строительства</t>
  </si>
  <si>
    <t>787.13.0502.04.015</t>
  </si>
  <si>
    <t>Газификация Находкинского городского округа, в том числе проектно-изыскательские работы</t>
  </si>
  <si>
    <t>787.13.0502.08.021</t>
  </si>
  <si>
    <t>Находкинский городской округ</t>
  </si>
  <si>
    <t xml:space="preserve">40,6 млн. руб. предусмотрены на ПСД (законтрактованы в 2022 году)
Реализация строительства объекта выполняется Группой компаний Газпром.
</t>
  </si>
  <si>
    <t>Строительство газораспределительных сетей к котельной № 5 (городской округ Спасск-Дальний)</t>
  </si>
  <si>
    <t>787.13.0502.10.011</t>
  </si>
  <si>
    <t>Городской округ Спасск-Дальний</t>
  </si>
  <si>
    <t xml:space="preserve">Реализация строительства объекта выполняется Группой компаний Газпром
</t>
  </si>
  <si>
    <t>Строительство газовой котельной № 5 городского округа Спасск-Дальний</t>
  </si>
  <si>
    <t>787.13.0502.10.012</t>
  </si>
  <si>
    <t>Необходима разработка ПСД в 2023 году с целью модернизации ТЭК для решения задач социально-экономического развития ГО Спасск-Дальний</t>
  </si>
  <si>
    <t>Котельная по ул. Раковская в г. Уссурийск</t>
  </si>
  <si>
    <t>787.13.0502.11.007</t>
  </si>
  <si>
    <t>Уссурийский городской округ</t>
  </si>
  <si>
    <t>Тепловая сеть по ул. Раковская в г. Уссурийск. (1-3 этап)</t>
  </si>
  <si>
    <t>787.13.0502.11.018</t>
  </si>
  <si>
    <t>Котельная №72 по адресу: Приморский край, г. Уссурийск, с. Воздвиженка</t>
  </si>
  <si>
    <t>787.13.0502.11.030</t>
  </si>
  <si>
    <t xml:space="preserve">Дополнительная потребность в связи с удорожанием объекта по полученному положительному заключению гос.экспертизы от 05.12.2022 . </t>
  </si>
  <si>
    <t>министерство природных ресурсов и охраны окружающей среды Приморского края</t>
  </si>
  <si>
    <t>Охрана окружающей среды Приморского края на 2020-2027 годы</t>
  </si>
  <si>
    <t>Мероприятия в области использования и охраны водных объектов</t>
  </si>
  <si>
    <t>0840292130</t>
  </si>
  <si>
    <t>Cтроительство коллектора К-5 с реконструкцией коллектора к-3 и строительством дамбы от ул. Комсомольской до ул. Кустовиновской в г. Спасск-Дальний</t>
  </si>
  <si>
    <t>790.08.0406.10.014</t>
  </si>
  <si>
    <t>Снятие в связи с отказом в выделении финансирования из федерального бюджета и началом реализации мероприятия в 2025 году.</t>
  </si>
  <si>
    <t>Инженерная защита от затопления нагорным стоком сел Покровка, Синельниково-1 в междуречье рек Синеловка и Струговка</t>
  </si>
  <si>
    <t>790.08.0406.21.008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</si>
  <si>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от затопления микрорайона "Семь ветров" в районе ул. Раздольная в г. Уссурийске)</t>
  </si>
  <si>
    <t>08402R0654</t>
  </si>
  <si>
    <t>Инженерная защита от затопления микрорайона "Семь ветров" в районе ул. Раздольная в г. Уссурийске</t>
  </si>
  <si>
    <t>790.08.0406.11.004</t>
  </si>
  <si>
    <t>Дополнительная потребность в связи с обращением администрации УГО о необходимости приведения объемов финансирования к объемам в сводке затрат, согласованной Росводресурсами</t>
  </si>
  <si>
    <t>Заместитель председателя Правительства ПК Прокопчук Валерий Иосифович</t>
  </si>
  <si>
    <t>министерство транспорта и дорожного хозяйства Приморского края</t>
  </si>
  <si>
    <t>Развитие транспортного комплекса Приморского края на 2020 2027 годы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</si>
  <si>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</si>
  <si>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1220244000</t>
  </si>
  <si>
    <t>414</t>
  </si>
  <si>
    <t>Строительство мостового перехода через ручей Шумный на км 247 + 201 автомобильной дороги Осиновка - Рудная Пристань в Приморском крае</t>
  </si>
  <si>
    <t>754.12.0409.00.009</t>
  </si>
  <si>
    <t>Восстановление неосвоенного остатка 2022 года</t>
  </si>
  <si>
    <t>Реконструкция мостового перехода через р. Партизанская на км 11+576 автомобильной дороги Находка - Лазо - Ольга - Кавалерово в Приморском крае</t>
  </si>
  <si>
    <t>754.12.0409.00.021</t>
  </si>
  <si>
    <t xml:space="preserve">Экономия по контракту </t>
  </si>
  <si>
    <t>Реконструкция мостового перехода через р. Падь Подсобная на км 89+353 автомобильной дороги Артем - Находка - порт Восточный в Приморском крае</t>
  </si>
  <si>
    <t>754.12.0409.00.027</t>
  </si>
  <si>
    <t>Реконструкция мостового перехода через р. Шкотовка на км 41+170 автомобильной дороги Артем - Находка - порт Восточный в Приморском крае</t>
  </si>
  <si>
    <t>754.12.0409.00.032</t>
  </si>
  <si>
    <t>Дополнительная потребность на проведение оценки по изъятию земельных участков</t>
  </si>
  <si>
    <t>Реконструкция мостового перехода через р. Царевка на км 62+450 автомобильной дороги Артем - Находка - порт Восточный в Приморском крае</t>
  </si>
  <si>
    <t>754.12.0409.00.034</t>
  </si>
  <si>
    <t>Реконструкция мостового перехода через ручей на км 65+730 автомобильной дороги Артем - Находка - порт Восточный в Приморском крае</t>
  </si>
  <si>
    <t>754.12.0409.00.035</t>
  </si>
  <si>
    <t>Доп.потребность на проведения кадастровых работ и выкуп земельных участков</t>
  </si>
  <si>
    <t>Реконструкция мостового перехода через ручей на км 125+420 автомобильной дороги Артем - Находка - порт Восточный в Приморском крае</t>
  </si>
  <si>
    <t>754.12.0409.00.037</t>
  </si>
  <si>
    <t>Доп.потребность на проведения кадаствовых работ и выкуп земельных участков</t>
  </si>
  <si>
    <t>Реконструкция мостового перехода через р. Водопадная на км 38+900 автомобильной дороги Находка - Лазо - Ольга - Кавалерово в Приморском крае</t>
  </si>
  <si>
    <t>754.12.0409.00.038</t>
  </si>
  <si>
    <t>Доп. потребность на обследования объекта для ввода в эксплуатацию</t>
  </si>
  <si>
    <t>Реконструкция автомобильной дороги Уссурийск - Пограничный - Госграница на участке км 96 - км 112 в Приморском крае</t>
  </si>
  <si>
    <t>754.12.0409.00.042</t>
  </si>
  <si>
    <t>Реконструкция мостового перехода через ручей на км 50+410 автомобильной дороги Артем - Находка - порт Восточный в Приморском крае</t>
  </si>
  <si>
    <t>754.12.0409.00.044</t>
  </si>
  <si>
    <t>Реконструкция мостового перехода через ручей на км 91+580 автомобильной дороги Артем - Находка - порт Восточный в Приморском крае</t>
  </si>
  <si>
    <t>754.12.0409.00.045</t>
  </si>
  <si>
    <t>Реконструкция мостового перехода через ключ на км 95+450 автомобильной дороги Артем - Находка - порт Восточный в Приморском крае</t>
  </si>
  <si>
    <t>754.12.0409.00.046</t>
  </si>
  <si>
    <t>Реконструкция мостового перехода через ключ на км 96+990 автомобильной дороги Артем - Находка - порт Восточный в Приморском крае</t>
  </si>
  <si>
    <t>754.12.0409.00.047</t>
  </si>
  <si>
    <t>Реконструкция мостового перехода через ручей на км 99+900 автомобильной дороги Артем - Находка - порт Восточный в Приморском крае</t>
  </si>
  <si>
    <t>754.12.0409.00.048</t>
  </si>
  <si>
    <t>Строительство мостового перехода через р. Осиновка на 5 км автомобильной дороги Осиновка - Рудная Пристань в Приморском крае</t>
  </si>
  <si>
    <t>754.12.0409.00.056</t>
  </si>
  <si>
    <t>Доп. потребность для осуществления строительного контроля, обследования объекта для ввода объекта в эксплуатацию, выкупа двух земельных участков</t>
  </si>
  <si>
    <t>Строительство сооружений для снижения уровня шума и вибрации в районе дома № 32 по ул. Вторая, с. Кневичи г. Артем на автомобильной дороге Владивосток - Находка - порт Восточный на участке км 0 - км 18+500 в Приморском крае</t>
  </si>
  <si>
    <t>754.12.0409.00.057</t>
  </si>
  <si>
    <t>Реконструкция путепровода через железную дорогу на км 6+028 автомобильной дороги Подъезд к с. Тереховка в Приморском крае</t>
  </si>
  <si>
    <t>754.12.0409.00.074</t>
  </si>
  <si>
    <t>Дополнительная потребность для оплаты контракта</t>
  </si>
  <si>
    <t>Реконструкция автомобильной дороги Артем - Находка - порт Восточный на участке км 17 - км 18 в Приморском крае</t>
  </si>
  <si>
    <t>754.12.0409.00.081</t>
  </si>
  <si>
    <t xml:space="preserve">Перенос срока реализации мероприятия </t>
  </si>
  <si>
    <t>Реконструкция мостового перехода через ручей на км 4+842 автомобильной дороги Уссурийск - Пограничный - Госграница в Приморском крае</t>
  </si>
  <si>
    <t>754.12.0409.00.082</t>
  </si>
  <si>
    <t>Реконструкция мостового перехода через ручей на км 10+190 автомобильной дороги Владивосток - Находка - Новолитовск - Васильевка в Приморском крае</t>
  </si>
  <si>
    <t>754.12.0409.00.084</t>
  </si>
  <si>
    <t>Реконструкция мостового перехода через р. Крестьянка на км 4+642 автомобильной дороги Подъезд к с. Покровка от Уссурийск - Пограничный в Приморском крае</t>
  </si>
  <si>
    <t>754.12.0409.00.085</t>
  </si>
  <si>
    <t>Реконструкция мостового перехода через ручей на км 54+136 автомобильной дороги Осиновка - Рудная Пристань в Приморском крае</t>
  </si>
  <si>
    <t>754.12.0409.00.086</t>
  </si>
  <si>
    <t>Реконструкция мостового перехода через р. Каменка на км 191+573 автомобильной дороги Осиновка - Рудная Пристань в Приморском крае</t>
  </si>
  <si>
    <t>754.12.0409.00.087</t>
  </si>
  <si>
    <t>Реконструкция мостового перехода через ручей Харитонов на км 209+543 автомобильной дороги Осиновка - Рудная Пристань в Приморском крае</t>
  </si>
  <si>
    <t>754.12.0409.00.088</t>
  </si>
  <si>
    <t>Реконструкция мостового перехода через р. Горная Падь на км 220+250 автомобильной дороги Осиновка - Рудная Пристань в Приморском крае</t>
  </si>
  <si>
    <t>754.12.0409.00.089</t>
  </si>
  <si>
    <t>Реконструкция мостового перехода через ручей на км 262+871 автомобильной дороги Осиновка - Рудная Пристань в Приморском крае</t>
  </si>
  <si>
    <t>754.12.0409.00.090</t>
  </si>
  <si>
    <t>Реконструкция мостового перехода через ручей на км 269+029 автомобильной дороги Осиновка - Рудная Пристань в Приморском крае</t>
  </si>
  <si>
    <t>754.12.0409.00.091</t>
  </si>
  <si>
    <t>Реконструкция мостового перехода через ручей Дубовый на км 278+819 автомобильной дороги Осиновка - Рудная Пристань в Приморском крае</t>
  </si>
  <si>
    <t>754.12.0409.00.092</t>
  </si>
  <si>
    <t>Реконструкция мостового перехода через р. Партизанка на км 288+392 автомобильной дороги Осиновка - Рудная Пристань в Приморском крае</t>
  </si>
  <si>
    <t>754.12.0409.00.093</t>
  </si>
  <si>
    <t>Реконструкция мостового перехода через ручей на км 12+246 автомобильной дороги Михайловка - Турий Рог в Приморском крае</t>
  </si>
  <si>
    <t>754.12.0409.00.095</t>
  </si>
  <si>
    <t>Реконструкция мостового перехода через р. Абрамовка на км 16+108 автомобильной дороги Михайловка - Турий Рог в Приморском крае</t>
  </si>
  <si>
    <t>754.12.0409.00.096</t>
  </si>
  <si>
    <t>Реконструкция мостового перехода через ручей на км 22+168 автомобильной дороги Михайловка - Турий Рог в Приморском крае</t>
  </si>
  <si>
    <t>754.12.0409.00.097</t>
  </si>
  <si>
    <t>Реконструкция мостового перехода через ручей на км 39+564 автомобильной дороги Михайловка - Турий Рог в Приморском крае</t>
  </si>
  <si>
    <t>754.12.0409.00.098</t>
  </si>
  <si>
    <t>Реконструкция мостового перехода через реку на км 0+350 автомобильной дороги Маргаритово - Моряк-Рыболов в Приморском крае</t>
  </si>
  <si>
    <t>754.12.0409.00.099</t>
  </si>
  <si>
    <t>Реконструкция мостового перехода через р. Маргаритовка на км 1+092 автомобильной дороги Маргаритово - Моряк-Рыболов в Приморском крае</t>
  </si>
  <si>
    <t>754.12.0409.00.100</t>
  </si>
  <si>
    <t>Реконструкция мостового перехода через р. Аввакумовка на км 15+252 автомобильной дороги 300 км - Фурманово в Приморском крае</t>
  </si>
  <si>
    <t>754.12.0409.00.101</t>
  </si>
  <si>
    <t>Доп.потребность</t>
  </si>
  <si>
    <t>Реконструкция мостового перехода через р. Аввакумовка на км 27+728 автомобильной дороги 300 км - Фурманово в Приморском крае</t>
  </si>
  <si>
    <t>754.12.0409.00.102</t>
  </si>
  <si>
    <t>Реконструкция мостового перехода через р. Шкотовка на примыкании км 17+070 автомобильной дороги Шкотово – Партизанск (с.Новороссия) в Приморском крае</t>
  </si>
  <si>
    <t>754.12.0409.00.103</t>
  </si>
  <si>
    <t>Реконструкция мостового перехода через ручей на км 28+907 автомобильной дороги Устиновка - Зеркальная в Приморском крае</t>
  </si>
  <si>
    <t>754.12.0409.00.105</t>
  </si>
  <si>
    <t>Реконструкция мостового перехода через ручей на км 3+966 автомобильной дороги Владивосток - Артем в Приморском крае</t>
  </si>
  <si>
    <t>754.12.0409.00.106</t>
  </si>
  <si>
    <t>Реконструкция мостового перехода через ручей на км 13+786 автомобильной дороги Владивосток - Артем в Приморском крае</t>
  </si>
  <si>
    <t>754.12.0409.00.107</t>
  </si>
  <si>
    <t>Реконструкция мостового перехода через ручей на км 14+007 автомобильной дороги Владивосток - Артем в Приморском крае</t>
  </si>
  <si>
    <t>754.12.0409.00.108</t>
  </si>
  <si>
    <t>Реконструкция мостового перехода через ручей на км 17+675 автомобильной дороги Владивосток - Артем в Приморском крае</t>
  </si>
  <si>
    <t>754.12.0409.00.109</t>
  </si>
  <si>
    <t>Реконструкция автомобильной дороги Михайловка - Турий Рог на участке км 129 - км 153 в Приморском крае</t>
  </si>
  <si>
    <t>754.12.0409.00.112</t>
  </si>
  <si>
    <t>Реконструкция автомобильной дороги Дальнереченск - Рощино - Восток на участке км 71+000 - км 74+000 в Приморском крае</t>
  </si>
  <si>
    <t>754.12.0409.00.113</t>
  </si>
  <si>
    <t>Реконструкция автомобильной дороги Дальнереченск - Рощино - Восток на участке км 98+400 - км 104+000 в Приморском крае</t>
  </si>
  <si>
    <t>754.12.0409.00.114</t>
  </si>
  <si>
    <t>Реконструкция автомобильной дороги Михайловка – Турий Рог на участке км 13+450 – км 13+950 в Приморском крае</t>
  </si>
  <si>
    <t>754.12.0409.00.117</t>
  </si>
  <si>
    <t>Реконструкция автомобильной дороги Кировский – Николо-Михайловка - Яковлевка на участке км 63 – км 66 в Приморском крае</t>
  </si>
  <si>
    <t>754.12.0409.00.118</t>
  </si>
  <si>
    <t>Реконструкция автомобильной дороги Николо-Михайловка – Озерное – Бельцово - Орлиное на участке км 0 – км 2, км 5 - км 8+250 в Приморском крае</t>
  </si>
  <si>
    <t>754.12.0409.00.119</t>
  </si>
  <si>
    <t>Отсутствует разработанная ПСД. Начало СМР с 2024 года</t>
  </si>
  <si>
    <t>Реконструкция автомобильной дороги Подъезд к бухте Лазурная от автодороги Хабаровск – Владивосток на участке км 2+080 – км 2+480 в Приморском крае</t>
  </si>
  <si>
    <t>754.12.0409.00.120</t>
  </si>
  <si>
    <t>Строительство автомобильной дороги Владивосток - Находка - порт Восточный на участке км 18+500 - км 40+800 в Приморском крае, софинансируемой из федерального бюджета</t>
  </si>
  <si>
    <t>754.12.0409.00.121</t>
  </si>
  <si>
    <t>Строительство Владивостокской кольцевой автомобильной дороги в Приморском крае. II этап. Ул. Казанская - ул. Русская - ул. Маковского</t>
  </si>
  <si>
    <t>754.12.0409.00.334</t>
  </si>
  <si>
    <t>Дополнительная потребность на выполнение доп. работ (примыкание 1 км) по обоснованию инвестиций</t>
  </si>
  <si>
    <t>Капитальные вложения в объекты государственной собственности субъектов Российской Федерации</t>
  </si>
  <si>
    <t>12202R1110</t>
  </si>
  <si>
    <t>Изменение целевой статьи, восстановление неосвоенного остатка 2022 года</t>
  </si>
  <si>
    <t>Проектирование, строительство (реконструкция) автомобильных дорог общего пользования населенных пунктов за счет дорожного фонда Приморского края</t>
  </si>
  <si>
    <t>1220392450</t>
  </si>
  <si>
    <t>Реконструкция автомобильной дороги «Первомайская - Новомировская»</t>
  </si>
  <si>
    <t>754.12.0409.03.205</t>
  </si>
  <si>
    <t>Городской округ Большой Камень</t>
  </si>
  <si>
    <t>Автомобильная дорога ул. Пригородная</t>
  </si>
  <si>
    <t>754.12.0409.03.254</t>
  </si>
  <si>
    <t>Автомобильная дорога от «Объездной» вдоль микрорайона «Садовый» до строящейся модульно-блочной котельной</t>
  </si>
  <si>
    <t>754.12.0409.03.255</t>
  </si>
  <si>
    <t>Автомобильная дорога ул. Садовая</t>
  </si>
  <si>
    <t>754.12.0409.03.256</t>
  </si>
  <si>
    <t>Автомобильная дорога к микрорайону «Нагорный» № 1</t>
  </si>
  <si>
    <t>754.12.0409.03.258</t>
  </si>
  <si>
    <t>Автомобильная дорога к микрорайону «Нагорный» № 2</t>
  </si>
  <si>
    <t>754.12.0409.03.259</t>
  </si>
  <si>
    <t>Автомобильная дорога ул. им. В.А. Маслакова</t>
  </si>
  <si>
    <t>754.12.0409.03.260</t>
  </si>
  <si>
    <t>Автомобильная дорога от микрорайона «Садовый» до пассажирского пирса</t>
  </si>
  <si>
    <t>754.12.0409.03.261</t>
  </si>
  <si>
    <t>Реконструкция улично-дорожной сети в районе музейно-театрального комплекса (ул. Аксаковская)</t>
  </si>
  <si>
    <t>754.12.0409.04.262</t>
  </si>
  <si>
    <t>Реализация мероприятия в рамках ИБК</t>
  </si>
  <si>
    <t>Автомобильная дорога ул. Садовая в с. Раковка на участке км 0+500 – км 0+740 (в том числе искусственных сооружений на ней)</t>
  </si>
  <si>
    <t>754.12.0409.11.227</t>
  </si>
  <si>
    <t>Реконструкция участка автомобильной дороги пер. Санькин Ключ, пгт Кавалерово, включающая строительство мостового перехода через р. Кавалеровка</t>
  </si>
  <si>
    <t>754.12.0409.35.201</t>
  </si>
  <si>
    <t>Кавалеровское городское поселение Кавалеровского муниципального района</t>
  </si>
  <si>
    <t>Отсутствует разработанная ПСД. Отказ муниципалитета от реализации объекта</t>
  </si>
  <si>
    <t>Заместитель председателя Правительства ПК Петров Михаил Владимирович</t>
  </si>
  <si>
    <t>министерство строительства Приморского края</t>
  </si>
  <si>
    <t>Развитие здравоохранения Приморского края на 2020-2027 годы</t>
  </si>
  <si>
    <t>Реализация региональных программ модернизации первичного звена здравоохранения</t>
  </si>
  <si>
    <t>011N953650</t>
  </si>
  <si>
    <t>Строительство поликлиники в с. Новопокровка Красноармейского муниципального района Приморского края, КГБУЗ «Красноармейская ЦРБ», в том числе проектно-изыскательские работы.</t>
  </si>
  <si>
    <t>775.01.0902.00.031</t>
  </si>
  <si>
    <t>Строительство поликлиники в с. Михайловка Михайловского муниципального района Приморского края, КГБУЗ «Михайловская ЦРБ», в том числе проектно-изыскательские работы.</t>
  </si>
  <si>
    <t>775.01.0902.00.034</t>
  </si>
  <si>
    <t>Строительство больничного комплекса в Надеждинском муниципальном районе Приморского края, КГБУЗ «Надеждинская ЦРБ», в том числе проектно-изыскательские работы.</t>
  </si>
  <si>
    <t>775.01.0902.00.035</t>
  </si>
  <si>
    <t>В соответствии с заключенным доп.соглашением</t>
  </si>
  <si>
    <t>Строительство структурного подразделения поликлиники в г. Владивостоке, КГБУЗ «Владивостокская поликлиника №1», в том числе проектно-изыскательские работы.</t>
  </si>
  <si>
    <t>775.01.0902.00.036</t>
  </si>
  <si>
    <t>Строительство структурного подразделения детской поликлиники в г. Владивостоке, КГБУЗ «Владивостокская детская поликлиника №5», в том числе проектно-изыскательские работы.</t>
  </si>
  <si>
    <t>775.01.0902.00.037</t>
  </si>
  <si>
    <t>Строительство структурного подразделения поликлиники на территории п. Трудовое г. Владивостока, КГБУЗ «Владивостокская поликлиника №9», в том числе проектно-изыскательские работы.</t>
  </si>
  <si>
    <t>775.01.0902.00.038</t>
  </si>
  <si>
    <t>Строительство структурного подразделения детской поликлиники на территории п. Трудовое, г. Владивосток, КГБУЗ «Владивостокская детская поликлиника №3» в том числе проектно-изыскательские работы.</t>
  </si>
  <si>
    <t>775.01.0902.00.039</t>
  </si>
  <si>
    <t>Строительство поликлиники в г. Находка, КГБУЗ «Находкинская ГБ», в том числе проектно-изыскательские работы.</t>
  </si>
  <si>
    <t>775.01.0902.00.040</t>
  </si>
  <si>
    <t>Строительство поликлиники в с. Лазо Лазовского муниципального района Приморского края, КГБУЗ «Лазовская ЦРБ», в том числе проектно-изыскательские работы.</t>
  </si>
  <si>
    <t>775.01.0902.00.041</t>
  </si>
  <si>
    <t>Дополнительная потребность на ПИР</t>
  </si>
  <si>
    <t>Строительство врачебной амбулатории в п. Заводском, г. Артем, Приморского края, КГБУЗ "Артемовская городская больница № 1", в том числе проектно-изыскательские работы</t>
  </si>
  <si>
    <t>775.01.0902.00.042</t>
  </si>
  <si>
    <t>Дополнительная потребность для оплаты ПСД</t>
  </si>
  <si>
    <t>Строительство врачебной амбулатории в с. Верхний Перевал Пожарского муниципального района Приморского края, КГБУЗ «Пожарская ЦРБ», в том числе проектно-изыскательские работы.</t>
  </si>
  <si>
    <t>775.01.0902.00.043</t>
  </si>
  <si>
    <t>Строительство больницы в с. Анучино Анучинского муниципального округа Приморского края КГБУЗ "Анучинская ЦРБ", в том числе проектно-изыскательские работы</t>
  </si>
  <si>
    <t>775.01.0902.00.045</t>
  </si>
  <si>
    <t>Осуществление капитальных вложений в объекты государственной собственности Приморского края в социальной сфере</t>
  </si>
  <si>
    <t>0141543640</t>
  </si>
  <si>
    <t>Строительство пристройки к зданию краевого государственного бюджетного учреждения здравоохранения Госпиталь для ветеранов войн, в том числе проектно-изыскательские работы</t>
  </si>
  <si>
    <t>775.01.0901.00.019</t>
  </si>
  <si>
    <t>Строительство краевой клинической инфекционной больницы на 400 коек в г. Владивостоке, в том числе проектно-изыскательские работы</t>
  </si>
  <si>
    <t>775.01.0901.00.026</t>
  </si>
  <si>
    <t>Реконструкция объекта незавершенного строительства "Строительство краевой психиатрической больницы на 550 коек" под объект "Краевая многофункциональная детская клиническая больница на 668 коек в г. Владивостоке в районе ул. Русская 100", в том числе проектно-изыскательские работы</t>
  </si>
  <si>
    <t>775.01.0901.00.046</t>
  </si>
  <si>
    <t>Создание новых мест в общеобразовательных организациях, расположенных в сельской местности и поселках городского типа</t>
  </si>
  <si>
    <t>021E152300</t>
  </si>
  <si>
    <t>Строительство школы "Средняя общеобразовательная школа на 80 мест в пгт Светлая"</t>
  </si>
  <si>
    <t>775.02.0702.27.037</t>
  </si>
  <si>
    <t>Тернейский муниципальный округ</t>
  </si>
  <si>
    <t xml:space="preserve">Доп.потребность в связи с корректировкой проектных решений и неучтенными объемами работ в первоначальном проекте
</t>
  </si>
  <si>
    <t>Cтроительство, реконструкция, приобретение зданий (в том числе проектно-изыскательские работы) муниципальных образовательных организаций, реализующих основную общеобразовательную программу дошкольного образования, за счёт средств благотворительного пожертвования</t>
  </si>
  <si>
    <t>0241192080</t>
  </si>
  <si>
    <t>Строительство детского сада на 120 мест в микрорайоне "Садовый" в г.Большой Камень, в том числе проектно-изыскательские работы</t>
  </si>
  <si>
    <t>775.02.0701.03.0340</t>
  </si>
  <si>
    <t>Строительство, реконструкция и приобретение зданий муниципальных общеобразовательных организаций</t>
  </si>
  <si>
    <t>0242292040</t>
  </si>
  <si>
    <t>Средняя общеобразовательная школа на 75 учащихся и группой дошкольного образования на 20 мест в с.Киевка Лазовского  муниципального округа</t>
  </si>
  <si>
    <t>775.02.0702.18.065</t>
  </si>
  <si>
    <t>Лазовский муниципальный округ</t>
  </si>
  <si>
    <t>Реконструкция муниципального бюджетного общеобразовательного учреждения «Воздвиженская общеобразовательная школа № 1»</t>
  </si>
  <si>
    <t>775.02.0702.11.005</t>
  </si>
  <si>
    <t>Cоздание новых мест в общеобразовательных организациях</t>
  </si>
  <si>
    <t>021E155200</t>
  </si>
  <si>
    <t>Средняя образовательная школа №1 с. Вольно-Надеждинского района имени А.А. Курбаева</t>
  </si>
  <si>
    <t>775.02.0702.20.001</t>
  </si>
  <si>
    <t>Социальная поддержка населения Приморского края на 2020 - 2027 годы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</si>
  <si>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 (cтроительство дома-интерната для престарелых и инвалидов, в том числе проектно-изыскательские работы)</t>
  </si>
  <si>
    <t>031P351211</t>
  </si>
  <si>
    <t>Строительство дома-интерната для престарелых и инвалидов, в том числе проектно-изыскательские работы</t>
  </si>
  <si>
    <t>775.03.1006.00.002</t>
  </si>
  <si>
    <t>0540443640</t>
  </si>
  <si>
    <t>Повышение категории надежности электроустановок объекта «Приморский филиал федерального государственного бюджетного учреждения культуры «Мариинский театр», в том числе проектно-изыскательские работы»</t>
  </si>
  <si>
    <t>775.05.0801.00.021</t>
  </si>
  <si>
    <t>Переселение граждан из аварийного жилищного фонда за счет средств краевого бюджета</t>
  </si>
  <si>
    <t>061F367484</t>
  </si>
  <si>
    <t>Субсидии на приобретение жилых помещений Артемовскому городскому округу</t>
  </si>
  <si>
    <t>775.06.0501.02.042</t>
  </si>
  <si>
    <t>Артемовский городской округ</t>
  </si>
  <si>
    <t>Перераспределение в рамках средств субсидии</t>
  </si>
  <si>
    <t>Субсидии на приобретение жилых помещений Владивостокскому городскому округу</t>
  </si>
  <si>
    <t>775.06.0501.04.043</t>
  </si>
  <si>
    <t>Субсидии на приобретение жилых помещений Партизанскому городскому округу</t>
  </si>
  <si>
    <t>775.06.0501.09.050</t>
  </si>
  <si>
    <t>Субсидии на приобретение жилых помещений Уссурийскому городскому округу</t>
  </si>
  <si>
    <t>775.06.0501.11.054</t>
  </si>
  <si>
    <t>Субсидии на приобретение жилых помещений Лазовскому муниципальному округу</t>
  </si>
  <si>
    <t>775.06.0501.18.059</t>
  </si>
  <si>
    <t>Субсидии на приобретение жилых помещений Надеждинскому муниципальному району</t>
  </si>
  <si>
    <t>775.06.0501.20.048</t>
  </si>
  <si>
    <t>Субсидии на приобретение жилых помещений Хасанскому муниципальному району</t>
  </si>
  <si>
    <t>775.06.0501.29.055</t>
  </si>
  <si>
    <t>Хасанский муниципальный район</t>
  </si>
  <si>
    <t>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</t>
  </si>
  <si>
    <t>0640292630</t>
  </si>
  <si>
    <t>Субсидии бюджетам муниципальных образований Приморского на 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 Владивостокскому городскому округу</t>
  </si>
  <si>
    <t>775.06.0501.04.062</t>
  </si>
  <si>
    <t>Развитие физической культуры и спорта Приморского края на 2020 - 2027 годы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</si>
  <si>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крытого футбольного манежа в г. Владивостоке, в том числе проектно-изыскательские работы)</t>
  </si>
  <si>
    <t>091P551391</t>
  </si>
  <si>
    <t>Строительство крытого футбольного манежа в г.Владивостоке, в том числе проектно-изыскательские работы</t>
  </si>
  <si>
    <t>775.09.1102.00.013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</si>
  <si>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крытого тренировочного катка в г. Находка)</t>
  </si>
  <si>
    <t>091P551394</t>
  </si>
  <si>
    <t>Строительство крытого тренировочного катка в г. Находка, софинансируемого за счёт средств федерального бюджета</t>
  </si>
  <si>
    <t>775.09.1102.00.011</t>
  </si>
  <si>
    <t>Доп.потребность на ТХ, техпрессы, затраты на ввод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</si>
  <si>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(cтроительство ледового катка в пгт Кавалерово)</t>
  </si>
  <si>
    <t>091P551395</t>
  </si>
  <si>
    <t>Строительство ледового катка в пгт Кавалерово, софинансируемого за счёт средств федерального бюджета</t>
  </si>
  <si>
    <t>775.09.1102.00.019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</si>
  <si>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(строительство крытого тренировочного катка в г. Дальнегорске)</t>
  </si>
  <si>
    <t>091P551396</t>
  </si>
  <si>
    <t>Строительство крытого тренировочного катка в г. Дальнегорске, в том числе проектно-изыскательские работы</t>
  </si>
  <si>
    <t>775.09.1102.00.016</t>
  </si>
  <si>
    <t>Доп.потребность для заключения контракта</t>
  </si>
  <si>
    <t>0940143640</t>
  </si>
  <si>
    <t>Строительство крытого тренировочного катка в г. Арсеньеве, в том числе проектно-изыскательские работы</t>
  </si>
  <si>
    <t>775.09.1102.00.015</t>
  </si>
  <si>
    <t>09401R1110</t>
  </si>
  <si>
    <t>Строительство ледовой арены для керлинга в г.Владивостоке, в том числе проектно-изыскательские работы</t>
  </si>
  <si>
    <t>775.09.1102.00.008</t>
  </si>
  <si>
    <t>Развитие спортивной инфраструктуры, находящейся в муниципальной собственности</t>
  </si>
  <si>
    <t>0940192680</t>
  </si>
  <si>
    <t>Реконструкция стадиона "Авангард" с трибунами на 2500 посадочных мест, расположенный по адресу: г.Арсеньев, ул. Ломоносова, д. 7/3</t>
  </si>
  <si>
    <t>775.09.1102.01.0033</t>
  </si>
  <si>
    <t>Арсеньевский городской округ</t>
  </si>
  <si>
    <t>Уменьшение в связи с выделением средств в 2024 году в размере 60 млн руб по итогам предыдущей корректировки АИП</t>
  </si>
  <si>
    <t>Развитие туризма в Приморском крае на 2020 - 2027 годы</t>
  </si>
  <si>
    <t>Строительство объекта "Туристский кластер "Приморье" в бухте Муравьиная. Водоотведение IV этап"</t>
  </si>
  <si>
    <t>101J153366</t>
  </si>
  <si>
    <t>Строительство объекта «Туристский кластер «Приморье» в бухте Муравьиная. Водоотведение IV этап»</t>
  </si>
  <si>
    <t>775.10.0502.00.061</t>
  </si>
  <si>
    <t>Строительство объекта "Туристский кластер "Приморье" в бухте Муравьиная. Внеплощадочные и внутриплощадочные кольцевые сети водопровода. I этап 2 очереди"</t>
  </si>
  <si>
    <t>101J153368</t>
  </si>
  <si>
    <t>Строительство объекта «Туристский кластер «Приморье» в бухте Муравьиная. Внеплощадочные и внутриплощадочные кольцевые сети водопровода. I этап 2 очереди»</t>
  </si>
  <si>
    <t>775.10.0502.00.059</t>
  </si>
  <si>
    <t>Строительство объекта "Туристский кластер "Приморье" в бухте Муравьиная. Водоотведение 1 очередь расширения локального очистного сооружения"</t>
  </si>
  <si>
    <t>101J153369</t>
  </si>
  <si>
    <t>Строительство объекта «Туристский кластер «Приморье» в бухте Муравьиная. Водоотведение 
1 очередь расширения локального очистного сооружения»</t>
  </si>
  <si>
    <t>775.10.0502.00.062</t>
  </si>
  <si>
    <t>Развитие сельского хозяйства и регулирование рынков сельскохозяйственной продукции, сырья и продовольствия на 2020 - 2027 годы</t>
  </si>
  <si>
    <t>Обеспечение комплексного развития сельских территорий (строительство и реконструкция (модернизация), капитальный ремонт объектов государственных или муниципальных физкультурно-спортивных организаций)</t>
  </si>
  <si>
    <t>14417R5766</t>
  </si>
  <si>
    <t>Строительство специализированного комплекса единоборств в селе Вольно-Надеждинское , ул. 50 лет Октября, 15А</t>
  </si>
  <si>
    <t>775.14.1102.20.001</t>
  </si>
  <si>
    <t>Реконструкция стадиона "Урожай" по адресу: с. Камень-Рыболов, ул. Кирова, 8 а, Приморский край Ханкайский район</t>
  </si>
  <si>
    <t>775.14.1102.28.003</t>
  </si>
  <si>
    <t>Ханкайский муниципальный округ</t>
  </si>
  <si>
    <t>Техническая ошибка</t>
  </si>
  <si>
    <t>Расчеты за счет средств :федеральный бюджет (субсидии, субвенции, иные межбюджетные трансферты) всего, в том числе</t>
  </si>
  <si>
    <t>Обеспечение мероприятий по модернизации систем коммунальной инфраструктуры за счет средств Фонда развития территорий</t>
  </si>
  <si>
    <t>1340409505</t>
  </si>
  <si>
    <t>Строительство котельной работающей на угле в п. Смоляниново</t>
  </si>
  <si>
    <t>768.13.0502.00.054</t>
  </si>
  <si>
    <t>Строительство котельной в п.Липовцы</t>
  </si>
  <si>
    <t>768.13.0502.00.057</t>
  </si>
  <si>
    <t xml:space="preserve">Предложения в адресную инвестиционную программу на 2023-2025 годы по изменению бюджетных ассигнований по расходам инвестиционного характера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</si>
</sst>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204"/>
    </font>
    <font>
      <i/>
      <sz val="10"/>
      <color rgb="FF000000"/>
      <name val="Times New Roman"/>
      <charset val="1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0FFF0"/>
      </patternFill>
    </fill>
    <fill>
      <patternFill patternType="solid">
        <fgColor rgb="FFF0FFF0"/>
        <bgColor rgb="FFFFFFFF"/>
      </patternFill>
    </fill>
    <fill>
      <patternFill patternType="solid">
        <fgColor rgb="FFFFFACD"/>
        <bgColor rgb="FFF0FFF0"/>
      </patternFill>
    </fill>
    <fill>
      <patternFill patternType="solid">
        <fgColor rgb="FFE0FFFF"/>
        <bgColor rgb="FFF0FFF0"/>
      </patternFill>
    </fill>
    <fill>
      <patternFill patternType="solid">
        <fgColor rgb="FFFFDAB9"/>
        <bgColor rgb="FFFFFAC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34">
    <xf numFmtId="0" fontId="0" fillId="0" borderId="0" xfId="0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top" wrapText="1"/>
    </xf>
    <xf numFmtId="0" fontId="0" fillId="6" borderId="1" xfId="0" applyFont="1" applyFill="1" applyBorder="1" applyAlignment="1">
      <alignment horizontal="center" vertical="top" wrapText="1"/>
    </xf>
    <xf numFmtId="0" fontId="0" fillId="6" borderId="1" xfId="0" applyFon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0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FF0"/>
      <rgbColor rgb="FFCCFFCC"/>
      <rgbColor rgb="FFFFFF99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0"/>
  <sheetViews>
    <sheetView tabSelected="1" view="pageBreakPreview" zoomScale="70" zoomScaleNormal="100" zoomScaleSheetLayoutView="70" workbookViewId="0">
      <selection activeCell="J10" sqref="J10"/>
    </sheetView>
  </sheetViews>
  <sheetFormatPr defaultColWidth="8.6640625" defaultRowHeight="12.75" x14ac:dyDescent="0.2"/>
  <cols>
    <col min="1" max="1" width="82.5" customWidth="1"/>
    <col min="2" max="2" width="13.6640625" customWidth="1"/>
    <col min="3" max="3" width="9.83203125" customWidth="1"/>
    <col min="4" max="4" width="11.6640625" customWidth="1"/>
    <col min="5" max="5" width="22" customWidth="1"/>
    <col min="6" max="6" width="19.1640625" customWidth="1"/>
    <col min="7" max="7" width="22" customWidth="1"/>
    <col min="8" max="8" width="23" customWidth="1"/>
    <col min="9" max="9" width="19.1640625" customWidth="1"/>
    <col min="10" max="10" width="22" customWidth="1"/>
    <col min="11" max="11" width="23" customWidth="1"/>
    <col min="12" max="12" width="19" customWidth="1"/>
    <col min="13" max="13" width="22" customWidth="1"/>
    <col min="14" max="14" width="23" customWidth="1"/>
    <col min="15" max="15" width="43.33203125" customWidth="1"/>
  </cols>
  <sheetData>
    <row r="1" spans="1:15" ht="20.25" customHeight="1" x14ac:dyDescent="0.2">
      <c r="A1" s="33" t="s">
        <v>451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2.75" customHeight="1" x14ac:dyDescent="0.2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/>
      <c r="H2" s="32"/>
      <c r="I2" s="32" t="s">
        <v>6</v>
      </c>
      <c r="J2" s="32"/>
      <c r="K2" s="32"/>
      <c r="L2" s="32" t="s">
        <v>7</v>
      </c>
      <c r="M2" s="32"/>
      <c r="N2" s="32"/>
      <c r="O2" s="32" t="s">
        <v>8</v>
      </c>
    </row>
    <row r="3" spans="1:15" ht="38.85" customHeight="1" x14ac:dyDescent="0.2">
      <c r="A3" s="32"/>
      <c r="B3" s="32"/>
      <c r="C3" s="32"/>
      <c r="D3" s="32"/>
      <c r="E3" s="32"/>
      <c r="F3" s="1" t="s">
        <v>9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13</v>
      </c>
      <c r="M3" s="1" t="s">
        <v>10</v>
      </c>
      <c r="N3" s="1" t="s">
        <v>11</v>
      </c>
      <c r="O3" s="32"/>
    </row>
    <row r="4" spans="1:15" x14ac:dyDescent="0.2">
      <c r="A4" s="2" t="s">
        <v>14</v>
      </c>
      <c r="B4" s="2" t="s">
        <v>15</v>
      </c>
      <c r="C4" s="2" t="s">
        <v>15</v>
      </c>
      <c r="D4" s="2" t="s">
        <v>15</v>
      </c>
      <c r="E4" s="2"/>
      <c r="F4" s="3">
        <f>20504083751.88-574.3</f>
        <v>20504083177.580002</v>
      </c>
      <c r="G4" s="3">
        <f>G5+G208</f>
        <v>557014268.42000008</v>
      </c>
      <c r="H4" s="3">
        <f>F4+G4</f>
        <v>21061097446</v>
      </c>
      <c r="I4" s="3">
        <v>12228807677.209999</v>
      </c>
      <c r="J4" s="3">
        <f>J5+J208</f>
        <v>-16882563.569999993</v>
      </c>
      <c r="K4" s="3">
        <f>I4+J4</f>
        <v>12211925113.639999</v>
      </c>
      <c r="L4" s="3">
        <v>7435445338.6899996</v>
      </c>
      <c r="M4" s="3">
        <f>M5+M208</f>
        <v>-193299314.19999999</v>
      </c>
      <c r="N4" s="3">
        <f>L4+M4</f>
        <v>7242146024.4899998</v>
      </c>
      <c r="O4" s="2"/>
    </row>
    <row r="5" spans="1:15" x14ac:dyDescent="0.2">
      <c r="A5" s="4" t="s">
        <v>16</v>
      </c>
      <c r="B5" s="5" t="s">
        <v>15</v>
      </c>
      <c r="C5" s="5" t="s">
        <v>15</v>
      </c>
      <c r="D5" s="5" t="s">
        <v>15</v>
      </c>
      <c r="E5" s="4"/>
      <c r="F5" s="6">
        <f>12652486434.58-574.3</f>
        <v>12652485860.280001</v>
      </c>
      <c r="G5" s="6">
        <f>G7+G17+G23+G46+G58+G66+G136+G12</f>
        <v>557014268.42000008</v>
      </c>
      <c r="H5" s="6">
        <f>F5+G5</f>
        <v>13209500128.700001</v>
      </c>
      <c r="I5" s="6">
        <v>6887611361.21</v>
      </c>
      <c r="J5" s="6">
        <f>J7+J17+J23+J46+J58+J66+J136+J12</f>
        <v>-16882563.569999993</v>
      </c>
      <c r="K5" s="6">
        <f>I5+J5</f>
        <v>6870728797.6400003</v>
      </c>
      <c r="L5" s="6">
        <v>6134413779.6899996</v>
      </c>
      <c r="M5" s="6">
        <f>M7+M17+M23+M46+M58+M66+M136+M12</f>
        <v>-135243313.19999999</v>
      </c>
      <c r="N5" s="6">
        <f>L5+M5</f>
        <v>5999170466.4899998</v>
      </c>
      <c r="O5" s="4"/>
    </row>
    <row r="6" spans="1:15" ht="12.75" customHeight="1" x14ac:dyDescent="0.2">
      <c r="A6" s="31" t="s">
        <v>17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x14ac:dyDescent="0.2">
      <c r="A7" s="7" t="s">
        <v>18</v>
      </c>
      <c r="B7" s="8" t="s">
        <v>15</v>
      </c>
      <c r="C7" s="8" t="s">
        <v>15</v>
      </c>
      <c r="D7" s="8" t="s">
        <v>15</v>
      </c>
      <c r="E7" s="7"/>
      <c r="F7" s="9">
        <v>400361014.27999997</v>
      </c>
      <c r="G7" s="9">
        <f>G8</f>
        <v>155403770.99000001</v>
      </c>
      <c r="H7" s="9">
        <f>F7+G7</f>
        <v>555764785.26999998</v>
      </c>
      <c r="I7" s="9">
        <v>181602669.38999999</v>
      </c>
      <c r="J7" s="9">
        <f>J8</f>
        <v>0</v>
      </c>
      <c r="K7" s="9">
        <f>I7+J7</f>
        <v>181602669.38999999</v>
      </c>
      <c r="L7" s="9">
        <v>0</v>
      </c>
      <c r="M7" s="9">
        <f>M8</f>
        <v>0</v>
      </c>
      <c r="N7" s="9">
        <f>L7+M7</f>
        <v>0</v>
      </c>
      <c r="O7" s="7"/>
    </row>
    <row r="8" spans="1:15" x14ac:dyDescent="0.2">
      <c r="A8" s="10" t="s">
        <v>19</v>
      </c>
      <c r="B8" s="1" t="s">
        <v>15</v>
      </c>
      <c r="C8" s="1" t="s">
        <v>15</v>
      </c>
      <c r="D8" s="1" t="s">
        <v>15</v>
      </c>
      <c r="E8" s="10"/>
      <c r="F8" s="11">
        <v>394528879.58999997</v>
      </c>
      <c r="G8" s="11">
        <f>G9</f>
        <v>155403770.99000001</v>
      </c>
      <c r="H8" s="11">
        <f>F8+G8</f>
        <v>549932650.57999992</v>
      </c>
      <c r="I8" s="11">
        <v>181602669.38999999</v>
      </c>
      <c r="J8" s="11">
        <f>J9</f>
        <v>0</v>
      </c>
      <c r="K8" s="11">
        <f>I8+J8</f>
        <v>181602669.38999999</v>
      </c>
      <c r="L8" s="11">
        <v>0</v>
      </c>
      <c r="M8" s="11">
        <f>M9</f>
        <v>0</v>
      </c>
      <c r="N8" s="11">
        <f>L8+M8</f>
        <v>0</v>
      </c>
      <c r="O8" s="10"/>
    </row>
    <row r="9" spans="1:15" ht="38.25" x14ac:dyDescent="0.2">
      <c r="A9" s="12" t="s">
        <v>20</v>
      </c>
      <c r="B9" s="13" t="s">
        <v>21</v>
      </c>
      <c r="C9" s="13" t="s">
        <v>22</v>
      </c>
      <c r="D9" s="13" t="s">
        <v>15</v>
      </c>
      <c r="E9" s="12"/>
      <c r="F9" s="14">
        <v>153363897.96000001</v>
      </c>
      <c r="G9" s="14">
        <f>G10</f>
        <v>155403770.99000001</v>
      </c>
      <c r="H9" s="14">
        <f>F9+G9</f>
        <v>308767668.95000005</v>
      </c>
      <c r="I9" s="14">
        <v>164961216.33000001</v>
      </c>
      <c r="J9" s="14">
        <f>J10</f>
        <v>0</v>
      </c>
      <c r="K9" s="14">
        <f>I9+J9</f>
        <v>164961216.33000001</v>
      </c>
      <c r="L9" s="14">
        <v>0</v>
      </c>
      <c r="M9" s="14">
        <f>M10</f>
        <v>0</v>
      </c>
      <c r="N9" s="14">
        <f>L9+M9</f>
        <v>0</v>
      </c>
      <c r="O9" s="12"/>
    </row>
    <row r="10" spans="1:15" ht="51" x14ac:dyDescent="0.2">
      <c r="A10" s="15" t="s">
        <v>23</v>
      </c>
      <c r="B10" s="16"/>
      <c r="C10" s="16"/>
      <c r="D10" s="17" t="s">
        <v>24</v>
      </c>
      <c r="E10" s="15" t="s">
        <v>25</v>
      </c>
      <c r="F10" s="18">
        <v>150816000</v>
      </c>
      <c r="G10" s="18">
        <v>155403770.99000001</v>
      </c>
      <c r="H10" s="18">
        <f>F10+G10</f>
        <v>306219770.99000001</v>
      </c>
      <c r="I10" s="18">
        <v>148449000</v>
      </c>
      <c r="J10" s="18">
        <v>0</v>
      </c>
      <c r="K10" s="18">
        <f>I10+J10</f>
        <v>148449000</v>
      </c>
      <c r="L10" s="18">
        <v>0</v>
      </c>
      <c r="M10" s="18">
        <v>0</v>
      </c>
      <c r="N10" s="18">
        <f>L10+M10</f>
        <v>0</v>
      </c>
      <c r="O10" s="15" t="s">
        <v>26</v>
      </c>
    </row>
    <row r="11" spans="1:15" ht="12.75" customHeight="1" x14ac:dyDescent="0.2">
      <c r="A11" s="30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s="19" customFormat="1" x14ac:dyDescent="0.2">
      <c r="A12" s="7" t="s">
        <v>28</v>
      </c>
      <c r="B12" s="8" t="s">
        <v>15</v>
      </c>
      <c r="C12" s="8" t="s">
        <v>15</v>
      </c>
      <c r="D12" s="8" t="s">
        <v>15</v>
      </c>
      <c r="E12" s="7"/>
      <c r="F12" s="9">
        <v>350189960</v>
      </c>
      <c r="G12" s="9">
        <v>0</v>
      </c>
      <c r="H12" s="9">
        <v>350189960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7"/>
    </row>
    <row r="13" spans="1:15" s="19" customFormat="1" ht="76.5" x14ac:dyDescent="0.2">
      <c r="A13" s="12" t="s">
        <v>29</v>
      </c>
      <c r="B13" s="13" t="s">
        <v>30</v>
      </c>
      <c r="C13" s="13" t="s">
        <v>31</v>
      </c>
      <c r="D13" s="13" t="s">
        <v>15</v>
      </c>
      <c r="E13" s="12"/>
      <c r="F13" s="14">
        <v>350189960</v>
      </c>
      <c r="G13" s="14">
        <v>-350189960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2"/>
    </row>
    <row r="14" spans="1:15" s="19" customFormat="1" ht="38.25" x14ac:dyDescent="0.2">
      <c r="A14" s="15" t="s">
        <v>32</v>
      </c>
      <c r="B14" s="16"/>
      <c r="C14" s="16"/>
      <c r="D14" s="16" t="s">
        <v>33</v>
      </c>
      <c r="E14" s="15" t="s">
        <v>34</v>
      </c>
      <c r="F14" s="18">
        <v>350189960</v>
      </c>
      <c r="G14" s="18">
        <v>-350189960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5" t="s">
        <v>35</v>
      </c>
    </row>
    <row r="15" spans="1:15" s="19" customFormat="1" ht="76.5" x14ac:dyDescent="0.2">
      <c r="A15" s="12" t="s">
        <v>36</v>
      </c>
      <c r="B15" s="13" t="s">
        <v>37</v>
      </c>
      <c r="C15" s="13" t="s">
        <v>31</v>
      </c>
      <c r="D15" s="13" t="s">
        <v>15</v>
      </c>
      <c r="E15" s="12"/>
      <c r="F15" s="14">
        <v>0</v>
      </c>
      <c r="G15" s="14">
        <v>350189960</v>
      </c>
      <c r="H15" s="14">
        <v>350189960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2"/>
    </row>
    <row r="16" spans="1:15" s="19" customFormat="1" ht="38.25" x14ac:dyDescent="0.2">
      <c r="A16" s="15" t="s">
        <v>32</v>
      </c>
      <c r="B16" s="16"/>
      <c r="C16" s="16"/>
      <c r="D16" s="16" t="s">
        <v>33</v>
      </c>
      <c r="E16" s="15" t="s">
        <v>34</v>
      </c>
      <c r="F16" s="18">
        <v>0</v>
      </c>
      <c r="G16" s="18">
        <v>350189960</v>
      </c>
      <c r="H16" s="18">
        <v>350189960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5" t="s">
        <v>35</v>
      </c>
    </row>
    <row r="17" spans="1:15" x14ac:dyDescent="0.2">
      <c r="A17" s="7" t="s">
        <v>38</v>
      </c>
      <c r="B17" s="8" t="s">
        <v>15</v>
      </c>
      <c r="C17" s="8" t="s">
        <v>15</v>
      </c>
      <c r="D17" s="8" t="s">
        <v>15</v>
      </c>
      <c r="E17" s="7"/>
      <c r="F17" s="9">
        <v>140974161.05000001</v>
      </c>
      <c r="G17" s="9">
        <f>G18</f>
        <v>-53436489.340000004</v>
      </c>
      <c r="H17" s="9">
        <f>F17+G17</f>
        <v>87537671.710000008</v>
      </c>
      <c r="I17" s="9">
        <v>40873734.990000002</v>
      </c>
      <c r="J17" s="9">
        <f>J18</f>
        <v>-38210469.68</v>
      </c>
      <c r="K17" s="9">
        <f>I17+J17</f>
        <v>2663265.3100000024</v>
      </c>
      <c r="L17" s="9">
        <v>0</v>
      </c>
      <c r="M17" s="9">
        <f>M18</f>
        <v>0</v>
      </c>
      <c r="N17" s="9">
        <f>L17+M17</f>
        <v>0</v>
      </c>
      <c r="O17" s="7"/>
    </row>
    <row r="18" spans="1:15" x14ac:dyDescent="0.2">
      <c r="A18" s="10" t="s">
        <v>39</v>
      </c>
      <c r="B18" s="1" t="s">
        <v>15</v>
      </c>
      <c r="C18" s="1" t="s">
        <v>15</v>
      </c>
      <c r="D18" s="1" t="s">
        <v>15</v>
      </c>
      <c r="E18" s="10"/>
      <c r="F18" s="11">
        <v>140974161.05000001</v>
      </c>
      <c r="G18" s="11">
        <f>G19</f>
        <v>-53436489.340000004</v>
      </c>
      <c r="H18" s="11">
        <f>F18+G18</f>
        <v>87537671.710000008</v>
      </c>
      <c r="I18" s="11">
        <v>40873734.990000002</v>
      </c>
      <c r="J18" s="11">
        <f>J19</f>
        <v>-38210469.68</v>
      </c>
      <c r="K18" s="11">
        <f>I18+J18</f>
        <v>2663265.3100000024</v>
      </c>
      <c r="L18" s="11">
        <v>0</v>
      </c>
      <c r="M18" s="11">
        <f>M19</f>
        <v>0</v>
      </c>
      <c r="N18" s="11">
        <f>L18+M18</f>
        <v>0</v>
      </c>
      <c r="O18" s="10"/>
    </row>
    <row r="19" spans="1:15" x14ac:dyDescent="0.2">
      <c r="A19" s="12" t="s">
        <v>40</v>
      </c>
      <c r="B19" s="13" t="s">
        <v>41</v>
      </c>
      <c r="C19" s="13" t="s">
        <v>22</v>
      </c>
      <c r="D19" s="13" t="s">
        <v>15</v>
      </c>
      <c r="E19" s="12"/>
      <c r="F19" s="14">
        <v>140974161.05000001</v>
      </c>
      <c r="G19" s="14">
        <f>SUM(G20:G21)</f>
        <v>-53436489.340000004</v>
      </c>
      <c r="H19" s="14">
        <f>F19+G19</f>
        <v>87537671.710000008</v>
      </c>
      <c r="I19" s="14">
        <v>40873734.990000002</v>
      </c>
      <c r="J19" s="14">
        <f>SUM(J20:J21)</f>
        <v>-38210469.68</v>
      </c>
      <c r="K19" s="14">
        <f>I19+J19</f>
        <v>2663265.3100000024</v>
      </c>
      <c r="L19" s="14">
        <v>0</v>
      </c>
      <c r="M19" s="14">
        <f>M20+M21</f>
        <v>0</v>
      </c>
      <c r="N19" s="14">
        <f>L19+M19</f>
        <v>0</v>
      </c>
      <c r="O19" s="12"/>
    </row>
    <row r="20" spans="1:15" ht="38.25" x14ac:dyDescent="0.2">
      <c r="A20" s="15" t="s">
        <v>42</v>
      </c>
      <c r="B20" s="16"/>
      <c r="C20" s="16"/>
      <c r="D20" s="17" t="s">
        <v>43</v>
      </c>
      <c r="E20" s="15" t="s">
        <v>44</v>
      </c>
      <c r="F20" s="18">
        <v>67060573.770000003</v>
      </c>
      <c r="G20" s="18">
        <v>-37060573.770000003</v>
      </c>
      <c r="H20" s="18">
        <f>F20+G20</f>
        <v>30000000</v>
      </c>
      <c r="I20" s="18">
        <v>0</v>
      </c>
      <c r="J20" s="18">
        <v>0</v>
      </c>
      <c r="K20" s="18">
        <f>I20+J20</f>
        <v>0</v>
      </c>
      <c r="L20" s="18">
        <v>0</v>
      </c>
      <c r="M20" s="18">
        <v>0</v>
      </c>
      <c r="N20" s="18">
        <f>L20+M20</f>
        <v>0</v>
      </c>
      <c r="O20" s="15" t="s">
        <v>45</v>
      </c>
    </row>
    <row r="21" spans="1:15" ht="38.25" x14ac:dyDescent="0.2">
      <c r="A21" s="15" t="s">
        <v>46</v>
      </c>
      <c r="B21" s="16"/>
      <c r="C21" s="16"/>
      <c r="D21" s="17" t="s">
        <v>47</v>
      </c>
      <c r="E21" s="15" t="s">
        <v>48</v>
      </c>
      <c r="F21" s="18">
        <v>16375915.57</v>
      </c>
      <c r="G21" s="18">
        <v>-16375915.57</v>
      </c>
      <c r="H21" s="18">
        <f>F21+G21</f>
        <v>0</v>
      </c>
      <c r="I21" s="18">
        <v>38210469.68</v>
      </c>
      <c r="J21" s="18">
        <v>-38210469.68</v>
      </c>
      <c r="K21" s="18">
        <f>I21+J21</f>
        <v>0</v>
      </c>
      <c r="L21" s="18">
        <v>0</v>
      </c>
      <c r="M21" s="18">
        <v>0</v>
      </c>
      <c r="N21" s="18">
        <f>L21+M21</f>
        <v>0</v>
      </c>
      <c r="O21" s="15" t="s">
        <v>49</v>
      </c>
    </row>
    <row r="22" spans="1:15" ht="12.75" customHeight="1" x14ac:dyDescent="0.2">
      <c r="A22" s="30" t="s">
        <v>50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x14ac:dyDescent="0.2">
      <c r="A23" s="7" t="s">
        <v>51</v>
      </c>
      <c r="B23" s="8" t="s">
        <v>15</v>
      </c>
      <c r="C23" s="8" t="s">
        <v>15</v>
      </c>
      <c r="D23" s="8" t="s">
        <v>15</v>
      </c>
      <c r="E23" s="7"/>
      <c r="F23" s="9">
        <f>1088133508.05-574.3</f>
        <v>1088132933.75</v>
      </c>
      <c r="G23" s="9">
        <f>G24+G43</f>
        <v>-81179269.700000003</v>
      </c>
      <c r="H23" s="9">
        <f t="shared" ref="H23:H32" si="0">F23+G23</f>
        <v>1006953664.05</v>
      </c>
      <c r="I23" s="9">
        <v>13837187.76</v>
      </c>
      <c r="J23" s="9">
        <f>J24+J43</f>
        <v>34282.239999999758</v>
      </c>
      <c r="K23" s="9">
        <f t="shared" ref="K23:K32" si="1">I23+J23</f>
        <v>13871470</v>
      </c>
      <c r="L23" s="9">
        <v>0</v>
      </c>
      <c r="M23" s="9">
        <v>0</v>
      </c>
      <c r="N23" s="9">
        <f t="shared" ref="N23:N32" si="2">L23+M23</f>
        <v>0</v>
      </c>
      <c r="O23" s="7"/>
    </row>
    <row r="24" spans="1:15" ht="25.5" x14ac:dyDescent="0.2">
      <c r="A24" s="20" t="s">
        <v>52</v>
      </c>
      <c r="B24" s="21" t="s">
        <v>15</v>
      </c>
      <c r="C24" s="21" t="s">
        <v>15</v>
      </c>
      <c r="D24" s="21" t="s">
        <v>15</v>
      </c>
      <c r="E24" s="20"/>
      <c r="F24" s="22">
        <f>532102425.08-574.3</f>
        <v>532101850.77999997</v>
      </c>
      <c r="G24" s="22">
        <f>G25+G31+G38+G40</f>
        <v>-41179269.700000003</v>
      </c>
      <c r="H24" s="22">
        <f t="shared" si="0"/>
        <v>490922581.07999998</v>
      </c>
      <c r="I24" s="22">
        <v>13837187.76</v>
      </c>
      <c r="J24" s="22">
        <f>J25+J31+J38+J40</f>
        <v>34282.239999999758</v>
      </c>
      <c r="K24" s="22">
        <f t="shared" si="1"/>
        <v>13871470</v>
      </c>
      <c r="L24" s="22">
        <v>0</v>
      </c>
      <c r="M24" s="22">
        <v>0</v>
      </c>
      <c r="N24" s="22">
        <f t="shared" si="2"/>
        <v>0</v>
      </c>
      <c r="O24" s="20"/>
    </row>
    <row r="25" spans="1:15" ht="38.25" x14ac:dyDescent="0.2">
      <c r="A25" s="23" t="s">
        <v>53</v>
      </c>
      <c r="B25" s="24" t="s">
        <v>54</v>
      </c>
      <c r="C25" s="24" t="s">
        <v>55</v>
      </c>
      <c r="D25" s="24" t="s">
        <v>15</v>
      </c>
      <c r="E25" s="23"/>
      <c r="F25" s="25">
        <v>20385373.73</v>
      </c>
      <c r="G25" s="25">
        <f>SUM(G26:G30)</f>
        <v>-5569833.7300000004</v>
      </c>
      <c r="H25" s="25">
        <f t="shared" si="0"/>
        <v>14815540</v>
      </c>
      <c r="I25" s="25">
        <v>11136910.41</v>
      </c>
      <c r="J25" s="25">
        <f>SUM(J26:J30)</f>
        <v>2734559.59</v>
      </c>
      <c r="K25" s="25">
        <f t="shared" si="1"/>
        <v>13871470</v>
      </c>
      <c r="L25" s="25">
        <v>0</v>
      </c>
      <c r="M25" s="25">
        <v>0</v>
      </c>
      <c r="N25" s="25">
        <f t="shared" si="2"/>
        <v>0</v>
      </c>
      <c r="O25" s="23"/>
    </row>
    <row r="26" spans="1:15" ht="25.5" x14ac:dyDescent="0.2">
      <c r="A26" s="15" t="s">
        <v>56</v>
      </c>
      <c r="B26" s="16"/>
      <c r="C26" s="16"/>
      <c r="D26" s="17" t="s">
        <v>57</v>
      </c>
      <c r="E26" s="15" t="s">
        <v>34</v>
      </c>
      <c r="F26" s="18">
        <v>0</v>
      </c>
      <c r="G26" s="18">
        <v>3086040</v>
      </c>
      <c r="H26" s="18">
        <f t="shared" si="0"/>
        <v>3086040</v>
      </c>
      <c r="I26" s="18">
        <v>0</v>
      </c>
      <c r="J26" s="18">
        <v>0</v>
      </c>
      <c r="K26" s="18">
        <f t="shared" si="1"/>
        <v>0</v>
      </c>
      <c r="L26" s="18">
        <v>0</v>
      </c>
      <c r="M26" s="18">
        <v>0</v>
      </c>
      <c r="N26" s="18">
        <f t="shared" si="2"/>
        <v>0</v>
      </c>
      <c r="O26" s="15"/>
    </row>
    <row r="27" spans="1:15" ht="25.5" x14ac:dyDescent="0.2">
      <c r="A27" s="15" t="s">
        <v>58</v>
      </c>
      <c r="B27" s="16"/>
      <c r="C27" s="16"/>
      <c r="D27" s="17" t="s">
        <v>59</v>
      </c>
      <c r="E27" s="15" t="s">
        <v>34</v>
      </c>
      <c r="F27" s="18">
        <v>0</v>
      </c>
      <c r="G27" s="18">
        <v>8596950</v>
      </c>
      <c r="H27" s="18">
        <f t="shared" si="0"/>
        <v>8596950</v>
      </c>
      <c r="I27" s="18">
        <v>0</v>
      </c>
      <c r="J27" s="18">
        <v>7129500</v>
      </c>
      <c r="K27" s="18">
        <f t="shared" si="1"/>
        <v>7129500</v>
      </c>
      <c r="L27" s="18">
        <v>0</v>
      </c>
      <c r="M27" s="18">
        <v>0</v>
      </c>
      <c r="N27" s="18">
        <f t="shared" si="2"/>
        <v>0</v>
      </c>
      <c r="O27" s="15"/>
    </row>
    <row r="28" spans="1:15" ht="25.5" x14ac:dyDescent="0.2">
      <c r="A28" s="15" t="s">
        <v>60</v>
      </c>
      <c r="B28" s="16"/>
      <c r="C28" s="16"/>
      <c r="D28" s="17" t="s">
        <v>61</v>
      </c>
      <c r="E28" s="15" t="s">
        <v>34</v>
      </c>
      <c r="F28" s="18">
        <v>20385373.73</v>
      </c>
      <c r="G28" s="18">
        <f>-14799820-5585553.73</f>
        <v>-20385373.73</v>
      </c>
      <c r="H28" s="18">
        <f t="shared" si="0"/>
        <v>0</v>
      </c>
      <c r="I28" s="18">
        <v>7747510.25</v>
      </c>
      <c r="J28" s="18">
        <v>-7747510.25</v>
      </c>
      <c r="K28" s="18">
        <f t="shared" si="1"/>
        <v>0</v>
      </c>
      <c r="L28" s="18">
        <v>0</v>
      </c>
      <c r="M28" s="18">
        <v>0</v>
      </c>
      <c r="N28" s="18">
        <f t="shared" si="2"/>
        <v>0</v>
      </c>
      <c r="O28" s="15"/>
    </row>
    <row r="29" spans="1:15" ht="25.5" x14ac:dyDescent="0.2">
      <c r="A29" s="15" t="s">
        <v>62</v>
      </c>
      <c r="B29" s="16"/>
      <c r="C29" s="16"/>
      <c r="D29" s="17" t="s">
        <v>63</v>
      </c>
      <c r="E29" s="15" t="s">
        <v>34</v>
      </c>
      <c r="F29" s="18">
        <v>0</v>
      </c>
      <c r="G29" s="18">
        <v>0</v>
      </c>
      <c r="H29" s="18">
        <f t="shared" si="0"/>
        <v>0</v>
      </c>
      <c r="I29" s="18">
        <v>1020408.16</v>
      </c>
      <c r="J29" s="18">
        <v>-1020408.16</v>
      </c>
      <c r="K29" s="18">
        <f t="shared" si="1"/>
        <v>0</v>
      </c>
      <c r="L29" s="18">
        <v>0</v>
      </c>
      <c r="M29" s="18">
        <v>0</v>
      </c>
      <c r="N29" s="18">
        <f t="shared" si="2"/>
        <v>0</v>
      </c>
      <c r="O29" s="15"/>
    </row>
    <row r="30" spans="1:15" ht="25.5" x14ac:dyDescent="0.2">
      <c r="A30" s="15" t="s">
        <v>64</v>
      </c>
      <c r="B30" s="16"/>
      <c r="C30" s="16"/>
      <c r="D30" s="17" t="s">
        <v>65</v>
      </c>
      <c r="E30" s="15" t="s">
        <v>34</v>
      </c>
      <c r="F30" s="18">
        <v>0</v>
      </c>
      <c r="G30" s="18">
        <v>3132550</v>
      </c>
      <c r="H30" s="18">
        <f t="shared" si="0"/>
        <v>3132550</v>
      </c>
      <c r="I30" s="18">
        <v>2368992</v>
      </c>
      <c r="J30" s="18">
        <v>4372978</v>
      </c>
      <c r="K30" s="18">
        <f t="shared" si="1"/>
        <v>6741970</v>
      </c>
      <c r="L30" s="18">
        <v>0</v>
      </c>
      <c r="M30" s="18">
        <v>0</v>
      </c>
      <c r="N30" s="18">
        <f t="shared" si="2"/>
        <v>0</v>
      </c>
      <c r="O30" s="15"/>
    </row>
    <row r="31" spans="1:15" ht="25.5" x14ac:dyDescent="0.2">
      <c r="A31" s="23" t="s">
        <v>66</v>
      </c>
      <c r="B31" s="24" t="s">
        <v>67</v>
      </c>
      <c r="C31" s="24" t="s">
        <v>22</v>
      </c>
      <c r="D31" s="24" t="s">
        <v>15</v>
      </c>
      <c r="E31" s="23"/>
      <c r="F31" s="25">
        <v>6656884.8499999996</v>
      </c>
      <c r="G31" s="25">
        <f>G32+G33+G34+G35+G36+G37</f>
        <v>5586128.0300000003</v>
      </c>
      <c r="H31" s="25">
        <f t="shared" si="0"/>
        <v>12243012.879999999</v>
      </c>
      <c r="I31" s="25">
        <v>2700277.35</v>
      </c>
      <c r="J31" s="25">
        <f>J32</f>
        <v>-2700277.35</v>
      </c>
      <c r="K31" s="25">
        <f t="shared" si="1"/>
        <v>0</v>
      </c>
      <c r="L31" s="25">
        <v>0</v>
      </c>
      <c r="M31" s="25">
        <f>M32</f>
        <v>0</v>
      </c>
      <c r="N31" s="25">
        <f t="shared" si="2"/>
        <v>0</v>
      </c>
      <c r="O31" s="23"/>
    </row>
    <row r="32" spans="1:15" ht="25.5" x14ac:dyDescent="0.2">
      <c r="A32" s="15" t="s">
        <v>68</v>
      </c>
      <c r="B32" s="16"/>
      <c r="C32" s="16"/>
      <c r="D32" s="17" t="s">
        <v>69</v>
      </c>
      <c r="E32" s="15" t="s">
        <v>70</v>
      </c>
      <c r="F32" s="18">
        <v>1777144.4</v>
      </c>
      <c r="G32" s="18">
        <v>2596565.6</v>
      </c>
      <c r="H32" s="18">
        <f t="shared" si="0"/>
        <v>4373710</v>
      </c>
      <c r="I32" s="18">
        <v>2700277.35</v>
      </c>
      <c r="J32" s="18">
        <v>-2700277.35</v>
      </c>
      <c r="K32" s="18">
        <f t="shared" si="1"/>
        <v>0</v>
      </c>
      <c r="L32" s="18">
        <v>0</v>
      </c>
      <c r="M32" s="18">
        <v>0</v>
      </c>
      <c r="N32" s="18">
        <f t="shared" si="2"/>
        <v>0</v>
      </c>
      <c r="O32" s="15"/>
    </row>
    <row r="33" spans="1:15" ht="25.5" x14ac:dyDescent="0.2">
      <c r="A33" s="16" t="s">
        <v>71</v>
      </c>
      <c r="B33" s="16"/>
      <c r="C33" s="16"/>
      <c r="D33" s="16" t="s">
        <v>72</v>
      </c>
      <c r="E33" s="15" t="s">
        <v>73</v>
      </c>
      <c r="F33" s="18">
        <v>1440000</v>
      </c>
      <c r="G33" s="18">
        <v>82200</v>
      </c>
      <c r="H33" s="18">
        <v>1522200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5"/>
    </row>
    <row r="34" spans="1:15" ht="38.25" x14ac:dyDescent="0.2">
      <c r="A34" s="16" t="s">
        <v>74</v>
      </c>
      <c r="B34" s="16"/>
      <c r="C34" s="16"/>
      <c r="D34" s="16" t="s">
        <v>75</v>
      </c>
      <c r="E34" s="15" t="s">
        <v>76</v>
      </c>
      <c r="F34" s="18">
        <v>3097094</v>
      </c>
      <c r="G34" s="18">
        <v>955184.71</v>
      </c>
      <c r="H34" s="18">
        <v>4052278.71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5"/>
    </row>
    <row r="35" spans="1:15" ht="38.25" x14ac:dyDescent="0.2">
      <c r="A35" s="16" t="s">
        <v>77</v>
      </c>
      <c r="B35" s="16"/>
      <c r="C35" s="16"/>
      <c r="D35" s="16" t="s">
        <v>78</v>
      </c>
      <c r="E35" s="15" t="s">
        <v>79</v>
      </c>
      <c r="F35" s="18">
        <v>0</v>
      </c>
      <c r="G35" s="18">
        <v>1353992.42</v>
      </c>
      <c r="H35" s="18">
        <v>1353992.42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5"/>
    </row>
    <row r="36" spans="1:15" ht="38.25" x14ac:dyDescent="0.2">
      <c r="A36" s="16" t="s">
        <v>80</v>
      </c>
      <c r="B36" s="16"/>
      <c r="C36" s="16"/>
      <c r="D36" s="16" t="s">
        <v>81</v>
      </c>
      <c r="E36" s="15" t="s">
        <v>82</v>
      </c>
      <c r="F36" s="18">
        <v>0</v>
      </c>
      <c r="G36" s="18">
        <v>598111</v>
      </c>
      <c r="H36" s="18">
        <v>598111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5"/>
    </row>
    <row r="37" spans="1:15" ht="63.75" x14ac:dyDescent="0.2">
      <c r="A37" s="16" t="s">
        <v>83</v>
      </c>
      <c r="B37" s="16"/>
      <c r="C37" s="16"/>
      <c r="D37" s="16" t="s">
        <v>84</v>
      </c>
      <c r="E37" s="15" t="s">
        <v>85</v>
      </c>
      <c r="F37" s="18">
        <v>208340</v>
      </c>
      <c r="G37" s="18">
        <v>74.3</v>
      </c>
      <c r="H37" s="18">
        <v>208414.3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5"/>
    </row>
    <row r="38" spans="1:15" ht="25.5" x14ac:dyDescent="0.2">
      <c r="A38" s="23" t="s">
        <v>86</v>
      </c>
      <c r="B38" s="24" t="s">
        <v>87</v>
      </c>
      <c r="C38" s="24" t="s">
        <v>22</v>
      </c>
      <c r="D38" s="24" t="s">
        <v>15</v>
      </c>
      <c r="E38" s="23"/>
      <c r="F38" s="25">
        <v>306000000</v>
      </c>
      <c r="G38" s="25">
        <f>SUM(G39:G39)</f>
        <v>5385735</v>
      </c>
      <c r="H38" s="25">
        <f t="shared" ref="H38:H64" si="3">F38+G38</f>
        <v>311385735</v>
      </c>
      <c r="I38" s="25">
        <v>0</v>
      </c>
      <c r="J38" s="25">
        <f>SUM(J39:J39)</f>
        <v>0</v>
      </c>
      <c r="K38" s="25">
        <f t="shared" ref="K38:K48" si="4">I38+J38</f>
        <v>0</v>
      </c>
      <c r="L38" s="25">
        <v>0</v>
      </c>
      <c r="M38" s="25">
        <f>SUM(M39:M39)</f>
        <v>0</v>
      </c>
      <c r="N38" s="25">
        <f t="shared" ref="N38:N48" si="5">L38+M38</f>
        <v>0</v>
      </c>
      <c r="O38" s="23"/>
    </row>
    <row r="39" spans="1:15" ht="38.25" x14ac:dyDescent="0.2">
      <c r="A39" s="15" t="s">
        <v>88</v>
      </c>
      <c r="B39" s="16"/>
      <c r="C39" s="16"/>
      <c r="D39" s="17" t="s">
        <v>89</v>
      </c>
      <c r="E39" s="15" t="s">
        <v>90</v>
      </c>
      <c r="F39" s="18">
        <v>0</v>
      </c>
      <c r="G39" s="18">
        <v>5385735</v>
      </c>
      <c r="H39" s="18">
        <f t="shared" si="3"/>
        <v>5385735</v>
      </c>
      <c r="I39" s="18">
        <v>0</v>
      </c>
      <c r="J39" s="18">
        <v>0</v>
      </c>
      <c r="K39" s="18">
        <f t="shared" si="4"/>
        <v>0</v>
      </c>
      <c r="L39" s="18">
        <v>0</v>
      </c>
      <c r="M39" s="18">
        <v>0</v>
      </c>
      <c r="N39" s="18">
        <f t="shared" si="5"/>
        <v>0</v>
      </c>
      <c r="O39" s="15"/>
    </row>
    <row r="40" spans="1:15" ht="38.25" x14ac:dyDescent="0.2">
      <c r="A40" s="23" t="s">
        <v>91</v>
      </c>
      <c r="B40" s="24" t="s">
        <v>92</v>
      </c>
      <c r="C40" s="24" t="s">
        <v>55</v>
      </c>
      <c r="D40" s="24" t="s">
        <v>15</v>
      </c>
      <c r="E40" s="23"/>
      <c r="F40" s="25">
        <v>154790000</v>
      </c>
      <c r="G40" s="25">
        <f>SUM(G41:G42)</f>
        <v>-46581299</v>
      </c>
      <c r="H40" s="25">
        <f t="shared" si="3"/>
        <v>108208701</v>
      </c>
      <c r="I40" s="25">
        <v>0</v>
      </c>
      <c r="J40" s="25">
        <f>SUM(J41:J42)</f>
        <v>0</v>
      </c>
      <c r="K40" s="25">
        <f t="shared" si="4"/>
        <v>0</v>
      </c>
      <c r="L40" s="25">
        <v>0</v>
      </c>
      <c r="M40" s="25">
        <f>SUM(M41:M42)</f>
        <v>0</v>
      </c>
      <c r="N40" s="25">
        <f t="shared" si="5"/>
        <v>0</v>
      </c>
      <c r="O40" s="23"/>
    </row>
    <row r="41" spans="1:15" ht="25.5" x14ac:dyDescent="0.2">
      <c r="A41" s="15" t="s">
        <v>93</v>
      </c>
      <c r="B41" s="16"/>
      <c r="C41" s="16"/>
      <c r="D41" s="17" t="s">
        <v>94</v>
      </c>
      <c r="E41" s="15" t="s">
        <v>34</v>
      </c>
      <c r="F41" s="18">
        <v>67790000</v>
      </c>
      <c r="G41" s="18">
        <v>28418701</v>
      </c>
      <c r="H41" s="18">
        <f t="shared" si="3"/>
        <v>96208701</v>
      </c>
      <c r="I41" s="18">
        <v>0</v>
      </c>
      <c r="J41" s="18">
        <v>0</v>
      </c>
      <c r="K41" s="18">
        <f t="shared" si="4"/>
        <v>0</v>
      </c>
      <c r="L41" s="18">
        <v>0</v>
      </c>
      <c r="M41" s="18">
        <v>0</v>
      </c>
      <c r="N41" s="18">
        <f t="shared" si="5"/>
        <v>0</v>
      </c>
      <c r="O41" s="15"/>
    </row>
    <row r="42" spans="1:15" ht="38.25" x14ac:dyDescent="0.2">
      <c r="A42" s="15" t="s">
        <v>95</v>
      </c>
      <c r="B42" s="16"/>
      <c r="C42" s="16"/>
      <c r="D42" s="17" t="s">
        <v>96</v>
      </c>
      <c r="E42" s="15" t="s">
        <v>34</v>
      </c>
      <c r="F42" s="18">
        <v>87000000</v>
      </c>
      <c r="G42" s="18">
        <v>-75000000</v>
      </c>
      <c r="H42" s="18">
        <f t="shared" si="3"/>
        <v>12000000</v>
      </c>
      <c r="I42" s="18">
        <v>0</v>
      </c>
      <c r="J42" s="18">
        <v>0</v>
      </c>
      <c r="K42" s="18">
        <f t="shared" si="4"/>
        <v>0</v>
      </c>
      <c r="L42" s="18">
        <v>0</v>
      </c>
      <c r="M42" s="18">
        <v>0</v>
      </c>
      <c r="N42" s="18">
        <f t="shared" si="5"/>
        <v>0</v>
      </c>
      <c r="O42" s="15"/>
    </row>
    <row r="43" spans="1:15" ht="25.5" x14ac:dyDescent="0.2">
      <c r="A43" s="20" t="s">
        <v>97</v>
      </c>
      <c r="B43" s="21" t="s">
        <v>15</v>
      </c>
      <c r="C43" s="21" t="s">
        <v>15</v>
      </c>
      <c r="D43" s="21" t="s">
        <v>15</v>
      </c>
      <c r="E43" s="20"/>
      <c r="F43" s="22">
        <v>555552468.67999995</v>
      </c>
      <c r="G43" s="22">
        <f>G44</f>
        <v>-40000000</v>
      </c>
      <c r="H43" s="22">
        <f t="shared" si="3"/>
        <v>515552468.67999995</v>
      </c>
      <c r="I43" s="22">
        <v>0</v>
      </c>
      <c r="J43" s="22">
        <f>J44</f>
        <v>0</v>
      </c>
      <c r="K43" s="22">
        <f t="shared" si="4"/>
        <v>0</v>
      </c>
      <c r="L43" s="22">
        <v>0</v>
      </c>
      <c r="M43" s="22">
        <f>M44</f>
        <v>0</v>
      </c>
      <c r="N43" s="22">
        <f t="shared" si="5"/>
        <v>0</v>
      </c>
      <c r="O43" s="20"/>
    </row>
    <row r="44" spans="1:15" ht="38.25" x14ac:dyDescent="0.2">
      <c r="A44" s="23" t="s">
        <v>91</v>
      </c>
      <c r="B44" s="24" t="s">
        <v>98</v>
      </c>
      <c r="C44" s="24" t="s">
        <v>55</v>
      </c>
      <c r="D44" s="24" t="s">
        <v>15</v>
      </c>
      <c r="E44" s="23"/>
      <c r="F44" s="25">
        <v>40000000</v>
      </c>
      <c r="G44" s="25">
        <f>G45</f>
        <v>-40000000</v>
      </c>
      <c r="H44" s="25">
        <f t="shared" si="3"/>
        <v>0</v>
      </c>
      <c r="I44" s="25">
        <v>0</v>
      </c>
      <c r="J44" s="25">
        <f>J45</f>
        <v>0</v>
      </c>
      <c r="K44" s="25">
        <f t="shared" si="4"/>
        <v>0</v>
      </c>
      <c r="L44" s="25">
        <v>0</v>
      </c>
      <c r="M44" s="25">
        <f>M45</f>
        <v>0</v>
      </c>
      <c r="N44" s="25">
        <f t="shared" si="5"/>
        <v>0</v>
      </c>
      <c r="O44" s="23"/>
    </row>
    <row r="45" spans="1:15" ht="25.5" x14ac:dyDescent="0.2">
      <c r="A45" s="15" t="s">
        <v>99</v>
      </c>
      <c r="B45" s="16"/>
      <c r="C45" s="16"/>
      <c r="D45" s="17" t="s">
        <v>100</v>
      </c>
      <c r="E45" s="15" t="s">
        <v>34</v>
      </c>
      <c r="F45" s="18">
        <v>40000000</v>
      </c>
      <c r="G45" s="18">
        <v>-40000000</v>
      </c>
      <c r="H45" s="18">
        <f t="shared" si="3"/>
        <v>0</v>
      </c>
      <c r="I45" s="18">
        <v>0</v>
      </c>
      <c r="J45" s="18">
        <v>0</v>
      </c>
      <c r="K45" s="18">
        <f t="shared" si="4"/>
        <v>0</v>
      </c>
      <c r="L45" s="18">
        <v>0</v>
      </c>
      <c r="M45" s="18">
        <v>0</v>
      </c>
      <c r="N45" s="18">
        <f t="shared" si="5"/>
        <v>0</v>
      </c>
      <c r="O45" s="15"/>
    </row>
    <row r="46" spans="1:15" x14ac:dyDescent="0.2">
      <c r="A46" s="7" t="s">
        <v>101</v>
      </c>
      <c r="B46" s="8" t="s">
        <v>15</v>
      </c>
      <c r="C46" s="8" t="s">
        <v>15</v>
      </c>
      <c r="D46" s="8" t="s">
        <v>15</v>
      </c>
      <c r="E46" s="7"/>
      <c r="F46" s="9">
        <v>1130585425.75</v>
      </c>
      <c r="G46" s="9">
        <f>G47</f>
        <v>0</v>
      </c>
      <c r="H46" s="9">
        <f t="shared" si="3"/>
        <v>1130585425.75</v>
      </c>
      <c r="I46" s="9">
        <v>373489984</v>
      </c>
      <c r="J46" s="9">
        <f>J47</f>
        <v>-20439056.129999995</v>
      </c>
      <c r="K46" s="9">
        <f t="shared" si="4"/>
        <v>353050927.87</v>
      </c>
      <c r="L46" s="9">
        <v>327361984</v>
      </c>
      <c r="M46" s="9">
        <f>M47</f>
        <v>-128961984</v>
      </c>
      <c r="N46" s="9">
        <f t="shared" si="5"/>
        <v>198400000</v>
      </c>
      <c r="O46" s="7"/>
    </row>
    <row r="47" spans="1:15" ht="25.5" x14ac:dyDescent="0.2">
      <c r="A47" s="10" t="s">
        <v>97</v>
      </c>
      <c r="B47" s="1" t="s">
        <v>15</v>
      </c>
      <c r="C47" s="1" t="s">
        <v>15</v>
      </c>
      <c r="D47" s="1" t="s">
        <v>15</v>
      </c>
      <c r="E47" s="10"/>
      <c r="F47" s="11">
        <v>1130585425.75</v>
      </c>
      <c r="G47" s="11">
        <f>G48</f>
        <v>0</v>
      </c>
      <c r="H47" s="11">
        <f t="shared" si="3"/>
        <v>1130585425.75</v>
      </c>
      <c r="I47" s="11">
        <v>373489984</v>
      </c>
      <c r="J47" s="11">
        <f>J48</f>
        <v>-20439056.129999995</v>
      </c>
      <c r="K47" s="11">
        <f t="shared" si="4"/>
        <v>353050927.87</v>
      </c>
      <c r="L47" s="11">
        <v>327361984</v>
      </c>
      <c r="M47" s="11">
        <f>M48</f>
        <v>-128961984</v>
      </c>
      <c r="N47" s="11">
        <f t="shared" si="5"/>
        <v>198400000</v>
      </c>
      <c r="O47" s="10"/>
    </row>
    <row r="48" spans="1:15" x14ac:dyDescent="0.2">
      <c r="A48" s="12" t="s">
        <v>102</v>
      </c>
      <c r="B48" s="13" t="s">
        <v>103</v>
      </c>
      <c r="C48" s="13" t="s">
        <v>22</v>
      </c>
      <c r="D48" s="13" t="s">
        <v>15</v>
      </c>
      <c r="E48" s="12"/>
      <c r="F48" s="14">
        <v>1130585425.75</v>
      </c>
      <c r="G48" s="14">
        <f>SUM(G49:G57)</f>
        <v>0</v>
      </c>
      <c r="H48" s="14">
        <f t="shared" si="3"/>
        <v>1130585425.75</v>
      </c>
      <c r="I48" s="14">
        <v>373489984</v>
      </c>
      <c r="J48" s="14">
        <f>SUM(J49:J57)</f>
        <v>-20439056.129999995</v>
      </c>
      <c r="K48" s="14">
        <f t="shared" si="4"/>
        <v>353050927.87</v>
      </c>
      <c r="L48" s="14">
        <v>327361984</v>
      </c>
      <c r="M48" s="14">
        <f>SUM(M49:M57)</f>
        <v>-128961984</v>
      </c>
      <c r="N48" s="14">
        <f t="shared" si="5"/>
        <v>198400000</v>
      </c>
      <c r="O48" s="12"/>
    </row>
    <row r="49" spans="1:15" ht="63.75" x14ac:dyDescent="0.2">
      <c r="A49" s="15" t="s">
        <v>104</v>
      </c>
      <c r="B49" s="16"/>
      <c r="C49" s="16"/>
      <c r="D49" s="17" t="s">
        <v>105</v>
      </c>
      <c r="E49" s="15" t="s">
        <v>106</v>
      </c>
      <c r="F49" s="18">
        <v>38477740</v>
      </c>
      <c r="G49" s="18">
        <v>-38477740</v>
      </c>
      <c r="H49" s="18">
        <f t="shared" si="3"/>
        <v>0</v>
      </c>
      <c r="I49" s="18">
        <v>0</v>
      </c>
      <c r="J49" s="18">
        <v>48481586.619999997</v>
      </c>
      <c r="K49" s="18">
        <v>48481586.619999997</v>
      </c>
      <c r="L49" s="18">
        <v>0</v>
      </c>
      <c r="M49" s="18">
        <v>0</v>
      </c>
      <c r="N49" s="18">
        <v>0</v>
      </c>
      <c r="O49" s="15" t="s">
        <v>107</v>
      </c>
    </row>
    <row r="50" spans="1:15" ht="51" x14ac:dyDescent="0.2">
      <c r="A50" s="15" t="s">
        <v>108</v>
      </c>
      <c r="B50" s="16"/>
      <c r="C50" s="16"/>
      <c r="D50" s="17" t="s">
        <v>109</v>
      </c>
      <c r="E50" s="15" t="s">
        <v>106</v>
      </c>
      <c r="F50" s="18">
        <v>93721557.840000004</v>
      </c>
      <c r="G50" s="18">
        <v>83975928.739999995</v>
      </c>
      <c r="H50" s="18">
        <f t="shared" si="3"/>
        <v>177697486.57999998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5" t="s">
        <v>110</v>
      </c>
    </row>
    <row r="51" spans="1:15" ht="63.75" x14ac:dyDescent="0.2">
      <c r="A51" s="15" t="s">
        <v>111</v>
      </c>
      <c r="B51" s="16"/>
      <c r="C51" s="16"/>
      <c r="D51" s="17" t="s">
        <v>112</v>
      </c>
      <c r="E51" s="15" t="s">
        <v>106</v>
      </c>
      <c r="F51" s="18">
        <v>59682885</v>
      </c>
      <c r="G51" s="18">
        <v>-59682885</v>
      </c>
      <c r="H51" s="18">
        <f t="shared" si="3"/>
        <v>0</v>
      </c>
      <c r="I51" s="18">
        <v>0</v>
      </c>
      <c r="J51" s="18">
        <v>155769341.25</v>
      </c>
      <c r="K51" s="18">
        <v>155769341.25</v>
      </c>
      <c r="L51" s="18">
        <v>0</v>
      </c>
      <c r="M51" s="18">
        <v>0</v>
      </c>
      <c r="N51" s="18">
        <v>0</v>
      </c>
      <c r="O51" s="15" t="s">
        <v>107</v>
      </c>
    </row>
    <row r="52" spans="1:15" ht="63.75" x14ac:dyDescent="0.2">
      <c r="A52" s="15" t="s">
        <v>113</v>
      </c>
      <c r="B52" s="16"/>
      <c r="C52" s="16"/>
      <c r="D52" s="17" t="s">
        <v>114</v>
      </c>
      <c r="E52" s="15" t="s">
        <v>115</v>
      </c>
      <c r="F52" s="18">
        <v>176219900</v>
      </c>
      <c r="G52" s="18">
        <v>-135572700</v>
      </c>
      <c r="H52" s="18">
        <f t="shared" si="3"/>
        <v>40647200</v>
      </c>
      <c r="I52" s="18">
        <v>343728000</v>
      </c>
      <c r="J52" s="18">
        <v>-343728000</v>
      </c>
      <c r="K52" s="18">
        <v>0</v>
      </c>
      <c r="L52" s="18">
        <v>297600000</v>
      </c>
      <c r="M52" s="18">
        <v>-297600000</v>
      </c>
      <c r="N52" s="18">
        <v>0</v>
      </c>
      <c r="O52" s="15" t="s">
        <v>116</v>
      </c>
    </row>
    <row r="53" spans="1:15" ht="38.25" x14ac:dyDescent="0.2">
      <c r="A53" s="15" t="s">
        <v>117</v>
      </c>
      <c r="B53" s="16"/>
      <c r="C53" s="16"/>
      <c r="D53" s="17" t="s">
        <v>118</v>
      </c>
      <c r="E53" s="15" t="s">
        <v>119</v>
      </c>
      <c r="F53" s="18">
        <v>75090432</v>
      </c>
      <c r="G53" s="18">
        <v>-75090432</v>
      </c>
      <c r="H53" s="18">
        <f t="shared" si="3"/>
        <v>0</v>
      </c>
      <c r="I53" s="18">
        <v>29761984</v>
      </c>
      <c r="J53" s="18">
        <v>-29761984</v>
      </c>
      <c r="K53" s="18">
        <v>0</v>
      </c>
      <c r="L53" s="18">
        <v>29761984</v>
      </c>
      <c r="M53" s="18">
        <v>-29761984</v>
      </c>
      <c r="N53" s="18">
        <v>0</v>
      </c>
      <c r="O53" s="15" t="s">
        <v>120</v>
      </c>
    </row>
    <row r="54" spans="1:15" ht="51" x14ac:dyDescent="0.2">
      <c r="A54" s="15" t="s">
        <v>121</v>
      </c>
      <c r="B54" s="16"/>
      <c r="C54" s="16"/>
      <c r="D54" s="17" t="s">
        <v>122</v>
      </c>
      <c r="E54" s="15" t="s">
        <v>119</v>
      </c>
      <c r="F54" s="18">
        <v>0</v>
      </c>
      <c r="G54" s="18">
        <v>49600000</v>
      </c>
      <c r="H54" s="18">
        <f t="shared" si="3"/>
        <v>49600000</v>
      </c>
      <c r="I54" s="18">
        <v>0</v>
      </c>
      <c r="J54" s="18">
        <v>148800000</v>
      </c>
      <c r="K54" s="18">
        <v>148800000</v>
      </c>
      <c r="L54" s="18">
        <v>0</v>
      </c>
      <c r="M54" s="18">
        <v>198400000</v>
      </c>
      <c r="N54" s="18">
        <v>198400000</v>
      </c>
      <c r="O54" s="15" t="s">
        <v>123</v>
      </c>
    </row>
    <row r="55" spans="1:15" ht="25.5" x14ac:dyDescent="0.2">
      <c r="A55" s="15" t="s">
        <v>124</v>
      </c>
      <c r="B55" s="16"/>
      <c r="C55" s="16"/>
      <c r="D55" s="17" t="s">
        <v>125</v>
      </c>
      <c r="E55" s="15" t="s">
        <v>126</v>
      </c>
      <c r="F55" s="18">
        <v>200163610</v>
      </c>
      <c r="G55" s="18">
        <v>-31325105</v>
      </c>
      <c r="H55" s="18">
        <f t="shared" si="3"/>
        <v>168838505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5" t="s">
        <v>45</v>
      </c>
    </row>
    <row r="56" spans="1:15" ht="25.5" x14ac:dyDescent="0.2">
      <c r="A56" s="15" t="s">
        <v>127</v>
      </c>
      <c r="B56" s="16"/>
      <c r="C56" s="16"/>
      <c r="D56" s="17" t="s">
        <v>128</v>
      </c>
      <c r="E56" s="15" t="s">
        <v>126</v>
      </c>
      <c r="F56" s="18">
        <v>165338155</v>
      </c>
      <c r="G56" s="18">
        <v>-92057148.739999995</v>
      </c>
      <c r="H56" s="18">
        <f t="shared" si="3"/>
        <v>73281006.260000005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5" t="s">
        <v>45</v>
      </c>
    </row>
    <row r="57" spans="1:15" ht="51" x14ac:dyDescent="0.2">
      <c r="A57" s="15" t="s">
        <v>129</v>
      </c>
      <c r="B57" s="16"/>
      <c r="C57" s="16"/>
      <c r="D57" s="17" t="s">
        <v>130</v>
      </c>
      <c r="E57" s="15" t="s">
        <v>126</v>
      </c>
      <c r="F57" s="18">
        <v>143721974</v>
      </c>
      <c r="G57" s="18">
        <v>298630082</v>
      </c>
      <c r="H57" s="18">
        <f t="shared" si="3"/>
        <v>442352056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5" t="s">
        <v>131</v>
      </c>
    </row>
    <row r="58" spans="1:15" ht="25.5" x14ac:dyDescent="0.2">
      <c r="A58" s="7" t="s">
        <v>132</v>
      </c>
      <c r="B58" s="8" t="s">
        <v>15</v>
      </c>
      <c r="C58" s="8" t="s">
        <v>15</v>
      </c>
      <c r="D58" s="8" t="s">
        <v>15</v>
      </c>
      <c r="E58" s="7"/>
      <c r="F58" s="9">
        <v>291192076.89999998</v>
      </c>
      <c r="G58" s="9">
        <f>G59</f>
        <v>1272231.4900000021</v>
      </c>
      <c r="H58" s="9">
        <f t="shared" si="3"/>
        <v>292464308.38999999</v>
      </c>
      <c r="I58" s="9">
        <v>551146192.08000004</v>
      </c>
      <c r="J58" s="9">
        <f>J59</f>
        <v>-41726980</v>
      </c>
      <c r="K58" s="9">
        <f t="shared" ref="K58:K64" si="6">I58+J58</f>
        <v>509419212.08000004</v>
      </c>
      <c r="L58" s="9">
        <v>619910846.39999998</v>
      </c>
      <c r="M58" s="9">
        <f>M59</f>
        <v>41726980</v>
      </c>
      <c r="N58" s="9">
        <f t="shared" ref="N58:N64" si="7">L58+M58</f>
        <v>661637826.39999998</v>
      </c>
      <c r="O58" s="7"/>
    </row>
    <row r="59" spans="1:15" x14ac:dyDescent="0.2">
      <c r="A59" s="10" t="s">
        <v>133</v>
      </c>
      <c r="B59" s="1" t="s">
        <v>15</v>
      </c>
      <c r="C59" s="1" t="s">
        <v>15</v>
      </c>
      <c r="D59" s="1" t="s">
        <v>15</v>
      </c>
      <c r="E59" s="10"/>
      <c r="F59" s="11">
        <v>291192076.89999998</v>
      </c>
      <c r="G59" s="11">
        <f>G60+G63</f>
        <v>1272231.4900000021</v>
      </c>
      <c r="H59" s="11">
        <f t="shared" si="3"/>
        <v>292464308.38999999</v>
      </c>
      <c r="I59" s="11">
        <v>551146192.08000004</v>
      </c>
      <c r="J59" s="11">
        <f>J60+J63</f>
        <v>-41726980</v>
      </c>
      <c r="K59" s="11">
        <f t="shared" si="6"/>
        <v>509419212.08000004</v>
      </c>
      <c r="L59" s="11">
        <v>619910846.39999998</v>
      </c>
      <c r="M59" s="11">
        <f>M60+M63</f>
        <v>41726980</v>
      </c>
      <c r="N59" s="11">
        <f t="shared" si="7"/>
        <v>661637826.39999998</v>
      </c>
      <c r="O59" s="10"/>
    </row>
    <row r="60" spans="1:15" x14ac:dyDescent="0.2">
      <c r="A60" s="12" t="s">
        <v>134</v>
      </c>
      <c r="B60" s="13" t="s">
        <v>135</v>
      </c>
      <c r="C60" s="13" t="s">
        <v>22</v>
      </c>
      <c r="D60" s="13" t="s">
        <v>15</v>
      </c>
      <c r="E60" s="12"/>
      <c r="F60" s="14">
        <v>96967156.900000006</v>
      </c>
      <c r="G60" s="14">
        <f>SUM(G61:G62)</f>
        <v>-37659450</v>
      </c>
      <c r="H60" s="14">
        <f t="shared" si="3"/>
        <v>59307706.900000006</v>
      </c>
      <c r="I60" s="14">
        <v>551146192.08000004</v>
      </c>
      <c r="J60" s="14">
        <f>SUM(J61:J62)</f>
        <v>-41726980</v>
      </c>
      <c r="K60" s="14">
        <f t="shared" si="6"/>
        <v>509419212.08000004</v>
      </c>
      <c r="L60" s="14">
        <v>619910846.39999998</v>
      </c>
      <c r="M60" s="14">
        <f>SUM(M61:M62)</f>
        <v>41726980</v>
      </c>
      <c r="N60" s="14">
        <f t="shared" si="7"/>
        <v>661637826.39999998</v>
      </c>
      <c r="O60" s="12"/>
    </row>
    <row r="61" spans="1:15" ht="51" x14ac:dyDescent="0.2">
      <c r="A61" s="15" t="s">
        <v>136</v>
      </c>
      <c r="B61" s="16"/>
      <c r="C61" s="16"/>
      <c r="D61" s="17" t="s">
        <v>137</v>
      </c>
      <c r="E61" s="15" t="s">
        <v>119</v>
      </c>
      <c r="F61" s="18">
        <v>15353150</v>
      </c>
      <c r="G61" s="18">
        <v>-15353150</v>
      </c>
      <c r="H61" s="18">
        <f t="shared" si="3"/>
        <v>0</v>
      </c>
      <c r="I61" s="18">
        <v>16632580</v>
      </c>
      <c r="J61" s="18">
        <v>-16632580</v>
      </c>
      <c r="K61" s="18">
        <f t="shared" si="6"/>
        <v>0</v>
      </c>
      <c r="L61" s="18">
        <v>0</v>
      </c>
      <c r="M61" s="18">
        <v>16632580</v>
      </c>
      <c r="N61" s="18">
        <f t="shared" si="7"/>
        <v>16632580</v>
      </c>
      <c r="O61" s="15" t="s">
        <v>138</v>
      </c>
    </row>
    <row r="62" spans="1:15" ht="51" x14ac:dyDescent="0.2">
      <c r="A62" s="15" t="s">
        <v>139</v>
      </c>
      <c r="B62" s="16"/>
      <c r="C62" s="16"/>
      <c r="D62" s="17" t="s">
        <v>140</v>
      </c>
      <c r="E62" s="15" t="s">
        <v>76</v>
      </c>
      <c r="F62" s="18">
        <v>22306300</v>
      </c>
      <c r="G62" s="18">
        <v>-22306300</v>
      </c>
      <c r="H62" s="18">
        <f t="shared" si="3"/>
        <v>0</v>
      </c>
      <c r="I62" s="18">
        <v>25094400</v>
      </c>
      <c r="J62" s="18">
        <v>-25094400</v>
      </c>
      <c r="K62" s="18">
        <f t="shared" si="6"/>
        <v>0</v>
      </c>
      <c r="L62" s="18">
        <v>0</v>
      </c>
      <c r="M62" s="18">
        <v>25094400</v>
      </c>
      <c r="N62" s="18">
        <f t="shared" si="7"/>
        <v>25094400</v>
      </c>
      <c r="O62" s="15" t="s">
        <v>138</v>
      </c>
    </row>
    <row r="63" spans="1:15" ht="38.25" x14ac:dyDescent="0.2">
      <c r="A63" s="12" t="s">
        <v>141</v>
      </c>
      <c r="B63" s="13" t="s">
        <v>142</v>
      </c>
      <c r="C63" s="13" t="s">
        <v>22</v>
      </c>
      <c r="D63" s="26" t="s">
        <v>15</v>
      </c>
      <c r="E63" s="12"/>
      <c r="F63" s="14">
        <v>162398190</v>
      </c>
      <c r="G63" s="14">
        <f>G64</f>
        <v>38931681.490000002</v>
      </c>
      <c r="H63" s="14">
        <f t="shared" si="3"/>
        <v>201329871.49000001</v>
      </c>
      <c r="I63" s="14">
        <v>0</v>
      </c>
      <c r="J63" s="14">
        <f>J64</f>
        <v>0</v>
      </c>
      <c r="K63" s="14">
        <f t="shared" si="6"/>
        <v>0</v>
      </c>
      <c r="L63" s="14">
        <v>0</v>
      </c>
      <c r="M63" s="14">
        <f>M64</f>
        <v>0</v>
      </c>
      <c r="N63" s="14">
        <f t="shared" si="7"/>
        <v>0</v>
      </c>
      <c r="O63" s="12"/>
    </row>
    <row r="64" spans="1:15" ht="63.75" x14ac:dyDescent="0.2">
      <c r="A64" s="15" t="s">
        <v>143</v>
      </c>
      <c r="B64" s="16"/>
      <c r="C64" s="16"/>
      <c r="D64" s="17" t="s">
        <v>144</v>
      </c>
      <c r="E64" s="15" t="s">
        <v>126</v>
      </c>
      <c r="F64" s="18">
        <v>162398190</v>
      </c>
      <c r="G64" s="18">
        <v>38931681.490000002</v>
      </c>
      <c r="H64" s="18">
        <f t="shared" si="3"/>
        <v>201329871.49000001</v>
      </c>
      <c r="I64" s="18">
        <v>0</v>
      </c>
      <c r="J64" s="18">
        <v>0</v>
      </c>
      <c r="K64" s="18">
        <f t="shared" si="6"/>
        <v>0</v>
      </c>
      <c r="L64" s="18">
        <v>0</v>
      </c>
      <c r="M64" s="18">
        <v>0</v>
      </c>
      <c r="N64" s="18">
        <f t="shared" si="7"/>
        <v>0</v>
      </c>
      <c r="O64" s="27" t="s">
        <v>145</v>
      </c>
    </row>
    <row r="65" spans="1:15" ht="12.75" customHeight="1" x14ac:dyDescent="0.2">
      <c r="A65" s="31" t="s">
        <v>146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x14ac:dyDescent="0.2">
      <c r="A66" s="7" t="s">
        <v>147</v>
      </c>
      <c r="B66" s="8" t="s">
        <v>15</v>
      </c>
      <c r="C66" s="8" t="s">
        <v>15</v>
      </c>
      <c r="D66" s="8" t="s">
        <v>15</v>
      </c>
      <c r="E66" s="7"/>
      <c r="F66" s="9">
        <v>3900311361.4400001</v>
      </c>
      <c r="G66" s="9">
        <f>G67</f>
        <v>-151319674.30999994</v>
      </c>
      <c r="H66" s="9">
        <f t="shared" ref="H66:H73" si="8">F66+G66</f>
        <v>3748991687.1300001</v>
      </c>
      <c r="I66" s="9">
        <v>4198739977.8200002</v>
      </c>
      <c r="J66" s="9">
        <f>J67</f>
        <v>0</v>
      </c>
      <c r="K66" s="9">
        <f t="shared" ref="K66:K73" si="9">I66+J66</f>
        <v>4198739977.8200002</v>
      </c>
      <c r="L66" s="9">
        <v>4918596045.6700001</v>
      </c>
      <c r="M66" s="9">
        <f>M67</f>
        <v>0</v>
      </c>
      <c r="N66" s="9">
        <f t="shared" ref="N66:N73" si="10">L66+M66</f>
        <v>4918596045.6700001</v>
      </c>
      <c r="O66" s="7"/>
    </row>
    <row r="67" spans="1:15" x14ac:dyDescent="0.2">
      <c r="A67" s="10" t="s">
        <v>148</v>
      </c>
      <c r="B67" s="1" t="s">
        <v>15</v>
      </c>
      <c r="C67" s="1" t="s">
        <v>15</v>
      </c>
      <c r="D67" s="1" t="s">
        <v>15</v>
      </c>
      <c r="E67" s="10"/>
      <c r="F67" s="11">
        <v>3640977717.9699998</v>
      </c>
      <c r="G67" s="11">
        <f>G68+G123+G121</f>
        <v>-151319674.30999994</v>
      </c>
      <c r="H67" s="11">
        <f t="shared" si="8"/>
        <v>3489658043.6599998</v>
      </c>
      <c r="I67" s="11">
        <v>4198739977.8200002</v>
      </c>
      <c r="J67" s="11">
        <f>J68+J123+J121</f>
        <v>0</v>
      </c>
      <c r="K67" s="11">
        <f t="shared" si="9"/>
        <v>4198739977.8200002</v>
      </c>
      <c r="L67" s="11">
        <v>4252559665.6700001</v>
      </c>
      <c r="M67" s="11">
        <f>M68+M123+M121</f>
        <v>0</v>
      </c>
      <c r="N67" s="11">
        <f t="shared" si="10"/>
        <v>4252559665.6700001</v>
      </c>
      <c r="O67" s="10"/>
    </row>
    <row r="68" spans="1:15" ht="38.25" x14ac:dyDescent="0.2">
      <c r="A68" s="12" t="s">
        <v>149</v>
      </c>
      <c r="B68" s="13" t="s">
        <v>150</v>
      </c>
      <c r="C68" s="13" t="s">
        <v>151</v>
      </c>
      <c r="D68" s="13" t="s">
        <v>15</v>
      </c>
      <c r="E68" s="12"/>
      <c r="F68" s="14">
        <v>3188757151.6999998</v>
      </c>
      <c r="G68" s="14">
        <f>SUM(G69:G120)</f>
        <v>-395229033.25</v>
      </c>
      <c r="H68" s="14">
        <f t="shared" si="8"/>
        <v>2793528118.4499998</v>
      </c>
      <c r="I68" s="14">
        <v>3740473977.8200002</v>
      </c>
      <c r="J68" s="14">
        <f>SUM(J69:J120)</f>
        <v>27000000</v>
      </c>
      <c r="K68" s="14">
        <f t="shared" si="9"/>
        <v>3767473977.8200002</v>
      </c>
      <c r="L68" s="14">
        <v>4147281165.6700001</v>
      </c>
      <c r="M68" s="14">
        <f>SUM(M69:M120)</f>
        <v>0</v>
      </c>
      <c r="N68" s="14">
        <f t="shared" si="10"/>
        <v>4147281165.6700001</v>
      </c>
      <c r="O68" s="12"/>
    </row>
    <row r="69" spans="1:15" ht="25.5" x14ac:dyDescent="0.2">
      <c r="A69" s="15" t="s">
        <v>152</v>
      </c>
      <c r="B69" s="16"/>
      <c r="C69" s="16"/>
      <c r="D69" s="17" t="s">
        <v>153</v>
      </c>
      <c r="E69" s="15" t="s">
        <v>34</v>
      </c>
      <c r="F69" s="18">
        <v>0</v>
      </c>
      <c r="G69" s="18">
        <v>6023491.0300000003</v>
      </c>
      <c r="H69" s="18">
        <f t="shared" si="8"/>
        <v>6023491.0300000003</v>
      </c>
      <c r="I69" s="18">
        <v>0</v>
      </c>
      <c r="J69" s="18">
        <v>0</v>
      </c>
      <c r="K69" s="18">
        <f t="shared" si="9"/>
        <v>0</v>
      </c>
      <c r="L69" s="18">
        <v>0</v>
      </c>
      <c r="M69" s="18">
        <v>0</v>
      </c>
      <c r="N69" s="18">
        <f t="shared" si="10"/>
        <v>0</v>
      </c>
      <c r="O69" s="15" t="s">
        <v>154</v>
      </c>
    </row>
    <row r="70" spans="1:15" ht="25.5" x14ac:dyDescent="0.2">
      <c r="A70" s="15" t="s">
        <v>155</v>
      </c>
      <c r="B70" s="16"/>
      <c r="C70" s="16"/>
      <c r="D70" s="17" t="s">
        <v>156</v>
      </c>
      <c r="E70" s="15" t="s">
        <v>34</v>
      </c>
      <c r="F70" s="18">
        <v>545039282.01999998</v>
      </c>
      <c r="G70" s="18">
        <v>-158845774.72</v>
      </c>
      <c r="H70" s="18">
        <f t="shared" si="8"/>
        <v>386193507.29999995</v>
      </c>
      <c r="I70" s="18">
        <v>0</v>
      </c>
      <c r="J70" s="18">
        <v>0</v>
      </c>
      <c r="K70" s="18">
        <f t="shared" si="9"/>
        <v>0</v>
      </c>
      <c r="L70" s="18">
        <v>0</v>
      </c>
      <c r="M70" s="18">
        <v>0</v>
      </c>
      <c r="N70" s="18">
        <f t="shared" si="10"/>
        <v>0</v>
      </c>
      <c r="O70" s="27" t="s">
        <v>157</v>
      </c>
    </row>
    <row r="71" spans="1:15" ht="25.5" x14ac:dyDescent="0.2">
      <c r="A71" s="15" t="s">
        <v>158</v>
      </c>
      <c r="B71" s="16"/>
      <c r="C71" s="16"/>
      <c r="D71" s="17" t="s">
        <v>159</v>
      </c>
      <c r="E71" s="15" t="s">
        <v>34</v>
      </c>
      <c r="F71" s="18">
        <v>0</v>
      </c>
      <c r="G71" s="18">
        <v>60000000</v>
      </c>
      <c r="H71" s="18">
        <f t="shared" si="8"/>
        <v>60000000</v>
      </c>
      <c r="I71" s="18">
        <v>0</v>
      </c>
      <c r="J71" s="18">
        <v>0</v>
      </c>
      <c r="K71" s="18">
        <f t="shared" si="9"/>
        <v>0</v>
      </c>
      <c r="L71" s="18">
        <v>0</v>
      </c>
      <c r="M71" s="18">
        <v>0</v>
      </c>
      <c r="N71" s="18">
        <f t="shared" si="10"/>
        <v>0</v>
      </c>
      <c r="O71" s="27" t="s">
        <v>154</v>
      </c>
    </row>
    <row r="72" spans="1:15" ht="38.25" x14ac:dyDescent="0.2">
      <c r="A72" s="15" t="s">
        <v>160</v>
      </c>
      <c r="B72" s="16"/>
      <c r="C72" s="16"/>
      <c r="D72" s="17" t="s">
        <v>161</v>
      </c>
      <c r="E72" s="15" t="s">
        <v>34</v>
      </c>
      <c r="F72" s="18">
        <v>150000000</v>
      </c>
      <c r="G72" s="18">
        <v>90000</v>
      </c>
      <c r="H72" s="18">
        <f t="shared" si="8"/>
        <v>150090000</v>
      </c>
      <c r="I72" s="18">
        <v>566110380</v>
      </c>
      <c r="J72" s="18">
        <v>0</v>
      </c>
      <c r="K72" s="18">
        <f t="shared" si="9"/>
        <v>566110380</v>
      </c>
      <c r="L72" s="18">
        <v>100000000</v>
      </c>
      <c r="M72" s="18">
        <v>0</v>
      </c>
      <c r="N72" s="18">
        <f t="shared" si="10"/>
        <v>100000000</v>
      </c>
      <c r="O72" s="15" t="s">
        <v>162</v>
      </c>
    </row>
    <row r="73" spans="1:15" ht="25.5" x14ac:dyDescent="0.2">
      <c r="A73" s="15" t="s">
        <v>163</v>
      </c>
      <c r="B73" s="16"/>
      <c r="C73" s="16"/>
      <c r="D73" s="17" t="s">
        <v>164</v>
      </c>
      <c r="E73" s="15" t="s">
        <v>34</v>
      </c>
      <c r="F73" s="18">
        <v>112104103.72</v>
      </c>
      <c r="G73" s="18">
        <v>25996843.510000002</v>
      </c>
      <c r="H73" s="18">
        <f t="shared" si="8"/>
        <v>138100947.22999999</v>
      </c>
      <c r="I73" s="18">
        <v>0</v>
      </c>
      <c r="J73" s="18">
        <v>0</v>
      </c>
      <c r="K73" s="18">
        <f t="shared" si="9"/>
        <v>0</v>
      </c>
      <c r="L73" s="18">
        <v>0</v>
      </c>
      <c r="M73" s="18">
        <v>0</v>
      </c>
      <c r="N73" s="18">
        <f t="shared" si="10"/>
        <v>0</v>
      </c>
      <c r="O73" s="15" t="s">
        <v>154</v>
      </c>
    </row>
    <row r="74" spans="1:15" s="19" customFormat="1" ht="38.25" x14ac:dyDescent="0.2">
      <c r="A74" s="15" t="s">
        <v>165</v>
      </c>
      <c r="B74" s="16"/>
      <c r="C74" s="16"/>
      <c r="D74" s="17" t="s">
        <v>166</v>
      </c>
      <c r="E74" s="15" t="s">
        <v>34</v>
      </c>
      <c r="F74" s="18">
        <v>0</v>
      </c>
      <c r="G74" s="28">
        <v>500000</v>
      </c>
      <c r="H74" s="18">
        <v>500000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5" t="s">
        <v>167</v>
      </c>
    </row>
    <row r="75" spans="1:15" s="19" customFormat="1" ht="38.25" x14ac:dyDescent="0.2">
      <c r="A75" s="15" t="s">
        <v>168</v>
      </c>
      <c r="B75" s="16"/>
      <c r="C75" s="16"/>
      <c r="D75" s="17" t="s">
        <v>169</v>
      </c>
      <c r="E75" s="15" t="s">
        <v>34</v>
      </c>
      <c r="F75" s="18">
        <v>0</v>
      </c>
      <c r="G75" s="28">
        <v>500000</v>
      </c>
      <c r="H75" s="18">
        <v>500000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5" t="s">
        <v>170</v>
      </c>
    </row>
    <row r="76" spans="1:15" ht="25.5" x14ac:dyDescent="0.2">
      <c r="A76" s="15" t="s">
        <v>171</v>
      </c>
      <c r="B76" s="16"/>
      <c r="C76" s="16"/>
      <c r="D76" s="17" t="s">
        <v>172</v>
      </c>
      <c r="E76" s="15" t="s">
        <v>34</v>
      </c>
      <c r="F76" s="18">
        <v>0</v>
      </c>
      <c r="G76" s="18">
        <v>600000</v>
      </c>
      <c r="H76" s="18">
        <f>F76+G76</f>
        <v>600000</v>
      </c>
      <c r="I76" s="18">
        <v>0</v>
      </c>
      <c r="J76" s="18">
        <v>0</v>
      </c>
      <c r="K76" s="18">
        <f>I76+J76</f>
        <v>0</v>
      </c>
      <c r="L76" s="18">
        <v>0</v>
      </c>
      <c r="M76" s="18">
        <v>0</v>
      </c>
      <c r="N76" s="18">
        <f>L76+M76</f>
        <v>0</v>
      </c>
      <c r="O76" s="15" t="s">
        <v>173</v>
      </c>
    </row>
    <row r="77" spans="1:15" ht="25.5" x14ac:dyDescent="0.2">
      <c r="A77" s="15" t="s">
        <v>174</v>
      </c>
      <c r="B77" s="16"/>
      <c r="C77" s="16"/>
      <c r="D77" s="17" t="s">
        <v>175</v>
      </c>
      <c r="E77" s="15" t="s">
        <v>34</v>
      </c>
      <c r="F77" s="18">
        <v>11827316.65</v>
      </c>
      <c r="G77" s="18">
        <v>12232442.35</v>
      </c>
      <c r="H77" s="18">
        <f>F77+G77</f>
        <v>24059759</v>
      </c>
      <c r="I77" s="18">
        <v>52205996.390000001</v>
      </c>
      <c r="J77" s="18">
        <v>0</v>
      </c>
      <c r="K77" s="18">
        <f>I77+J77</f>
        <v>52205996.390000001</v>
      </c>
      <c r="L77" s="18">
        <v>174098000</v>
      </c>
      <c r="M77" s="18">
        <v>0</v>
      </c>
      <c r="N77" s="18">
        <f>L77+M77</f>
        <v>174098000</v>
      </c>
      <c r="O77" s="15" t="s">
        <v>154</v>
      </c>
    </row>
    <row r="78" spans="1:15" s="19" customFormat="1" ht="38.25" x14ac:dyDescent="0.2">
      <c r="A78" s="15" t="s">
        <v>176</v>
      </c>
      <c r="B78" s="16"/>
      <c r="C78" s="16"/>
      <c r="D78" s="17" t="s">
        <v>177</v>
      </c>
      <c r="E78" s="15" t="s">
        <v>34</v>
      </c>
      <c r="F78" s="18">
        <v>0</v>
      </c>
      <c r="G78" s="28">
        <v>500000</v>
      </c>
      <c r="H78" s="18">
        <v>500000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5" t="s">
        <v>170</v>
      </c>
    </row>
    <row r="79" spans="1:15" s="19" customFormat="1" ht="25.5" x14ac:dyDescent="0.2">
      <c r="A79" s="15" t="s">
        <v>178</v>
      </c>
      <c r="B79" s="16"/>
      <c r="C79" s="16"/>
      <c r="D79" s="17" t="s">
        <v>179</v>
      </c>
      <c r="E79" s="15" t="s">
        <v>34</v>
      </c>
      <c r="F79" s="18">
        <v>17913797.84</v>
      </c>
      <c r="G79" s="28">
        <v>-4500000</v>
      </c>
      <c r="H79" s="18">
        <v>13413797.84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5" t="s">
        <v>45</v>
      </c>
    </row>
    <row r="80" spans="1:15" ht="25.5" x14ac:dyDescent="0.2">
      <c r="A80" s="15" t="s">
        <v>180</v>
      </c>
      <c r="B80" s="16"/>
      <c r="C80" s="16"/>
      <c r="D80" s="17" t="s">
        <v>181</v>
      </c>
      <c r="E80" s="15" t="s">
        <v>34</v>
      </c>
      <c r="F80" s="18">
        <v>7380870.8700000001</v>
      </c>
      <c r="G80" s="18">
        <v>-4550000</v>
      </c>
      <c r="H80" s="18">
        <f t="shared" ref="H80:H86" si="11">F80+G80</f>
        <v>2830870.87</v>
      </c>
      <c r="I80" s="18">
        <v>0</v>
      </c>
      <c r="J80" s="18">
        <v>0</v>
      </c>
      <c r="K80" s="18">
        <f t="shared" ref="K80:K86" si="12">I80+J80</f>
        <v>0</v>
      </c>
      <c r="L80" s="18">
        <v>0</v>
      </c>
      <c r="M80" s="18">
        <v>0</v>
      </c>
      <c r="N80" s="18">
        <f t="shared" ref="N80:N86" si="13">L80+M80</f>
        <v>0</v>
      </c>
      <c r="O80" s="27" t="s">
        <v>45</v>
      </c>
    </row>
    <row r="81" spans="1:15" ht="25.5" x14ac:dyDescent="0.2">
      <c r="A81" s="15" t="s">
        <v>182</v>
      </c>
      <c r="B81" s="16"/>
      <c r="C81" s="16"/>
      <c r="D81" s="17" t="s">
        <v>183</v>
      </c>
      <c r="E81" s="15" t="s">
        <v>34</v>
      </c>
      <c r="F81" s="18">
        <v>0</v>
      </c>
      <c r="G81" s="18">
        <v>1600000</v>
      </c>
      <c r="H81" s="18">
        <f t="shared" si="11"/>
        <v>1600000</v>
      </c>
      <c r="I81" s="18">
        <v>0</v>
      </c>
      <c r="J81" s="18">
        <v>0</v>
      </c>
      <c r="K81" s="18">
        <f t="shared" si="12"/>
        <v>0</v>
      </c>
      <c r="L81" s="18">
        <v>0</v>
      </c>
      <c r="M81" s="18">
        <v>0</v>
      </c>
      <c r="N81" s="18">
        <f t="shared" si="13"/>
        <v>0</v>
      </c>
      <c r="O81" s="27" t="s">
        <v>154</v>
      </c>
    </row>
    <row r="82" spans="1:15" ht="25.5" x14ac:dyDescent="0.2">
      <c r="A82" s="15" t="s">
        <v>184</v>
      </c>
      <c r="B82" s="16"/>
      <c r="C82" s="16"/>
      <c r="D82" s="17" t="s">
        <v>185</v>
      </c>
      <c r="E82" s="15" t="s">
        <v>34</v>
      </c>
      <c r="F82" s="18">
        <v>0</v>
      </c>
      <c r="G82" s="18">
        <v>1600000</v>
      </c>
      <c r="H82" s="18">
        <f t="shared" si="11"/>
        <v>1600000</v>
      </c>
      <c r="I82" s="18">
        <v>0</v>
      </c>
      <c r="J82" s="18">
        <v>0</v>
      </c>
      <c r="K82" s="18">
        <f t="shared" si="12"/>
        <v>0</v>
      </c>
      <c r="L82" s="18">
        <v>0</v>
      </c>
      <c r="M82" s="18">
        <v>0</v>
      </c>
      <c r="N82" s="18">
        <f t="shared" si="13"/>
        <v>0</v>
      </c>
      <c r="O82" s="27" t="s">
        <v>154</v>
      </c>
    </row>
    <row r="83" spans="1:15" ht="51" x14ac:dyDescent="0.2">
      <c r="A83" s="15" t="s">
        <v>186</v>
      </c>
      <c r="B83" s="16"/>
      <c r="C83" s="16"/>
      <c r="D83" s="17" t="s">
        <v>187</v>
      </c>
      <c r="E83" s="15" t="s">
        <v>34</v>
      </c>
      <c r="F83" s="18">
        <v>80000000</v>
      </c>
      <c r="G83" s="18">
        <v>38845774.719999999</v>
      </c>
      <c r="H83" s="18">
        <f t="shared" si="11"/>
        <v>118845774.72</v>
      </c>
      <c r="I83" s="18">
        <v>0</v>
      </c>
      <c r="J83" s="18">
        <v>0</v>
      </c>
      <c r="K83" s="18">
        <f t="shared" si="12"/>
        <v>0</v>
      </c>
      <c r="L83" s="18">
        <v>0</v>
      </c>
      <c r="M83" s="18">
        <v>0</v>
      </c>
      <c r="N83" s="18">
        <f t="shared" si="13"/>
        <v>0</v>
      </c>
      <c r="O83" s="15" t="s">
        <v>188</v>
      </c>
    </row>
    <row r="84" spans="1:15" ht="38.25" x14ac:dyDescent="0.2">
      <c r="A84" s="15" t="s">
        <v>189</v>
      </c>
      <c r="B84" s="16"/>
      <c r="C84" s="16"/>
      <c r="D84" s="17" t="s">
        <v>190</v>
      </c>
      <c r="E84" s="15" t="s">
        <v>34</v>
      </c>
      <c r="F84" s="18">
        <v>0</v>
      </c>
      <c r="G84" s="18">
        <v>912876.29</v>
      </c>
      <c r="H84" s="18">
        <f t="shared" si="11"/>
        <v>912876.29</v>
      </c>
      <c r="I84" s="18">
        <v>0</v>
      </c>
      <c r="J84" s="18">
        <v>0</v>
      </c>
      <c r="K84" s="18">
        <f t="shared" si="12"/>
        <v>0</v>
      </c>
      <c r="L84" s="18">
        <v>0</v>
      </c>
      <c r="M84" s="18">
        <v>0</v>
      </c>
      <c r="N84" s="18">
        <f t="shared" si="13"/>
        <v>0</v>
      </c>
      <c r="O84" s="15" t="s">
        <v>154</v>
      </c>
    </row>
    <row r="85" spans="1:15" ht="25.5" x14ac:dyDescent="0.2">
      <c r="A85" s="15" t="s">
        <v>191</v>
      </c>
      <c r="B85" s="16"/>
      <c r="C85" s="16"/>
      <c r="D85" s="17" t="s">
        <v>192</v>
      </c>
      <c r="E85" s="15" t="s">
        <v>34</v>
      </c>
      <c r="F85" s="18">
        <v>4946629.2699999996</v>
      </c>
      <c r="G85" s="18">
        <v>4929288.55</v>
      </c>
      <c r="H85" s="18">
        <f t="shared" si="11"/>
        <v>9875917.8200000003</v>
      </c>
      <c r="I85" s="18">
        <v>0</v>
      </c>
      <c r="J85" s="18">
        <v>0</v>
      </c>
      <c r="K85" s="18">
        <f t="shared" si="12"/>
        <v>0</v>
      </c>
      <c r="L85" s="18">
        <v>0</v>
      </c>
      <c r="M85" s="18">
        <v>0</v>
      </c>
      <c r="N85" s="18">
        <f t="shared" si="13"/>
        <v>0</v>
      </c>
      <c r="O85" s="27" t="s">
        <v>193</v>
      </c>
    </row>
    <row r="86" spans="1:15" ht="25.5" x14ac:dyDescent="0.2">
      <c r="A86" s="15" t="s">
        <v>194</v>
      </c>
      <c r="B86" s="16"/>
      <c r="C86" s="16"/>
      <c r="D86" s="17" t="s">
        <v>195</v>
      </c>
      <c r="E86" s="15" t="s">
        <v>34</v>
      </c>
      <c r="F86" s="18">
        <v>41192666.079999998</v>
      </c>
      <c r="G86" s="18">
        <v>-41192666.079999998</v>
      </c>
      <c r="H86" s="18">
        <f t="shared" si="11"/>
        <v>0</v>
      </c>
      <c r="I86" s="18">
        <v>100000000</v>
      </c>
      <c r="J86" s="18">
        <v>0</v>
      </c>
      <c r="K86" s="18">
        <f t="shared" si="12"/>
        <v>100000000</v>
      </c>
      <c r="L86" s="18">
        <v>0</v>
      </c>
      <c r="M86" s="18">
        <v>0</v>
      </c>
      <c r="N86" s="18">
        <f t="shared" si="13"/>
        <v>0</v>
      </c>
      <c r="O86" s="15" t="s">
        <v>196</v>
      </c>
    </row>
    <row r="87" spans="1:15" s="19" customFormat="1" ht="38.25" x14ac:dyDescent="0.2">
      <c r="A87" s="15" t="s">
        <v>197</v>
      </c>
      <c r="B87" s="16"/>
      <c r="C87" s="16"/>
      <c r="D87" s="17" t="s">
        <v>198</v>
      </c>
      <c r="E87" s="15" t="s">
        <v>34</v>
      </c>
      <c r="F87" s="18">
        <v>0</v>
      </c>
      <c r="G87" s="28">
        <v>500000</v>
      </c>
      <c r="H87" s="18">
        <v>500000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5" t="s">
        <v>170</v>
      </c>
    </row>
    <row r="88" spans="1:15" ht="25.5" x14ac:dyDescent="0.2">
      <c r="A88" s="15" t="s">
        <v>199</v>
      </c>
      <c r="B88" s="16"/>
      <c r="C88" s="16"/>
      <c r="D88" s="17" t="s">
        <v>200</v>
      </c>
      <c r="E88" s="15" t="s">
        <v>34</v>
      </c>
      <c r="F88" s="18">
        <v>0</v>
      </c>
      <c r="G88" s="28">
        <v>3159324.87</v>
      </c>
      <c r="H88" s="18">
        <f>F88+G88</f>
        <v>3159324.87</v>
      </c>
      <c r="I88" s="18">
        <v>0</v>
      </c>
      <c r="J88" s="18">
        <v>0</v>
      </c>
      <c r="K88" s="18">
        <f>I88+J88</f>
        <v>0</v>
      </c>
      <c r="L88" s="18">
        <v>0</v>
      </c>
      <c r="M88" s="18">
        <v>0</v>
      </c>
      <c r="N88" s="18">
        <f>L88+M88</f>
        <v>0</v>
      </c>
      <c r="O88" s="15" t="s">
        <v>154</v>
      </c>
    </row>
    <row r="89" spans="1:15" s="19" customFormat="1" ht="38.25" x14ac:dyDescent="0.2">
      <c r="A89" s="15" t="s">
        <v>201</v>
      </c>
      <c r="B89" s="16"/>
      <c r="C89" s="16"/>
      <c r="D89" s="17" t="s">
        <v>202</v>
      </c>
      <c r="E89" s="15" t="s">
        <v>34</v>
      </c>
      <c r="F89" s="18">
        <v>0</v>
      </c>
      <c r="G89" s="28">
        <v>500000</v>
      </c>
      <c r="H89" s="18">
        <v>500000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5" t="s">
        <v>170</v>
      </c>
    </row>
    <row r="90" spans="1:15" s="19" customFormat="1" ht="38.25" x14ac:dyDescent="0.2">
      <c r="A90" s="15" t="s">
        <v>203</v>
      </c>
      <c r="B90" s="16"/>
      <c r="C90" s="16"/>
      <c r="D90" s="17" t="s">
        <v>204</v>
      </c>
      <c r="E90" s="15" t="s">
        <v>34</v>
      </c>
      <c r="F90" s="18">
        <v>0</v>
      </c>
      <c r="G90" s="28">
        <v>500000</v>
      </c>
      <c r="H90" s="18">
        <v>500000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5" t="s">
        <v>170</v>
      </c>
    </row>
    <row r="91" spans="1:15" ht="25.5" x14ac:dyDescent="0.2">
      <c r="A91" s="15" t="s">
        <v>205</v>
      </c>
      <c r="B91" s="16"/>
      <c r="C91" s="16"/>
      <c r="D91" s="17" t="s">
        <v>206</v>
      </c>
      <c r="E91" s="15" t="s">
        <v>34</v>
      </c>
      <c r="F91" s="18">
        <v>0</v>
      </c>
      <c r="G91" s="18">
        <v>4835161.46</v>
      </c>
      <c r="H91" s="18">
        <f t="shared" ref="H91:H97" si="14">F91+G91</f>
        <v>4835161.46</v>
      </c>
      <c r="I91" s="18">
        <v>0</v>
      </c>
      <c r="J91" s="18">
        <v>0</v>
      </c>
      <c r="K91" s="18">
        <f t="shared" ref="K91:K97" si="15">I91+J91</f>
        <v>0</v>
      </c>
      <c r="L91" s="18">
        <v>0</v>
      </c>
      <c r="M91" s="18">
        <v>0</v>
      </c>
      <c r="N91" s="18">
        <f t="shared" ref="N91:N97" si="16">L91+M91</f>
        <v>0</v>
      </c>
      <c r="O91" s="15" t="s">
        <v>154</v>
      </c>
    </row>
    <row r="92" spans="1:15" ht="25.5" x14ac:dyDescent="0.2">
      <c r="A92" s="15" t="s">
        <v>207</v>
      </c>
      <c r="B92" s="16"/>
      <c r="C92" s="16"/>
      <c r="D92" s="17" t="s">
        <v>208</v>
      </c>
      <c r="E92" s="15" t="s">
        <v>34</v>
      </c>
      <c r="F92" s="18">
        <v>0</v>
      </c>
      <c r="G92" s="18">
        <v>3597668.8</v>
      </c>
      <c r="H92" s="18">
        <f t="shared" si="14"/>
        <v>3597668.8</v>
      </c>
      <c r="I92" s="18">
        <v>0</v>
      </c>
      <c r="J92" s="18">
        <v>0</v>
      </c>
      <c r="K92" s="18">
        <f t="shared" si="15"/>
        <v>0</v>
      </c>
      <c r="L92" s="18">
        <v>0</v>
      </c>
      <c r="M92" s="18">
        <v>0</v>
      </c>
      <c r="N92" s="18">
        <f t="shared" si="16"/>
        <v>0</v>
      </c>
      <c r="O92" s="15" t="s">
        <v>154</v>
      </c>
    </row>
    <row r="93" spans="1:15" ht="25.5" x14ac:dyDescent="0.2">
      <c r="A93" s="15" t="s">
        <v>209</v>
      </c>
      <c r="B93" s="16"/>
      <c r="C93" s="16"/>
      <c r="D93" s="17" t="s">
        <v>210</v>
      </c>
      <c r="E93" s="15" t="s">
        <v>34</v>
      </c>
      <c r="F93" s="18">
        <v>0</v>
      </c>
      <c r="G93" s="18">
        <v>3514125.68</v>
      </c>
      <c r="H93" s="18">
        <f t="shared" si="14"/>
        <v>3514125.68</v>
      </c>
      <c r="I93" s="18">
        <v>0</v>
      </c>
      <c r="J93" s="18">
        <v>0</v>
      </c>
      <c r="K93" s="18">
        <f t="shared" si="15"/>
        <v>0</v>
      </c>
      <c r="L93" s="18">
        <v>0</v>
      </c>
      <c r="M93" s="18">
        <v>0</v>
      </c>
      <c r="N93" s="18">
        <f t="shared" si="16"/>
        <v>0</v>
      </c>
      <c r="O93" s="15" t="s">
        <v>154</v>
      </c>
    </row>
    <row r="94" spans="1:15" ht="25.5" x14ac:dyDescent="0.2">
      <c r="A94" s="15" t="s">
        <v>211</v>
      </c>
      <c r="B94" s="16"/>
      <c r="C94" s="16"/>
      <c r="D94" s="17" t="s">
        <v>212</v>
      </c>
      <c r="E94" s="15" t="s">
        <v>34</v>
      </c>
      <c r="F94" s="18">
        <v>0</v>
      </c>
      <c r="G94" s="18">
        <v>3505651.38</v>
      </c>
      <c r="H94" s="18">
        <f t="shared" si="14"/>
        <v>3505651.38</v>
      </c>
      <c r="I94" s="18">
        <v>0</v>
      </c>
      <c r="J94" s="18">
        <v>0</v>
      </c>
      <c r="K94" s="18">
        <f t="shared" si="15"/>
        <v>0</v>
      </c>
      <c r="L94" s="18">
        <v>0</v>
      </c>
      <c r="M94" s="18">
        <v>0</v>
      </c>
      <c r="N94" s="18">
        <f t="shared" si="16"/>
        <v>0</v>
      </c>
      <c r="O94" s="15" t="s">
        <v>154</v>
      </c>
    </row>
    <row r="95" spans="1:15" ht="25.5" x14ac:dyDescent="0.2">
      <c r="A95" s="15" t="s">
        <v>213</v>
      </c>
      <c r="B95" s="16"/>
      <c r="C95" s="16"/>
      <c r="D95" s="17" t="s">
        <v>214</v>
      </c>
      <c r="E95" s="15" t="s">
        <v>34</v>
      </c>
      <c r="F95" s="18">
        <v>0</v>
      </c>
      <c r="G95" s="18">
        <v>3669083.35</v>
      </c>
      <c r="H95" s="18">
        <f t="shared" si="14"/>
        <v>3669083.35</v>
      </c>
      <c r="I95" s="18">
        <v>0</v>
      </c>
      <c r="J95" s="18">
        <v>0</v>
      </c>
      <c r="K95" s="18">
        <f t="shared" si="15"/>
        <v>0</v>
      </c>
      <c r="L95" s="18">
        <v>0</v>
      </c>
      <c r="M95" s="18">
        <v>0</v>
      </c>
      <c r="N95" s="18">
        <f t="shared" si="16"/>
        <v>0</v>
      </c>
      <c r="O95" s="15" t="s">
        <v>154</v>
      </c>
    </row>
    <row r="96" spans="1:15" ht="25.5" x14ac:dyDescent="0.2">
      <c r="A96" s="15" t="s">
        <v>215</v>
      </c>
      <c r="B96" s="16"/>
      <c r="C96" s="16"/>
      <c r="D96" s="17" t="s">
        <v>216</v>
      </c>
      <c r="E96" s="15" t="s">
        <v>34</v>
      </c>
      <c r="F96" s="18">
        <v>0</v>
      </c>
      <c r="G96" s="18">
        <v>3708804.41</v>
      </c>
      <c r="H96" s="18">
        <f t="shared" si="14"/>
        <v>3708804.41</v>
      </c>
      <c r="I96" s="18">
        <v>0</v>
      </c>
      <c r="J96" s="18">
        <v>0</v>
      </c>
      <c r="K96" s="18">
        <f t="shared" si="15"/>
        <v>0</v>
      </c>
      <c r="L96" s="18">
        <v>0</v>
      </c>
      <c r="M96" s="18">
        <v>0</v>
      </c>
      <c r="N96" s="18">
        <f t="shared" si="16"/>
        <v>0</v>
      </c>
      <c r="O96" s="15" t="s">
        <v>154</v>
      </c>
    </row>
    <row r="97" spans="1:15" ht="25.5" x14ac:dyDescent="0.2">
      <c r="A97" s="15" t="s">
        <v>217</v>
      </c>
      <c r="B97" s="16"/>
      <c r="C97" s="16"/>
      <c r="D97" s="17" t="s">
        <v>218</v>
      </c>
      <c r="E97" s="15" t="s">
        <v>34</v>
      </c>
      <c r="F97" s="18">
        <v>0</v>
      </c>
      <c r="G97" s="18">
        <v>3736529.37</v>
      </c>
      <c r="H97" s="18">
        <f t="shared" si="14"/>
        <v>3736529.37</v>
      </c>
      <c r="I97" s="18">
        <v>0</v>
      </c>
      <c r="J97" s="18">
        <v>0</v>
      </c>
      <c r="K97" s="18">
        <f t="shared" si="15"/>
        <v>0</v>
      </c>
      <c r="L97" s="18">
        <v>0</v>
      </c>
      <c r="M97" s="18">
        <v>0</v>
      </c>
      <c r="N97" s="18">
        <f t="shared" si="16"/>
        <v>0</v>
      </c>
      <c r="O97" s="15" t="s">
        <v>154</v>
      </c>
    </row>
    <row r="98" spans="1:15" s="19" customFormat="1" ht="38.25" x14ac:dyDescent="0.2">
      <c r="A98" s="15" t="s">
        <v>219</v>
      </c>
      <c r="B98" s="16"/>
      <c r="C98" s="16"/>
      <c r="D98" s="17" t="s">
        <v>220</v>
      </c>
      <c r="E98" s="15" t="s">
        <v>34</v>
      </c>
      <c r="F98" s="18">
        <v>0</v>
      </c>
      <c r="G98" s="28">
        <v>500000</v>
      </c>
      <c r="H98" s="18">
        <v>500000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5" t="s">
        <v>170</v>
      </c>
    </row>
    <row r="99" spans="1:15" ht="25.5" x14ac:dyDescent="0.2">
      <c r="A99" s="15" t="s">
        <v>221</v>
      </c>
      <c r="B99" s="16"/>
      <c r="C99" s="16"/>
      <c r="D99" s="17" t="s">
        <v>222</v>
      </c>
      <c r="E99" s="15" t="s">
        <v>34</v>
      </c>
      <c r="F99" s="18">
        <v>0</v>
      </c>
      <c r="G99" s="28">
        <v>3494491.93</v>
      </c>
      <c r="H99" s="18">
        <f>F99+G99</f>
        <v>3494491.93</v>
      </c>
      <c r="I99" s="18">
        <v>0</v>
      </c>
      <c r="J99" s="18">
        <v>0</v>
      </c>
      <c r="K99" s="18">
        <f>I99+J99</f>
        <v>0</v>
      </c>
      <c r="L99" s="18">
        <v>0</v>
      </c>
      <c r="M99" s="18">
        <v>0</v>
      </c>
      <c r="N99" s="18">
        <f>L99+M99</f>
        <v>0</v>
      </c>
      <c r="O99" s="15" t="s">
        <v>154</v>
      </c>
    </row>
    <row r="100" spans="1:15" s="19" customFormat="1" ht="38.25" x14ac:dyDescent="0.2">
      <c r="A100" s="15" t="s">
        <v>223</v>
      </c>
      <c r="B100" s="16"/>
      <c r="C100" s="16"/>
      <c r="D100" s="17" t="s">
        <v>224</v>
      </c>
      <c r="E100" s="15" t="s">
        <v>34</v>
      </c>
      <c r="F100" s="18">
        <v>0</v>
      </c>
      <c r="G100" s="28">
        <v>500000</v>
      </c>
      <c r="H100" s="18">
        <v>500000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5" t="s">
        <v>170</v>
      </c>
    </row>
    <row r="101" spans="1:15" s="19" customFormat="1" ht="38.25" x14ac:dyDescent="0.2">
      <c r="A101" s="15" t="s">
        <v>225</v>
      </c>
      <c r="B101" s="16"/>
      <c r="C101" s="16"/>
      <c r="D101" s="17" t="s">
        <v>226</v>
      </c>
      <c r="E101" s="15" t="s">
        <v>34</v>
      </c>
      <c r="F101" s="18">
        <v>0</v>
      </c>
      <c r="G101" s="28">
        <v>500000</v>
      </c>
      <c r="H101" s="18">
        <v>500000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5" t="s">
        <v>170</v>
      </c>
    </row>
    <row r="102" spans="1:15" ht="25.5" x14ac:dyDescent="0.2">
      <c r="A102" s="15" t="s">
        <v>227</v>
      </c>
      <c r="B102" s="16"/>
      <c r="C102" s="16"/>
      <c r="D102" s="17" t="s">
        <v>228</v>
      </c>
      <c r="E102" s="15" t="s">
        <v>34</v>
      </c>
      <c r="F102" s="18">
        <v>0</v>
      </c>
      <c r="G102" s="18">
        <v>2672245.61</v>
      </c>
      <c r="H102" s="18">
        <f>F102+G102</f>
        <v>2672245.61</v>
      </c>
      <c r="I102" s="18">
        <v>0</v>
      </c>
      <c r="J102" s="18">
        <v>0</v>
      </c>
      <c r="K102" s="18">
        <f>I102+J102</f>
        <v>0</v>
      </c>
      <c r="L102" s="18">
        <v>0</v>
      </c>
      <c r="M102" s="18">
        <v>0</v>
      </c>
      <c r="N102" s="18">
        <f>L102+M102</f>
        <v>0</v>
      </c>
      <c r="O102" s="15" t="s">
        <v>154</v>
      </c>
    </row>
    <row r="103" spans="1:15" ht="25.5" x14ac:dyDescent="0.2">
      <c r="A103" s="15" t="s">
        <v>229</v>
      </c>
      <c r="B103" s="16"/>
      <c r="C103" s="16"/>
      <c r="D103" s="17" t="s">
        <v>230</v>
      </c>
      <c r="E103" s="15" t="s">
        <v>34</v>
      </c>
      <c r="F103" s="18">
        <v>0</v>
      </c>
      <c r="G103" s="18">
        <v>3404974.49</v>
      </c>
      <c r="H103" s="18">
        <f>F103+G103</f>
        <v>3404974.49</v>
      </c>
      <c r="I103" s="18">
        <v>0</v>
      </c>
      <c r="J103" s="18">
        <v>0</v>
      </c>
      <c r="K103" s="18">
        <f>I103+J103</f>
        <v>0</v>
      </c>
      <c r="L103" s="18">
        <v>0</v>
      </c>
      <c r="M103" s="18">
        <v>0</v>
      </c>
      <c r="N103" s="18">
        <f>L103+M103</f>
        <v>0</v>
      </c>
      <c r="O103" s="15" t="s">
        <v>154</v>
      </c>
    </row>
    <row r="104" spans="1:15" s="19" customFormat="1" ht="25.5" x14ac:dyDescent="0.2">
      <c r="A104" s="15" t="s">
        <v>231</v>
      </c>
      <c r="B104" s="16"/>
      <c r="C104" s="16"/>
      <c r="D104" s="16" t="s">
        <v>232</v>
      </c>
      <c r="E104" s="15" t="s">
        <v>34</v>
      </c>
      <c r="F104" s="18">
        <v>174127346.28</v>
      </c>
      <c r="G104" s="18">
        <v>0</v>
      </c>
      <c r="H104" s="18">
        <v>174127346.28</v>
      </c>
      <c r="I104" s="18">
        <v>150000000</v>
      </c>
      <c r="J104" s="18">
        <v>27000000</v>
      </c>
      <c r="K104" s="18">
        <v>177000000</v>
      </c>
      <c r="L104" s="18">
        <v>0</v>
      </c>
      <c r="M104" s="18">
        <v>0</v>
      </c>
      <c r="N104" s="18">
        <v>0</v>
      </c>
      <c r="O104" s="15" t="s">
        <v>233</v>
      </c>
    </row>
    <row r="105" spans="1:15" ht="25.5" x14ac:dyDescent="0.2">
      <c r="A105" s="15" t="s">
        <v>234</v>
      </c>
      <c r="B105" s="16"/>
      <c r="C105" s="16"/>
      <c r="D105" s="17" t="s">
        <v>235</v>
      </c>
      <c r="E105" s="15" t="s">
        <v>34</v>
      </c>
      <c r="F105" s="18">
        <v>0</v>
      </c>
      <c r="G105" s="18">
        <v>2902852.59</v>
      </c>
      <c r="H105" s="18">
        <f t="shared" ref="H105:H134" si="17">F105+G105</f>
        <v>2902852.59</v>
      </c>
      <c r="I105" s="18">
        <v>0</v>
      </c>
      <c r="J105" s="18">
        <v>0</v>
      </c>
      <c r="K105" s="18">
        <f t="shared" ref="K105:K120" si="18">I105+J105</f>
        <v>0</v>
      </c>
      <c r="L105" s="18">
        <v>0</v>
      </c>
      <c r="M105" s="18">
        <v>0</v>
      </c>
      <c r="N105" s="18">
        <f t="shared" ref="N105:N120" si="19">L105+M105</f>
        <v>0</v>
      </c>
      <c r="O105" s="15" t="s">
        <v>154</v>
      </c>
    </row>
    <row r="106" spans="1:15" ht="25.5" x14ac:dyDescent="0.2">
      <c r="A106" s="15" t="s">
        <v>236</v>
      </c>
      <c r="B106" s="16"/>
      <c r="C106" s="16"/>
      <c r="D106" s="17" t="s">
        <v>237</v>
      </c>
      <c r="E106" s="15" t="s">
        <v>34</v>
      </c>
      <c r="F106" s="18">
        <v>0</v>
      </c>
      <c r="G106" s="18">
        <v>3880815.92</v>
      </c>
      <c r="H106" s="18">
        <f t="shared" si="17"/>
        <v>3880815.92</v>
      </c>
      <c r="I106" s="18">
        <v>0</v>
      </c>
      <c r="J106" s="18">
        <v>0</v>
      </c>
      <c r="K106" s="18">
        <f t="shared" si="18"/>
        <v>0</v>
      </c>
      <c r="L106" s="18">
        <v>0</v>
      </c>
      <c r="M106" s="18">
        <v>0</v>
      </c>
      <c r="N106" s="18">
        <f t="shared" si="19"/>
        <v>0</v>
      </c>
      <c r="O106" s="15" t="s">
        <v>154</v>
      </c>
    </row>
    <row r="107" spans="1:15" ht="25.5" x14ac:dyDescent="0.2">
      <c r="A107" s="15" t="s">
        <v>238</v>
      </c>
      <c r="B107" s="16"/>
      <c r="C107" s="16"/>
      <c r="D107" s="17" t="s">
        <v>239</v>
      </c>
      <c r="E107" s="15" t="s">
        <v>34</v>
      </c>
      <c r="F107" s="18">
        <v>0</v>
      </c>
      <c r="G107" s="18">
        <v>3337965.65</v>
      </c>
      <c r="H107" s="18">
        <f t="shared" si="17"/>
        <v>3337965.65</v>
      </c>
      <c r="I107" s="18">
        <v>0</v>
      </c>
      <c r="J107" s="18">
        <v>0</v>
      </c>
      <c r="K107" s="18">
        <f t="shared" si="18"/>
        <v>0</v>
      </c>
      <c r="L107" s="18">
        <v>0</v>
      </c>
      <c r="M107" s="18">
        <v>0</v>
      </c>
      <c r="N107" s="18">
        <f t="shared" si="19"/>
        <v>0</v>
      </c>
      <c r="O107" s="15" t="s">
        <v>154</v>
      </c>
    </row>
    <row r="108" spans="1:15" ht="25.5" x14ac:dyDescent="0.2">
      <c r="A108" s="15" t="s">
        <v>240</v>
      </c>
      <c r="B108" s="16"/>
      <c r="C108" s="16"/>
      <c r="D108" s="17" t="s">
        <v>241</v>
      </c>
      <c r="E108" s="15" t="s">
        <v>34</v>
      </c>
      <c r="F108" s="18">
        <v>0</v>
      </c>
      <c r="G108" s="18">
        <v>3950740.44</v>
      </c>
      <c r="H108" s="18">
        <f t="shared" si="17"/>
        <v>3950740.44</v>
      </c>
      <c r="I108" s="18">
        <v>0</v>
      </c>
      <c r="J108" s="18">
        <v>0</v>
      </c>
      <c r="K108" s="18">
        <f t="shared" si="18"/>
        <v>0</v>
      </c>
      <c r="L108" s="18">
        <v>0</v>
      </c>
      <c r="M108" s="18">
        <v>0</v>
      </c>
      <c r="N108" s="18">
        <f t="shared" si="19"/>
        <v>0</v>
      </c>
      <c r="O108" s="15" t="s">
        <v>154</v>
      </c>
    </row>
    <row r="109" spans="1:15" ht="25.5" x14ac:dyDescent="0.2">
      <c r="A109" s="15" t="s">
        <v>242</v>
      </c>
      <c r="B109" s="16"/>
      <c r="C109" s="16"/>
      <c r="D109" s="17" t="s">
        <v>243</v>
      </c>
      <c r="E109" s="15" t="s">
        <v>34</v>
      </c>
      <c r="F109" s="18">
        <v>0</v>
      </c>
      <c r="G109" s="18">
        <v>4029624.34</v>
      </c>
      <c r="H109" s="18">
        <f t="shared" si="17"/>
        <v>4029624.34</v>
      </c>
      <c r="I109" s="18">
        <v>0</v>
      </c>
      <c r="J109" s="18">
        <v>0</v>
      </c>
      <c r="K109" s="18">
        <f t="shared" si="18"/>
        <v>0</v>
      </c>
      <c r="L109" s="18">
        <v>0</v>
      </c>
      <c r="M109" s="18">
        <v>0</v>
      </c>
      <c r="N109" s="18">
        <f t="shared" si="19"/>
        <v>0</v>
      </c>
      <c r="O109" s="15" t="s">
        <v>154</v>
      </c>
    </row>
    <row r="110" spans="1:15" ht="25.5" x14ac:dyDescent="0.2">
      <c r="A110" s="15" t="s">
        <v>244</v>
      </c>
      <c r="B110" s="16"/>
      <c r="C110" s="16"/>
      <c r="D110" s="17" t="s">
        <v>245</v>
      </c>
      <c r="E110" s="15" t="s">
        <v>34</v>
      </c>
      <c r="F110" s="18">
        <v>0</v>
      </c>
      <c r="G110" s="18">
        <v>4188111.89</v>
      </c>
      <c r="H110" s="18">
        <f t="shared" si="17"/>
        <v>4188111.89</v>
      </c>
      <c r="I110" s="18">
        <v>0</v>
      </c>
      <c r="J110" s="18">
        <v>0</v>
      </c>
      <c r="K110" s="18">
        <f t="shared" si="18"/>
        <v>0</v>
      </c>
      <c r="L110" s="18">
        <v>0</v>
      </c>
      <c r="M110" s="18">
        <v>0</v>
      </c>
      <c r="N110" s="18">
        <f t="shared" si="19"/>
        <v>0</v>
      </c>
      <c r="O110" s="15" t="s">
        <v>154</v>
      </c>
    </row>
    <row r="111" spans="1:15" ht="25.5" x14ac:dyDescent="0.2">
      <c r="A111" s="15" t="s">
        <v>246</v>
      </c>
      <c r="B111" s="16"/>
      <c r="C111" s="16"/>
      <c r="D111" s="17" t="s">
        <v>247</v>
      </c>
      <c r="E111" s="15" t="s">
        <v>34</v>
      </c>
      <c r="F111" s="18">
        <v>0</v>
      </c>
      <c r="G111" s="18">
        <v>4015063.18</v>
      </c>
      <c r="H111" s="18">
        <f t="shared" si="17"/>
        <v>4015063.18</v>
      </c>
      <c r="I111" s="18">
        <v>0</v>
      </c>
      <c r="J111" s="18">
        <v>0</v>
      </c>
      <c r="K111" s="18">
        <f t="shared" si="18"/>
        <v>0</v>
      </c>
      <c r="L111" s="18">
        <v>0</v>
      </c>
      <c r="M111" s="18">
        <v>0</v>
      </c>
      <c r="N111" s="18">
        <f t="shared" si="19"/>
        <v>0</v>
      </c>
      <c r="O111" s="15" t="s">
        <v>154</v>
      </c>
    </row>
    <row r="112" spans="1:15" ht="25.5" x14ac:dyDescent="0.2">
      <c r="A112" s="15" t="s">
        <v>248</v>
      </c>
      <c r="B112" s="16"/>
      <c r="C112" s="16"/>
      <c r="D112" s="17" t="s">
        <v>249</v>
      </c>
      <c r="E112" s="15" t="s">
        <v>34</v>
      </c>
      <c r="F112" s="18">
        <v>0</v>
      </c>
      <c r="G112" s="18">
        <v>29494116.93</v>
      </c>
      <c r="H112" s="18">
        <f t="shared" si="17"/>
        <v>29494116.93</v>
      </c>
      <c r="I112" s="18">
        <v>500000000</v>
      </c>
      <c r="J112" s="18">
        <v>0</v>
      </c>
      <c r="K112" s="18">
        <f t="shared" si="18"/>
        <v>500000000</v>
      </c>
      <c r="L112" s="18">
        <v>1000000000</v>
      </c>
      <c r="M112" s="18">
        <v>0</v>
      </c>
      <c r="N112" s="18">
        <f t="shared" si="19"/>
        <v>1000000000</v>
      </c>
      <c r="O112" s="15" t="s">
        <v>154</v>
      </c>
    </row>
    <row r="113" spans="1:15" ht="25.5" x14ac:dyDescent="0.2">
      <c r="A113" s="15" t="s">
        <v>250</v>
      </c>
      <c r="B113" s="16"/>
      <c r="C113" s="16"/>
      <c r="D113" s="17" t="s">
        <v>251</v>
      </c>
      <c r="E113" s="15" t="s">
        <v>34</v>
      </c>
      <c r="F113" s="18">
        <v>0</v>
      </c>
      <c r="G113" s="18">
        <v>4170134.78</v>
      </c>
      <c r="H113" s="18">
        <f t="shared" si="17"/>
        <v>4170134.78</v>
      </c>
      <c r="I113" s="18">
        <v>0</v>
      </c>
      <c r="J113" s="18">
        <v>0</v>
      </c>
      <c r="K113" s="18">
        <f t="shared" si="18"/>
        <v>0</v>
      </c>
      <c r="L113" s="18">
        <v>0</v>
      </c>
      <c r="M113" s="18">
        <v>0</v>
      </c>
      <c r="N113" s="18">
        <f t="shared" si="19"/>
        <v>0</v>
      </c>
      <c r="O113" s="15" t="s">
        <v>154</v>
      </c>
    </row>
    <row r="114" spans="1:15" ht="25.5" x14ac:dyDescent="0.2">
      <c r="A114" s="15" t="s">
        <v>252</v>
      </c>
      <c r="B114" s="16"/>
      <c r="C114" s="16"/>
      <c r="D114" s="17" t="s">
        <v>253</v>
      </c>
      <c r="E114" s="15" t="s">
        <v>34</v>
      </c>
      <c r="F114" s="18">
        <v>0</v>
      </c>
      <c r="G114" s="18">
        <v>8913415.3200000003</v>
      </c>
      <c r="H114" s="18">
        <f t="shared" si="17"/>
        <v>8913415.3200000003</v>
      </c>
      <c r="I114" s="18">
        <v>0</v>
      </c>
      <c r="J114" s="18">
        <v>0</v>
      </c>
      <c r="K114" s="18">
        <f t="shared" si="18"/>
        <v>0</v>
      </c>
      <c r="L114" s="18">
        <v>0</v>
      </c>
      <c r="M114" s="18">
        <v>0</v>
      </c>
      <c r="N114" s="18">
        <f t="shared" si="19"/>
        <v>0</v>
      </c>
      <c r="O114" s="15" t="s">
        <v>154</v>
      </c>
    </row>
    <row r="115" spans="1:15" ht="25.5" x14ac:dyDescent="0.2">
      <c r="A115" s="15" t="s">
        <v>254</v>
      </c>
      <c r="B115" s="16"/>
      <c r="C115" s="16"/>
      <c r="D115" s="17" t="s">
        <v>255</v>
      </c>
      <c r="E115" s="15" t="s">
        <v>34</v>
      </c>
      <c r="F115" s="18">
        <v>0</v>
      </c>
      <c r="G115" s="18">
        <v>2836305.06</v>
      </c>
      <c r="H115" s="18">
        <f t="shared" si="17"/>
        <v>2836305.06</v>
      </c>
      <c r="I115" s="18">
        <v>0</v>
      </c>
      <c r="J115" s="18">
        <v>0</v>
      </c>
      <c r="K115" s="18">
        <f t="shared" si="18"/>
        <v>0</v>
      </c>
      <c r="L115" s="18">
        <v>0</v>
      </c>
      <c r="M115" s="18">
        <v>0</v>
      </c>
      <c r="N115" s="18">
        <f t="shared" si="19"/>
        <v>0</v>
      </c>
      <c r="O115" s="15" t="s">
        <v>154</v>
      </c>
    </row>
    <row r="116" spans="1:15" ht="25.5" x14ac:dyDescent="0.2">
      <c r="A116" s="15" t="s">
        <v>256</v>
      </c>
      <c r="B116" s="16"/>
      <c r="C116" s="16"/>
      <c r="D116" s="17" t="s">
        <v>257</v>
      </c>
      <c r="E116" s="15" t="s">
        <v>34</v>
      </c>
      <c r="F116" s="18">
        <v>0</v>
      </c>
      <c r="G116" s="18">
        <v>6340005.7699999996</v>
      </c>
      <c r="H116" s="18">
        <f t="shared" si="17"/>
        <v>6340005.7699999996</v>
      </c>
      <c r="I116" s="18">
        <v>0</v>
      </c>
      <c r="J116" s="18">
        <v>0</v>
      </c>
      <c r="K116" s="18">
        <f t="shared" si="18"/>
        <v>0</v>
      </c>
      <c r="L116" s="18">
        <v>0</v>
      </c>
      <c r="M116" s="18">
        <v>0</v>
      </c>
      <c r="N116" s="18">
        <f t="shared" si="19"/>
        <v>0</v>
      </c>
      <c r="O116" s="15" t="s">
        <v>154</v>
      </c>
    </row>
    <row r="117" spans="1:15" ht="25.5" x14ac:dyDescent="0.2">
      <c r="A117" s="15" t="s">
        <v>258</v>
      </c>
      <c r="B117" s="16"/>
      <c r="C117" s="16"/>
      <c r="D117" s="17" t="s">
        <v>259</v>
      </c>
      <c r="E117" s="15" t="s">
        <v>34</v>
      </c>
      <c r="F117" s="18">
        <v>149460171.36000001</v>
      </c>
      <c r="G117" s="18">
        <v>-139747127.59</v>
      </c>
      <c r="H117" s="18">
        <f t="shared" si="17"/>
        <v>9713043.7700000107</v>
      </c>
      <c r="I117" s="18">
        <v>300000000</v>
      </c>
      <c r="J117" s="18">
        <v>0</v>
      </c>
      <c r="K117" s="18">
        <f t="shared" si="18"/>
        <v>300000000</v>
      </c>
      <c r="L117" s="18">
        <v>177000000</v>
      </c>
      <c r="M117" s="18">
        <v>0</v>
      </c>
      <c r="N117" s="18">
        <f t="shared" si="19"/>
        <v>177000000</v>
      </c>
      <c r="O117" s="15" t="s">
        <v>260</v>
      </c>
    </row>
    <row r="118" spans="1:15" ht="25.5" x14ac:dyDescent="0.2">
      <c r="A118" s="15" t="s">
        <v>261</v>
      </c>
      <c r="B118" s="16"/>
      <c r="C118" s="16"/>
      <c r="D118" s="17" t="s">
        <v>262</v>
      </c>
      <c r="E118" s="15" t="s">
        <v>34</v>
      </c>
      <c r="F118" s="18">
        <v>0</v>
      </c>
      <c r="G118" s="18">
        <v>3312701.32</v>
      </c>
      <c r="H118" s="18">
        <f t="shared" si="17"/>
        <v>3312701.32</v>
      </c>
      <c r="I118" s="18">
        <v>0</v>
      </c>
      <c r="J118" s="18">
        <v>0</v>
      </c>
      <c r="K118" s="18">
        <f t="shared" si="18"/>
        <v>0</v>
      </c>
      <c r="L118" s="18">
        <v>0</v>
      </c>
      <c r="M118" s="18">
        <v>0</v>
      </c>
      <c r="N118" s="18">
        <f t="shared" si="19"/>
        <v>0</v>
      </c>
      <c r="O118" s="15" t="s">
        <v>154</v>
      </c>
    </row>
    <row r="119" spans="1:15" ht="38.25" x14ac:dyDescent="0.2">
      <c r="A119" s="15" t="s">
        <v>263</v>
      </c>
      <c r="B119" s="16"/>
      <c r="C119" s="16"/>
      <c r="D119" s="17" t="s">
        <v>264</v>
      </c>
      <c r="E119" s="15" t="s">
        <v>34</v>
      </c>
      <c r="F119" s="18">
        <v>340000000</v>
      </c>
      <c r="G119" s="18">
        <v>-340000000</v>
      </c>
      <c r="H119" s="18">
        <f t="shared" si="17"/>
        <v>0</v>
      </c>
      <c r="I119" s="18">
        <v>0</v>
      </c>
      <c r="J119" s="18">
        <v>0</v>
      </c>
      <c r="K119" s="18">
        <f t="shared" si="18"/>
        <v>0</v>
      </c>
      <c r="L119" s="18">
        <v>0</v>
      </c>
      <c r="M119" s="18">
        <v>0</v>
      </c>
      <c r="N119" s="18">
        <f t="shared" si="19"/>
        <v>0</v>
      </c>
      <c r="O119" s="15" t="s">
        <v>35</v>
      </c>
    </row>
    <row r="120" spans="1:15" ht="38.25" x14ac:dyDescent="0.2">
      <c r="A120" s="15" t="s">
        <v>265</v>
      </c>
      <c r="B120" s="16"/>
      <c r="C120" s="16"/>
      <c r="D120" s="17" t="s">
        <v>266</v>
      </c>
      <c r="E120" s="15" t="s">
        <v>34</v>
      </c>
      <c r="F120" s="18">
        <v>1141000</v>
      </c>
      <c r="G120" s="18">
        <v>15605904.15</v>
      </c>
      <c r="H120" s="18">
        <f t="shared" si="17"/>
        <v>16746904.15</v>
      </c>
      <c r="I120" s="18">
        <v>0</v>
      </c>
      <c r="J120" s="18">
        <v>0</v>
      </c>
      <c r="K120" s="18">
        <f t="shared" si="18"/>
        <v>0</v>
      </c>
      <c r="L120" s="18">
        <v>0</v>
      </c>
      <c r="M120" s="18">
        <v>0</v>
      </c>
      <c r="N120" s="18">
        <f t="shared" si="19"/>
        <v>0</v>
      </c>
      <c r="O120" s="15" t="s">
        <v>267</v>
      </c>
    </row>
    <row r="121" spans="1:15" s="19" customFormat="1" ht="25.5" x14ac:dyDescent="0.2">
      <c r="A121" s="12" t="s">
        <v>268</v>
      </c>
      <c r="B121" s="13" t="s">
        <v>269</v>
      </c>
      <c r="C121" s="13" t="s">
        <v>151</v>
      </c>
      <c r="D121" s="13" t="s">
        <v>15</v>
      </c>
      <c r="E121" s="12"/>
      <c r="F121" s="14">
        <v>0</v>
      </c>
      <c r="G121" s="14">
        <f>G122</f>
        <v>482100691.72000003</v>
      </c>
      <c r="H121" s="14">
        <f t="shared" si="17"/>
        <v>482100691.72000003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2"/>
    </row>
    <row r="122" spans="1:15" s="19" customFormat="1" ht="38.25" x14ac:dyDescent="0.2">
      <c r="A122" s="15" t="s">
        <v>263</v>
      </c>
      <c r="B122" s="16"/>
      <c r="C122" s="16"/>
      <c r="D122" s="16" t="s">
        <v>264</v>
      </c>
      <c r="E122" s="15" t="s">
        <v>34</v>
      </c>
      <c r="F122" s="18">
        <v>0</v>
      </c>
      <c r="G122" s="18">
        <v>482100691.72000003</v>
      </c>
      <c r="H122" s="18">
        <f t="shared" si="17"/>
        <v>482100691.72000003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5" t="s">
        <v>270</v>
      </c>
    </row>
    <row r="123" spans="1:15" ht="38.25" x14ac:dyDescent="0.2">
      <c r="A123" s="12" t="s">
        <v>271</v>
      </c>
      <c r="B123" s="13" t="s">
        <v>272</v>
      </c>
      <c r="C123" s="13" t="s">
        <v>22</v>
      </c>
      <c r="D123" s="13" t="s">
        <v>15</v>
      </c>
      <c r="E123" s="12"/>
      <c r="F123" s="14">
        <v>452220566.26999998</v>
      </c>
      <c r="G123" s="14">
        <f>SUM(G124:G134)</f>
        <v>-238191332.78</v>
      </c>
      <c r="H123" s="14">
        <f t="shared" si="17"/>
        <v>214029233.48999998</v>
      </c>
      <c r="I123" s="14">
        <v>324200000</v>
      </c>
      <c r="J123" s="14">
        <f>SUM(J124:J134)</f>
        <v>-27000000</v>
      </c>
      <c r="K123" s="14">
        <f t="shared" ref="K123:K134" si="20">I123+J123</f>
        <v>297200000</v>
      </c>
      <c r="L123" s="14">
        <v>105278500</v>
      </c>
      <c r="M123" s="14">
        <f>SUM(M124:M134)</f>
        <v>0</v>
      </c>
      <c r="N123" s="14">
        <f t="shared" ref="N123:N134" si="21">L123+M123</f>
        <v>105278500</v>
      </c>
      <c r="O123" s="12"/>
    </row>
    <row r="124" spans="1:15" ht="25.5" x14ac:dyDescent="0.2">
      <c r="A124" s="15" t="s">
        <v>273</v>
      </c>
      <c r="B124" s="16"/>
      <c r="C124" s="16"/>
      <c r="D124" s="17" t="s">
        <v>274</v>
      </c>
      <c r="E124" s="15" t="s">
        <v>275</v>
      </c>
      <c r="F124" s="18">
        <v>0</v>
      </c>
      <c r="G124" s="18">
        <v>5187387.74</v>
      </c>
      <c r="H124" s="18">
        <f t="shared" si="17"/>
        <v>5187387.74</v>
      </c>
      <c r="I124" s="18">
        <v>0</v>
      </c>
      <c r="J124" s="18">
        <v>0</v>
      </c>
      <c r="K124" s="18">
        <f t="shared" si="20"/>
        <v>0</v>
      </c>
      <c r="L124" s="18">
        <v>0</v>
      </c>
      <c r="M124" s="18">
        <v>0</v>
      </c>
      <c r="N124" s="18">
        <f t="shared" si="21"/>
        <v>0</v>
      </c>
      <c r="O124" s="15" t="s">
        <v>154</v>
      </c>
    </row>
    <row r="125" spans="1:15" ht="25.5" x14ac:dyDescent="0.2">
      <c r="A125" s="15" t="s">
        <v>276</v>
      </c>
      <c r="B125" s="16"/>
      <c r="C125" s="16"/>
      <c r="D125" s="17" t="s">
        <v>277</v>
      </c>
      <c r="E125" s="15" t="s">
        <v>275</v>
      </c>
      <c r="F125" s="18">
        <v>0</v>
      </c>
      <c r="G125" s="18">
        <v>9875113.7100000009</v>
      </c>
      <c r="H125" s="18">
        <f t="shared" si="17"/>
        <v>9875113.7100000009</v>
      </c>
      <c r="I125" s="18">
        <v>0</v>
      </c>
      <c r="J125" s="18">
        <v>0</v>
      </c>
      <c r="K125" s="18">
        <f t="shared" si="20"/>
        <v>0</v>
      </c>
      <c r="L125" s="18">
        <v>0</v>
      </c>
      <c r="M125" s="18">
        <v>0</v>
      </c>
      <c r="N125" s="18">
        <f t="shared" si="21"/>
        <v>0</v>
      </c>
      <c r="O125" s="15" t="s">
        <v>154</v>
      </c>
    </row>
    <row r="126" spans="1:15" ht="25.5" x14ac:dyDescent="0.2">
      <c r="A126" s="15" t="s">
        <v>278</v>
      </c>
      <c r="B126" s="16"/>
      <c r="C126" s="16"/>
      <c r="D126" s="17" t="s">
        <v>279</v>
      </c>
      <c r="E126" s="15" t="s">
        <v>275</v>
      </c>
      <c r="F126" s="18">
        <v>0</v>
      </c>
      <c r="G126" s="18">
        <v>3479911.2</v>
      </c>
      <c r="H126" s="18">
        <f t="shared" si="17"/>
        <v>3479911.2</v>
      </c>
      <c r="I126" s="18">
        <v>0</v>
      </c>
      <c r="J126" s="18">
        <v>0</v>
      </c>
      <c r="K126" s="18">
        <f t="shared" si="20"/>
        <v>0</v>
      </c>
      <c r="L126" s="18">
        <v>0</v>
      </c>
      <c r="M126" s="18">
        <v>0</v>
      </c>
      <c r="N126" s="18">
        <f t="shared" si="21"/>
        <v>0</v>
      </c>
      <c r="O126" s="15" t="s">
        <v>154</v>
      </c>
    </row>
    <row r="127" spans="1:15" ht="25.5" x14ac:dyDescent="0.2">
      <c r="A127" s="15" t="s">
        <v>280</v>
      </c>
      <c r="B127" s="16"/>
      <c r="C127" s="16"/>
      <c r="D127" s="17" t="s">
        <v>281</v>
      </c>
      <c r="E127" s="15" t="s">
        <v>275</v>
      </c>
      <c r="F127" s="18">
        <v>0</v>
      </c>
      <c r="G127" s="18">
        <v>1686400</v>
      </c>
      <c r="H127" s="18">
        <f t="shared" si="17"/>
        <v>1686400</v>
      </c>
      <c r="I127" s="18">
        <v>0</v>
      </c>
      <c r="J127" s="18">
        <v>0</v>
      </c>
      <c r="K127" s="18">
        <f t="shared" si="20"/>
        <v>0</v>
      </c>
      <c r="L127" s="18">
        <v>0</v>
      </c>
      <c r="M127" s="18">
        <v>0</v>
      </c>
      <c r="N127" s="18">
        <f t="shared" si="21"/>
        <v>0</v>
      </c>
      <c r="O127" s="15" t="s">
        <v>154</v>
      </c>
    </row>
    <row r="128" spans="1:15" ht="25.5" x14ac:dyDescent="0.2">
      <c r="A128" s="15" t="s">
        <v>282</v>
      </c>
      <c r="B128" s="16"/>
      <c r="C128" s="16"/>
      <c r="D128" s="17" t="s">
        <v>283</v>
      </c>
      <c r="E128" s="15" t="s">
        <v>275</v>
      </c>
      <c r="F128" s="18">
        <v>0</v>
      </c>
      <c r="G128" s="18">
        <v>1091200</v>
      </c>
      <c r="H128" s="18">
        <f t="shared" si="17"/>
        <v>1091200</v>
      </c>
      <c r="I128" s="18">
        <v>0</v>
      </c>
      <c r="J128" s="18">
        <v>0</v>
      </c>
      <c r="K128" s="18">
        <f t="shared" si="20"/>
        <v>0</v>
      </c>
      <c r="L128" s="18">
        <v>0</v>
      </c>
      <c r="M128" s="18">
        <v>0</v>
      </c>
      <c r="N128" s="18">
        <f t="shared" si="21"/>
        <v>0</v>
      </c>
      <c r="O128" s="15" t="s">
        <v>154</v>
      </c>
    </row>
    <row r="129" spans="1:15" ht="25.5" x14ac:dyDescent="0.2">
      <c r="A129" s="15" t="s">
        <v>284</v>
      </c>
      <c r="B129" s="16"/>
      <c r="C129" s="16"/>
      <c r="D129" s="17" t="s">
        <v>285</v>
      </c>
      <c r="E129" s="15" t="s">
        <v>275</v>
      </c>
      <c r="F129" s="18">
        <v>0</v>
      </c>
      <c r="G129" s="18">
        <v>1686400</v>
      </c>
      <c r="H129" s="18">
        <f t="shared" si="17"/>
        <v>1686400</v>
      </c>
      <c r="I129" s="18">
        <v>0</v>
      </c>
      <c r="J129" s="18">
        <v>0</v>
      </c>
      <c r="K129" s="18">
        <f t="shared" si="20"/>
        <v>0</v>
      </c>
      <c r="L129" s="18">
        <v>0</v>
      </c>
      <c r="M129" s="18">
        <v>0</v>
      </c>
      <c r="N129" s="18">
        <f t="shared" si="21"/>
        <v>0</v>
      </c>
      <c r="O129" s="15" t="s">
        <v>154</v>
      </c>
    </row>
    <row r="130" spans="1:15" ht="25.5" x14ac:dyDescent="0.2">
      <c r="A130" s="15" t="s">
        <v>286</v>
      </c>
      <c r="B130" s="16"/>
      <c r="C130" s="16"/>
      <c r="D130" s="17" t="s">
        <v>287</v>
      </c>
      <c r="E130" s="15" t="s">
        <v>275</v>
      </c>
      <c r="F130" s="18">
        <v>0</v>
      </c>
      <c r="G130" s="18">
        <v>2770264.57</v>
      </c>
      <c r="H130" s="18">
        <f t="shared" si="17"/>
        <v>2770264.57</v>
      </c>
      <c r="I130" s="18">
        <v>0</v>
      </c>
      <c r="J130" s="18">
        <v>0</v>
      </c>
      <c r="K130" s="18">
        <f t="shared" si="20"/>
        <v>0</v>
      </c>
      <c r="L130" s="18">
        <v>0</v>
      </c>
      <c r="M130" s="18">
        <v>0</v>
      </c>
      <c r="N130" s="18">
        <f t="shared" si="21"/>
        <v>0</v>
      </c>
      <c r="O130" s="15" t="s">
        <v>154</v>
      </c>
    </row>
    <row r="131" spans="1:15" ht="25.5" x14ac:dyDescent="0.2">
      <c r="A131" s="15" t="s">
        <v>288</v>
      </c>
      <c r="B131" s="16"/>
      <c r="C131" s="16"/>
      <c r="D131" s="17" t="s">
        <v>289</v>
      </c>
      <c r="E131" s="15" t="s">
        <v>275</v>
      </c>
      <c r="F131" s="18">
        <v>0</v>
      </c>
      <c r="G131" s="18">
        <v>2279120</v>
      </c>
      <c r="H131" s="18">
        <f t="shared" si="17"/>
        <v>2279120</v>
      </c>
      <c r="I131" s="18">
        <v>0</v>
      </c>
      <c r="J131" s="18">
        <v>0</v>
      </c>
      <c r="K131" s="18">
        <f t="shared" si="20"/>
        <v>0</v>
      </c>
      <c r="L131" s="18">
        <v>0</v>
      </c>
      <c r="M131" s="18">
        <v>0</v>
      </c>
      <c r="N131" s="18">
        <f t="shared" si="21"/>
        <v>0</v>
      </c>
      <c r="O131" s="15" t="s">
        <v>154</v>
      </c>
    </row>
    <row r="132" spans="1:15" ht="25.5" x14ac:dyDescent="0.2">
      <c r="A132" s="15" t="s">
        <v>290</v>
      </c>
      <c r="B132" s="16"/>
      <c r="C132" s="16"/>
      <c r="D132" s="17" t="s">
        <v>291</v>
      </c>
      <c r="E132" s="15" t="s">
        <v>106</v>
      </c>
      <c r="F132" s="18">
        <v>107057057.95999999</v>
      </c>
      <c r="G132" s="18">
        <v>-99000000</v>
      </c>
      <c r="H132" s="18">
        <f t="shared" si="17"/>
        <v>8057057.9599999934</v>
      </c>
      <c r="I132" s="18">
        <v>198000000</v>
      </c>
      <c r="J132" s="18">
        <v>0</v>
      </c>
      <c r="K132" s="18">
        <f t="shared" si="20"/>
        <v>198000000</v>
      </c>
      <c r="L132" s="18">
        <v>0</v>
      </c>
      <c r="M132" s="18">
        <v>0</v>
      </c>
      <c r="N132" s="18">
        <f t="shared" si="21"/>
        <v>0</v>
      </c>
      <c r="O132" s="15" t="s">
        <v>292</v>
      </c>
    </row>
    <row r="133" spans="1:15" ht="25.5" x14ac:dyDescent="0.2">
      <c r="A133" s="15" t="s">
        <v>293</v>
      </c>
      <c r="B133" s="16"/>
      <c r="C133" s="16"/>
      <c r="D133" s="17" t="s">
        <v>294</v>
      </c>
      <c r="E133" s="15" t="s">
        <v>126</v>
      </c>
      <c r="F133" s="18">
        <v>0</v>
      </c>
      <c r="G133" s="18">
        <v>2752870</v>
      </c>
      <c r="H133" s="18">
        <f t="shared" si="17"/>
        <v>2752870</v>
      </c>
      <c r="I133" s="18">
        <v>0</v>
      </c>
      <c r="J133" s="18">
        <v>0</v>
      </c>
      <c r="K133" s="18">
        <f t="shared" si="20"/>
        <v>0</v>
      </c>
      <c r="L133" s="18">
        <v>0</v>
      </c>
      <c r="M133" s="18">
        <v>0</v>
      </c>
      <c r="N133" s="18">
        <f t="shared" si="21"/>
        <v>0</v>
      </c>
      <c r="O133" s="15" t="s">
        <v>154</v>
      </c>
    </row>
    <row r="134" spans="1:15" ht="63.75" x14ac:dyDescent="0.2">
      <c r="A134" s="15" t="s">
        <v>295</v>
      </c>
      <c r="B134" s="16"/>
      <c r="C134" s="16"/>
      <c r="D134" s="17" t="s">
        <v>296</v>
      </c>
      <c r="E134" s="15" t="s">
        <v>297</v>
      </c>
      <c r="F134" s="18">
        <v>170000000</v>
      </c>
      <c r="G134" s="18">
        <v>-170000000</v>
      </c>
      <c r="H134" s="18">
        <f t="shared" si="17"/>
        <v>0</v>
      </c>
      <c r="I134" s="18">
        <v>27000000</v>
      </c>
      <c r="J134" s="18">
        <v>-27000000</v>
      </c>
      <c r="K134" s="18">
        <f t="shared" si="20"/>
        <v>0</v>
      </c>
      <c r="L134" s="18">
        <v>0</v>
      </c>
      <c r="M134" s="18">
        <v>0</v>
      </c>
      <c r="N134" s="18">
        <f t="shared" si="21"/>
        <v>0</v>
      </c>
      <c r="O134" s="15" t="s">
        <v>298</v>
      </c>
    </row>
    <row r="135" spans="1:15" ht="12.75" customHeight="1" x14ac:dyDescent="0.2">
      <c r="A135" s="30" t="s">
        <v>299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</row>
    <row r="136" spans="1:15" x14ac:dyDescent="0.2">
      <c r="A136" s="7" t="s">
        <v>300</v>
      </c>
      <c r="B136" s="8" t="s">
        <v>15</v>
      </c>
      <c r="C136" s="8" t="s">
        <v>15</v>
      </c>
      <c r="D136" s="8" t="s">
        <v>15</v>
      </c>
      <c r="E136" s="7"/>
      <c r="F136" s="9">
        <v>5253138927.1099997</v>
      </c>
      <c r="G136" s="9">
        <f>G137+G155+G165+G168+G171+G182+G197+G204</f>
        <v>686273699.28999996</v>
      </c>
      <c r="H136" s="9">
        <f t="shared" ref="H136:H167" si="22">F136+G136</f>
        <v>5939412626.3999996</v>
      </c>
      <c r="I136" s="9">
        <v>1494397805.6500001</v>
      </c>
      <c r="J136" s="9">
        <f>J137+J155+J165+J168+J171+J182+J197+J204</f>
        <v>83459660</v>
      </c>
      <c r="K136" s="9">
        <f t="shared" ref="K136:K153" si="23">I136+J136</f>
        <v>1577857465.6500001</v>
      </c>
      <c r="L136" s="9">
        <v>229910757.28</v>
      </c>
      <c r="M136" s="9">
        <f>M137+M155+M165+M168+M171+M182+M197+M204</f>
        <v>-48008309.200000003</v>
      </c>
      <c r="N136" s="9">
        <f t="shared" ref="N136:N153" si="24">L136+M136</f>
        <v>181902448.07999998</v>
      </c>
      <c r="O136" s="7"/>
    </row>
    <row r="137" spans="1:15" x14ac:dyDescent="0.2">
      <c r="A137" s="10" t="s">
        <v>301</v>
      </c>
      <c r="B137" s="1" t="s">
        <v>15</v>
      </c>
      <c r="C137" s="1" t="s">
        <v>15</v>
      </c>
      <c r="D137" s="1" t="s">
        <v>15</v>
      </c>
      <c r="E137" s="10"/>
      <c r="F137" s="11">
        <v>542276862</v>
      </c>
      <c r="G137" s="11">
        <f>G138+G151</f>
        <v>55428883.969999999</v>
      </c>
      <c r="H137" s="11">
        <f t="shared" si="22"/>
        <v>597705745.97000003</v>
      </c>
      <c r="I137" s="11">
        <v>121501784.5</v>
      </c>
      <c r="J137" s="11">
        <f>J138+J151</f>
        <v>0</v>
      </c>
      <c r="K137" s="11">
        <f t="shared" si="23"/>
        <v>121501784.5</v>
      </c>
      <c r="L137" s="11">
        <v>130894252.5</v>
      </c>
      <c r="M137" s="11">
        <f>M138+M151</f>
        <v>-1943939</v>
      </c>
      <c r="N137" s="11">
        <f t="shared" si="24"/>
        <v>128950313.5</v>
      </c>
      <c r="O137" s="10"/>
    </row>
    <row r="138" spans="1:15" ht="25.5" x14ac:dyDescent="0.2">
      <c r="A138" s="12" t="s">
        <v>302</v>
      </c>
      <c r="B138" s="13" t="s">
        <v>303</v>
      </c>
      <c r="C138" s="13" t="s">
        <v>151</v>
      </c>
      <c r="D138" s="26" t="s">
        <v>15</v>
      </c>
      <c r="E138" s="12"/>
      <c r="F138" s="14">
        <v>217256659</v>
      </c>
      <c r="G138" s="14">
        <f>SUM(G139:G150)</f>
        <v>53756097.509999998</v>
      </c>
      <c r="H138" s="14">
        <f t="shared" si="22"/>
        <v>271012756.50999999</v>
      </c>
      <c r="I138" s="14">
        <v>35007564</v>
      </c>
      <c r="J138" s="14">
        <f>SUM(J139:J150)</f>
        <v>0</v>
      </c>
      <c r="K138" s="14">
        <f t="shared" si="23"/>
        <v>35007564</v>
      </c>
      <c r="L138" s="14">
        <v>37671521</v>
      </c>
      <c r="M138" s="14">
        <f>SUM(M139:M150)</f>
        <v>-1943939</v>
      </c>
      <c r="N138" s="14">
        <f t="shared" si="24"/>
        <v>35727582</v>
      </c>
      <c r="O138" s="15"/>
    </row>
    <row r="139" spans="1:15" ht="38.25" x14ac:dyDescent="0.2">
      <c r="A139" s="15" t="s">
        <v>304</v>
      </c>
      <c r="B139" s="16"/>
      <c r="C139" s="16"/>
      <c r="D139" s="17" t="s">
        <v>305</v>
      </c>
      <c r="E139" s="15" t="s">
        <v>34</v>
      </c>
      <c r="F139" s="18">
        <v>6944000</v>
      </c>
      <c r="G139" s="18">
        <v>3885446.8</v>
      </c>
      <c r="H139" s="18">
        <f t="shared" si="22"/>
        <v>10829446.800000001</v>
      </c>
      <c r="I139" s="18">
        <v>2268000</v>
      </c>
      <c r="J139" s="18">
        <v>0</v>
      </c>
      <c r="K139" s="18">
        <f t="shared" si="23"/>
        <v>2268000</v>
      </c>
      <c r="L139" s="18">
        <v>2300890</v>
      </c>
      <c r="M139" s="18">
        <v>3</v>
      </c>
      <c r="N139" s="18">
        <f t="shared" si="24"/>
        <v>2300893</v>
      </c>
      <c r="O139" s="15" t="s">
        <v>154</v>
      </c>
    </row>
    <row r="140" spans="1:15" ht="38.25" x14ac:dyDescent="0.2">
      <c r="A140" s="15" t="s">
        <v>306</v>
      </c>
      <c r="B140" s="16"/>
      <c r="C140" s="16"/>
      <c r="D140" s="17" t="s">
        <v>307</v>
      </c>
      <c r="E140" s="15" t="s">
        <v>34</v>
      </c>
      <c r="F140" s="18">
        <v>17688000</v>
      </c>
      <c r="G140" s="18">
        <v>4499270</v>
      </c>
      <c r="H140" s="18">
        <f t="shared" si="22"/>
        <v>22187270</v>
      </c>
      <c r="I140" s="18">
        <v>3888000</v>
      </c>
      <c r="J140" s="18">
        <v>0</v>
      </c>
      <c r="K140" s="18">
        <f t="shared" si="23"/>
        <v>3888000</v>
      </c>
      <c r="L140" s="18">
        <v>4979330</v>
      </c>
      <c r="M140" s="18">
        <v>972002</v>
      </c>
      <c r="N140" s="18">
        <f t="shared" si="24"/>
        <v>5951332</v>
      </c>
      <c r="O140" s="15" t="s">
        <v>154</v>
      </c>
    </row>
    <row r="141" spans="1:15" ht="38.25" x14ac:dyDescent="0.2">
      <c r="A141" s="15" t="s">
        <v>308</v>
      </c>
      <c r="B141" s="16"/>
      <c r="C141" s="16"/>
      <c r="D141" s="17" t="s">
        <v>309</v>
      </c>
      <c r="E141" s="15" t="s">
        <v>34</v>
      </c>
      <c r="F141" s="18">
        <v>15309750</v>
      </c>
      <c r="G141" s="18">
        <v>-2221167</v>
      </c>
      <c r="H141" s="18">
        <f t="shared" si="22"/>
        <v>13088583</v>
      </c>
      <c r="I141" s="18">
        <v>6148657</v>
      </c>
      <c r="J141" s="18">
        <v>0</v>
      </c>
      <c r="K141" s="18">
        <f t="shared" si="23"/>
        <v>6148657</v>
      </c>
      <c r="L141" s="18">
        <v>6148660</v>
      </c>
      <c r="M141" s="18">
        <v>3500493</v>
      </c>
      <c r="N141" s="18">
        <f t="shared" si="24"/>
        <v>9649153</v>
      </c>
      <c r="O141" s="15" t="s">
        <v>310</v>
      </c>
    </row>
    <row r="142" spans="1:15" ht="25.5" x14ac:dyDescent="0.2">
      <c r="A142" s="15" t="s">
        <v>311</v>
      </c>
      <c r="B142" s="16"/>
      <c r="C142" s="16"/>
      <c r="D142" s="17" t="s">
        <v>312</v>
      </c>
      <c r="E142" s="15" t="s">
        <v>34</v>
      </c>
      <c r="F142" s="18">
        <v>33098214</v>
      </c>
      <c r="G142" s="18">
        <v>602555.03</v>
      </c>
      <c r="H142" s="18">
        <f t="shared" si="22"/>
        <v>33700769.030000001</v>
      </c>
      <c r="I142" s="18">
        <v>4860000</v>
      </c>
      <c r="J142" s="18">
        <v>0</v>
      </c>
      <c r="K142" s="18">
        <f t="shared" si="23"/>
        <v>4860000</v>
      </c>
      <c r="L142" s="18">
        <v>5455270</v>
      </c>
      <c r="M142" s="18">
        <v>-2</v>
      </c>
      <c r="N142" s="18">
        <f t="shared" si="24"/>
        <v>5455268</v>
      </c>
      <c r="O142" s="15" t="s">
        <v>154</v>
      </c>
    </row>
    <row r="143" spans="1:15" ht="38.25" x14ac:dyDescent="0.2">
      <c r="A143" s="15" t="s">
        <v>313</v>
      </c>
      <c r="B143" s="16"/>
      <c r="C143" s="16"/>
      <c r="D143" s="17" t="s">
        <v>314</v>
      </c>
      <c r="E143" s="15" t="s">
        <v>34</v>
      </c>
      <c r="F143" s="18">
        <v>22542497</v>
      </c>
      <c r="G143" s="18">
        <v>-324000</v>
      </c>
      <c r="H143" s="18">
        <f t="shared" si="22"/>
        <v>22218497</v>
      </c>
      <c r="I143" s="18">
        <v>3086003</v>
      </c>
      <c r="J143" s="18">
        <v>0</v>
      </c>
      <c r="K143" s="18">
        <f t="shared" si="23"/>
        <v>3086003</v>
      </c>
      <c r="L143" s="18">
        <v>1631660</v>
      </c>
      <c r="M143" s="18">
        <v>972004</v>
      </c>
      <c r="N143" s="18">
        <f t="shared" si="24"/>
        <v>2603664</v>
      </c>
      <c r="O143" s="15" t="s">
        <v>310</v>
      </c>
    </row>
    <row r="144" spans="1:15" ht="38.25" x14ac:dyDescent="0.2">
      <c r="A144" s="15" t="s">
        <v>315</v>
      </c>
      <c r="B144" s="16"/>
      <c r="C144" s="16"/>
      <c r="D144" s="17" t="s">
        <v>316</v>
      </c>
      <c r="E144" s="15" t="s">
        <v>34</v>
      </c>
      <c r="F144" s="18">
        <v>32332198</v>
      </c>
      <c r="G144" s="18">
        <v>0</v>
      </c>
      <c r="H144" s="18">
        <f t="shared" si="22"/>
        <v>32332198</v>
      </c>
      <c r="I144" s="18">
        <v>4223664</v>
      </c>
      <c r="J144" s="18">
        <v>0</v>
      </c>
      <c r="K144" s="18">
        <f t="shared" si="23"/>
        <v>4223664</v>
      </c>
      <c r="L144" s="18">
        <v>3869340</v>
      </c>
      <c r="M144" s="18">
        <v>-2</v>
      </c>
      <c r="N144" s="18">
        <f t="shared" si="24"/>
        <v>3869338</v>
      </c>
      <c r="O144" s="15" t="s">
        <v>310</v>
      </c>
    </row>
    <row r="145" spans="1:15" ht="38.25" x14ac:dyDescent="0.2">
      <c r="A145" s="15" t="s">
        <v>317</v>
      </c>
      <c r="B145" s="16"/>
      <c r="C145" s="16"/>
      <c r="D145" s="17" t="s">
        <v>318</v>
      </c>
      <c r="E145" s="15" t="s">
        <v>34</v>
      </c>
      <c r="F145" s="18">
        <v>17782000</v>
      </c>
      <c r="G145" s="18">
        <v>503458.58</v>
      </c>
      <c r="H145" s="18">
        <f t="shared" si="22"/>
        <v>18285458.579999998</v>
      </c>
      <c r="I145" s="18">
        <v>1631664</v>
      </c>
      <c r="J145" s="18">
        <v>0</v>
      </c>
      <c r="K145" s="18">
        <f t="shared" si="23"/>
        <v>1631664</v>
      </c>
      <c r="L145" s="18">
        <v>0</v>
      </c>
      <c r="M145" s="18">
        <v>0</v>
      </c>
      <c r="N145" s="18">
        <f t="shared" si="24"/>
        <v>0</v>
      </c>
      <c r="O145" s="15" t="s">
        <v>154</v>
      </c>
    </row>
    <row r="146" spans="1:15" ht="25.5" x14ac:dyDescent="0.2">
      <c r="A146" s="15" t="s">
        <v>319</v>
      </c>
      <c r="B146" s="16"/>
      <c r="C146" s="16"/>
      <c r="D146" s="17" t="s">
        <v>320</v>
      </c>
      <c r="E146" s="15" t="s">
        <v>34</v>
      </c>
      <c r="F146" s="18">
        <v>35538000</v>
      </c>
      <c r="G146" s="18">
        <v>15540526.539999999</v>
      </c>
      <c r="H146" s="18">
        <f t="shared" si="22"/>
        <v>51078526.539999999</v>
      </c>
      <c r="I146" s="18">
        <v>4860000</v>
      </c>
      <c r="J146" s="18">
        <v>0</v>
      </c>
      <c r="K146" s="18">
        <f t="shared" si="23"/>
        <v>4860000</v>
      </c>
      <c r="L146" s="18">
        <v>5249930</v>
      </c>
      <c r="M146" s="18">
        <v>648004</v>
      </c>
      <c r="N146" s="18">
        <f t="shared" si="24"/>
        <v>5897934</v>
      </c>
      <c r="O146" s="15" t="s">
        <v>154</v>
      </c>
    </row>
    <row r="147" spans="1:15" ht="38.25" x14ac:dyDescent="0.2">
      <c r="A147" s="15" t="s">
        <v>321</v>
      </c>
      <c r="B147" s="16"/>
      <c r="C147" s="16"/>
      <c r="D147" s="17" t="s">
        <v>322</v>
      </c>
      <c r="E147" s="15" t="s">
        <v>34</v>
      </c>
      <c r="F147" s="18">
        <v>4458000</v>
      </c>
      <c r="G147" s="18">
        <v>674299.2</v>
      </c>
      <c r="H147" s="18">
        <f t="shared" si="22"/>
        <v>5132299.2</v>
      </c>
      <c r="I147" s="18">
        <v>940248</v>
      </c>
      <c r="J147" s="18">
        <v>0</v>
      </c>
      <c r="K147" s="18">
        <f t="shared" si="23"/>
        <v>940248</v>
      </c>
      <c r="L147" s="18">
        <v>0</v>
      </c>
      <c r="M147" s="18">
        <v>0</v>
      </c>
      <c r="N147" s="18">
        <f t="shared" si="24"/>
        <v>0</v>
      </c>
      <c r="O147" s="15" t="s">
        <v>323</v>
      </c>
    </row>
    <row r="148" spans="1:15" ht="38.25" x14ac:dyDescent="0.2">
      <c r="A148" s="15" t="s">
        <v>324</v>
      </c>
      <c r="B148" s="16"/>
      <c r="C148" s="16"/>
      <c r="D148" s="17" t="s">
        <v>325</v>
      </c>
      <c r="E148" s="15" t="s">
        <v>34</v>
      </c>
      <c r="F148" s="18">
        <v>0</v>
      </c>
      <c r="G148" s="18">
        <v>11850646.960000001</v>
      </c>
      <c r="H148" s="18">
        <f t="shared" si="22"/>
        <v>11850646.960000001</v>
      </c>
      <c r="I148" s="18">
        <v>0</v>
      </c>
      <c r="J148" s="18">
        <v>0</v>
      </c>
      <c r="K148" s="18">
        <f t="shared" si="23"/>
        <v>0</v>
      </c>
      <c r="L148" s="18">
        <v>0</v>
      </c>
      <c r="M148" s="18">
        <v>0</v>
      </c>
      <c r="N148" s="18">
        <f t="shared" si="24"/>
        <v>0</v>
      </c>
      <c r="O148" s="15" t="s">
        <v>326</v>
      </c>
    </row>
    <row r="149" spans="1:15" ht="38.25" x14ac:dyDescent="0.2">
      <c r="A149" s="15" t="s">
        <v>327</v>
      </c>
      <c r="B149" s="16"/>
      <c r="C149" s="16"/>
      <c r="D149" s="17" t="s">
        <v>328</v>
      </c>
      <c r="E149" s="15" t="s">
        <v>34</v>
      </c>
      <c r="F149" s="18">
        <v>0</v>
      </c>
      <c r="G149" s="18">
        <v>18745061.399999999</v>
      </c>
      <c r="H149" s="18">
        <f t="shared" si="22"/>
        <v>18745061.399999999</v>
      </c>
      <c r="I149" s="18">
        <v>0</v>
      </c>
      <c r="J149" s="18">
        <v>0</v>
      </c>
      <c r="K149" s="18">
        <f t="shared" si="23"/>
        <v>0</v>
      </c>
      <c r="L149" s="18">
        <v>0</v>
      </c>
      <c r="M149" s="18">
        <v>0</v>
      </c>
      <c r="N149" s="18">
        <f t="shared" si="24"/>
        <v>0</v>
      </c>
      <c r="O149" s="15" t="s">
        <v>154</v>
      </c>
    </row>
    <row r="150" spans="1:15" ht="38.25" x14ac:dyDescent="0.2">
      <c r="A150" s="15" t="s">
        <v>329</v>
      </c>
      <c r="B150" s="16"/>
      <c r="C150" s="16"/>
      <c r="D150" s="17" t="s">
        <v>330</v>
      </c>
      <c r="E150" s="15" t="s">
        <v>34</v>
      </c>
      <c r="F150" s="18">
        <v>0</v>
      </c>
      <c r="G150" s="18">
        <v>0</v>
      </c>
      <c r="H150" s="18">
        <f t="shared" si="22"/>
        <v>0</v>
      </c>
      <c r="I150" s="18">
        <v>0</v>
      </c>
      <c r="J150" s="18">
        <v>0</v>
      </c>
      <c r="K150" s="18">
        <f t="shared" si="23"/>
        <v>0</v>
      </c>
      <c r="L150" s="18">
        <v>8036441</v>
      </c>
      <c r="M150" s="18">
        <v>-8036441</v>
      </c>
      <c r="N150" s="18">
        <f t="shared" si="24"/>
        <v>0</v>
      </c>
      <c r="O150" s="15"/>
    </row>
    <row r="151" spans="1:15" ht="25.5" x14ac:dyDescent="0.2">
      <c r="A151" s="12" t="s">
        <v>331</v>
      </c>
      <c r="B151" s="13" t="s">
        <v>332</v>
      </c>
      <c r="C151" s="13" t="s">
        <v>151</v>
      </c>
      <c r="D151" s="26" t="s">
        <v>15</v>
      </c>
      <c r="E151" s="12"/>
      <c r="F151" s="14">
        <v>325020203</v>
      </c>
      <c r="G151" s="14">
        <f>SUM(G152:G154)</f>
        <v>1672786.46</v>
      </c>
      <c r="H151" s="14">
        <f t="shared" si="22"/>
        <v>326692989.45999998</v>
      </c>
      <c r="I151" s="14">
        <v>86494220.5</v>
      </c>
      <c r="J151" s="14">
        <f>SUM(J152:J153)</f>
        <v>0</v>
      </c>
      <c r="K151" s="14">
        <f t="shared" si="23"/>
        <v>86494220.5</v>
      </c>
      <c r="L151" s="14">
        <v>93222731.5</v>
      </c>
      <c r="M151" s="14">
        <f>SUM(M152:M153)</f>
        <v>0</v>
      </c>
      <c r="N151" s="14">
        <f t="shared" si="24"/>
        <v>93222731.5</v>
      </c>
      <c r="O151" s="12"/>
    </row>
    <row r="152" spans="1:15" ht="38.25" x14ac:dyDescent="0.2">
      <c r="A152" s="15" t="s">
        <v>333</v>
      </c>
      <c r="B152" s="16"/>
      <c r="C152" s="16"/>
      <c r="D152" s="17" t="s">
        <v>334</v>
      </c>
      <c r="E152" s="15" t="s">
        <v>34</v>
      </c>
      <c r="F152" s="18">
        <v>173756740</v>
      </c>
      <c r="G152" s="18">
        <v>1347954.46</v>
      </c>
      <c r="H152" s="18">
        <f t="shared" si="22"/>
        <v>175104694.46000001</v>
      </c>
      <c r="I152" s="18">
        <v>0</v>
      </c>
      <c r="J152" s="18">
        <v>0</v>
      </c>
      <c r="K152" s="18">
        <f t="shared" si="23"/>
        <v>0</v>
      </c>
      <c r="L152" s="18">
        <v>0</v>
      </c>
      <c r="M152" s="18">
        <v>0</v>
      </c>
      <c r="N152" s="18">
        <f t="shared" si="24"/>
        <v>0</v>
      </c>
      <c r="O152" s="15" t="s">
        <v>154</v>
      </c>
    </row>
    <row r="153" spans="1:15" ht="25.5" x14ac:dyDescent="0.2">
      <c r="A153" s="15" t="s">
        <v>335</v>
      </c>
      <c r="B153" s="16"/>
      <c r="C153" s="16"/>
      <c r="D153" s="17" t="s">
        <v>336</v>
      </c>
      <c r="E153" s="15" t="s">
        <v>34</v>
      </c>
      <c r="F153" s="18">
        <v>106857762.5</v>
      </c>
      <c r="G153" s="18">
        <v>-273168</v>
      </c>
      <c r="H153" s="18">
        <f t="shared" si="22"/>
        <v>106584594.5</v>
      </c>
      <c r="I153" s="18">
        <v>64835856.5</v>
      </c>
      <c r="J153" s="18">
        <v>0</v>
      </c>
      <c r="K153" s="18">
        <f t="shared" si="23"/>
        <v>64835856.5</v>
      </c>
      <c r="L153" s="18">
        <v>77349547.5</v>
      </c>
      <c r="M153" s="18">
        <v>0</v>
      </c>
      <c r="N153" s="18">
        <f t="shared" si="24"/>
        <v>77349547.5</v>
      </c>
      <c r="O153" s="15" t="s">
        <v>45</v>
      </c>
    </row>
    <row r="154" spans="1:15" s="19" customFormat="1" ht="51" x14ac:dyDescent="0.2">
      <c r="A154" s="15" t="s">
        <v>337</v>
      </c>
      <c r="B154" s="16"/>
      <c r="C154" s="16"/>
      <c r="D154" s="16" t="s">
        <v>338</v>
      </c>
      <c r="E154" s="15" t="s">
        <v>34</v>
      </c>
      <c r="F154" s="18">
        <v>0</v>
      </c>
      <c r="G154" s="18">
        <v>598000</v>
      </c>
      <c r="H154" s="18">
        <f t="shared" si="22"/>
        <v>598000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5" t="s">
        <v>154</v>
      </c>
    </row>
    <row r="155" spans="1:15" x14ac:dyDescent="0.2">
      <c r="A155" s="10" t="s">
        <v>19</v>
      </c>
      <c r="B155" s="1" t="s">
        <v>15</v>
      </c>
      <c r="C155" s="1" t="s">
        <v>15</v>
      </c>
      <c r="D155" s="29" t="s">
        <v>15</v>
      </c>
      <c r="E155" s="10"/>
      <c r="F155" s="11">
        <v>2219426858.8499999</v>
      </c>
      <c r="G155" s="11">
        <f>G156+G158+G160+G163</f>
        <v>234376815.71000001</v>
      </c>
      <c r="H155" s="11">
        <f t="shared" si="22"/>
        <v>2453803674.5599999</v>
      </c>
      <c r="I155" s="11">
        <v>143079753</v>
      </c>
      <c r="J155" s="11">
        <f>J156+J158+J160+J163</f>
        <v>0</v>
      </c>
      <c r="K155" s="11">
        <f>I155+J155</f>
        <v>143079753</v>
      </c>
      <c r="L155" s="11">
        <v>0</v>
      </c>
      <c r="M155" s="11">
        <f>M156+M158+M160+M163</f>
        <v>0</v>
      </c>
      <c r="N155" s="11">
        <f>L155+M155</f>
        <v>0</v>
      </c>
      <c r="O155" s="10"/>
    </row>
    <row r="156" spans="1:15" ht="25.5" x14ac:dyDescent="0.2">
      <c r="A156" s="12" t="s">
        <v>339</v>
      </c>
      <c r="B156" s="13" t="s">
        <v>340</v>
      </c>
      <c r="C156" s="13" t="s">
        <v>22</v>
      </c>
      <c r="D156" s="26" t="s">
        <v>15</v>
      </c>
      <c r="E156" s="12"/>
      <c r="F156" s="14">
        <v>149992999.19999999</v>
      </c>
      <c r="G156" s="14">
        <f>G157</f>
        <v>167000000</v>
      </c>
      <c r="H156" s="14">
        <f t="shared" si="22"/>
        <v>316992999.19999999</v>
      </c>
      <c r="I156" s="14">
        <v>0</v>
      </c>
      <c r="J156" s="14">
        <f>J157</f>
        <v>0</v>
      </c>
      <c r="K156" s="14">
        <f>I156+J156</f>
        <v>0</v>
      </c>
      <c r="L156" s="14">
        <v>0</v>
      </c>
      <c r="M156" s="14">
        <f>M157</f>
        <v>0</v>
      </c>
      <c r="N156" s="14">
        <f>L156+M156</f>
        <v>0</v>
      </c>
      <c r="O156" s="12"/>
    </row>
    <row r="157" spans="1:15" ht="63.75" x14ac:dyDescent="0.2">
      <c r="A157" s="15" t="s">
        <v>341</v>
      </c>
      <c r="B157" s="16"/>
      <c r="C157" s="16"/>
      <c r="D157" s="17" t="s">
        <v>342</v>
      </c>
      <c r="E157" s="15" t="s">
        <v>343</v>
      </c>
      <c r="F157" s="18">
        <v>149992999.19999999</v>
      </c>
      <c r="G157" s="18">
        <v>167000000</v>
      </c>
      <c r="H157" s="18">
        <f t="shared" si="22"/>
        <v>316992999.19999999</v>
      </c>
      <c r="I157" s="18">
        <v>0</v>
      </c>
      <c r="J157" s="18">
        <v>0</v>
      </c>
      <c r="K157" s="18">
        <f>I157+J157</f>
        <v>0</v>
      </c>
      <c r="L157" s="18">
        <v>0</v>
      </c>
      <c r="M157" s="18">
        <v>0</v>
      </c>
      <c r="N157" s="18">
        <f>L157+M157</f>
        <v>0</v>
      </c>
      <c r="O157" s="15" t="s">
        <v>344</v>
      </c>
    </row>
    <row r="158" spans="1:15" ht="51" x14ac:dyDescent="0.2">
      <c r="A158" s="12" t="s">
        <v>345</v>
      </c>
      <c r="B158" s="13" t="s">
        <v>346</v>
      </c>
      <c r="C158" s="13" t="s">
        <v>22</v>
      </c>
      <c r="D158" s="26" t="s">
        <v>15</v>
      </c>
      <c r="E158" s="12"/>
      <c r="F158" s="14">
        <v>279400000</v>
      </c>
      <c r="G158" s="14">
        <f>G159</f>
        <v>22195.22</v>
      </c>
      <c r="H158" s="14">
        <f t="shared" si="22"/>
        <v>279422195.22000003</v>
      </c>
      <c r="I158" s="14">
        <v>0</v>
      </c>
      <c r="J158" s="14">
        <f>J159</f>
        <v>0</v>
      </c>
      <c r="K158" s="14">
        <f>I158+J158</f>
        <v>0</v>
      </c>
      <c r="L158" s="14">
        <v>0</v>
      </c>
      <c r="M158" s="14">
        <f>M159</f>
        <v>0</v>
      </c>
      <c r="N158" s="14">
        <f>L158+M158</f>
        <v>0</v>
      </c>
      <c r="O158" s="12"/>
    </row>
    <row r="159" spans="1:15" ht="25.5" x14ac:dyDescent="0.2">
      <c r="A159" s="15" t="s">
        <v>347</v>
      </c>
      <c r="B159" s="16"/>
      <c r="C159" s="16"/>
      <c r="D159" s="17" t="s">
        <v>348</v>
      </c>
      <c r="E159" s="15" t="s">
        <v>275</v>
      </c>
      <c r="F159" s="18">
        <v>279400000</v>
      </c>
      <c r="G159" s="18">
        <v>22195.22</v>
      </c>
      <c r="H159" s="18">
        <f t="shared" si="22"/>
        <v>279422195.22000003</v>
      </c>
      <c r="I159" s="18">
        <v>0</v>
      </c>
      <c r="J159" s="18">
        <v>0</v>
      </c>
      <c r="K159" s="18">
        <f>I159+J159</f>
        <v>0</v>
      </c>
      <c r="L159" s="18">
        <v>0</v>
      </c>
      <c r="M159" s="18">
        <v>0</v>
      </c>
      <c r="N159" s="18">
        <f>L159+M159</f>
        <v>0</v>
      </c>
      <c r="O159" s="15" t="s">
        <v>154</v>
      </c>
    </row>
    <row r="160" spans="1:15" s="19" customFormat="1" ht="25.5" x14ac:dyDescent="0.2">
      <c r="A160" s="12" t="s">
        <v>349</v>
      </c>
      <c r="B160" s="13" t="s">
        <v>350</v>
      </c>
      <c r="C160" s="13" t="s">
        <v>22</v>
      </c>
      <c r="D160" s="26" t="s">
        <v>15</v>
      </c>
      <c r="E160" s="12"/>
      <c r="F160" s="14">
        <v>0</v>
      </c>
      <c r="G160" s="14">
        <f>SUM(G161:G162)</f>
        <v>24137835.329999998</v>
      </c>
      <c r="H160" s="14">
        <f t="shared" si="22"/>
        <v>24137835.329999998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2"/>
    </row>
    <row r="161" spans="1:15" s="19" customFormat="1" ht="38.25" x14ac:dyDescent="0.2">
      <c r="A161" s="15" t="s">
        <v>351</v>
      </c>
      <c r="B161" s="16"/>
      <c r="C161" s="16"/>
      <c r="D161" s="17" t="s">
        <v>352</v>
      </c>
      <c r="E161" s="15" t="s">
        <v>353</v>
      </c>
      <c r="F161" s="18">
        <v>0</v>
      </c>
      <c r="G161" s="18">
        <v>14698779.6</v>
      </c>
      <c r="H161" s="18">
        <f t="shared" si="22"/>
        <v>14698779.6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5"/>
    </row>
    <row r="162" spans="1:15" ht="25.5" x14ac:dyDescent="0.2">
      <c r="A162" s="15" t="s">
        <v>354</v>
      </c>
      <c r="B162" s="16"/>
      <c r="C162" s="16"/>
      <c r="D162" s="17" t="s">
        <v>355</v>
      </c>
      <c r="E162" s="15" t="s">
        <v>126</v>
      </c>
      <c r="F162" s="18">
        <v>0</v>
      </c>
      <c r="G162" s="18">
        <v>9439055.7300000004</v>
      </c>
      <c r="H162" s="18">
        <f t="shared" si="22"/>
        <v>9439055.7300000004</v>
      </c>
      <c r="I162" s="18">
        <v>0</v>
      </c>
      <c r="J162" s="18">
        <v>0</v>
      </c>
      <c r="K162" s="18">
        <f>I162+J162</f>
        <v>0</v>
      </c>
      <c r="L162" s="18">
        <v>0</v>
      </c>
      <c r="M162" s="18">
        <v>0</v>
      </c>
      <c r="N162" s="18">
        <f>L162+M162</f>
        <v>0</v>
      </c>
      <c r="O162" s="15" t="s">
        <v>154</v>
      </c>
    </row>
    <row r="163" spans="1:15" s="19" customFormat="1" x14ac:dyDescent="0.2">
      <c r="A163" s="12" t="s">
        <v>356</v>
      </c>
      <c r="B163" s="13" t="s">
        <v>357</v>
      </c>
      <c r="C163" s="13" t="s">
        <v>22</v>
      </c>
      <c r="D163" s="13" t="s">
        <v>15</v>
      </c>
      <c r="E163" s="12"/>
      <c r="F163" s="14">
        <v>0</v>
      </c>
      <c r="G163" s="14">
        <f>G164</f>
        <v>43216785.159999996</v>
      </c>
      <c r="H163" s="14">
        <f t="shared" si="22"/>
        <v>43216785.159999996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2"/>
    </row>
    <row r="164" spans="1:15" ht="38.25" x14ac:dyDescent="0.2">
      <c r="A164" s="15" t="s">
        <v>358</v>
      </c>
      <c r="B164" s="16"/>
      <c r="C164" s="16"/>
      <c r="D164" s="17" t="s">
        <v>359</v>
      </c>
      <c r="E164" s="15" t="s">
        <v>25</v>
      </c>
      <c r="F164" s="18">
        <v>0</v>
      </c>
      <c r="G164" s="18">
        <v>43216785.159999996</v>
      </c>
      <c r="H164" s="18">
        <f t="shared" si="22"/>
        <v>43216785.159999996</v>
      </c>
      <c r="I164" s="18">
        <v>0</v>
      </c>
      <c r="J164" s="18">
        <v>0</v>
      </c>
      <c r="K164" s="18">
        <f>I164+J164</f>
        <v>0</v>
      </c>
      <c r="L164" s="18">
        <v>0</v>
      </c>
      <c r="M164" s="18">
        <v>0</v>
      </c>
      <c r="N164" s="18">
        <f>L164+M164</f>
        <v>0</v>
      </c>
      <c r="O164" s="15" t="s">
        <v>154</v>
      </c>
    </row>
    <row r="165" spans="1:15" x14ac:dyDescent="0.2">
      <c r="A165" s="10" t="s">
        <v>360</v>
      </c>
      <c r="B165" s="1" t="s">
        <v>15</v>
      </c>
      <c r="C165" s="1" t="s">
        <v>15</v>
      </c>
      <c r="D165" s="29" t="s">
        <v>15</v>
      </c>
      <c r="E165" s="10"/>
      <c r="F165" s="11">
        <v>216715952.80000001</v>
      </c>
      <c r="G165" s="11">
        <f>G166</f>
        <v>20467500.399999999</v>
      </c>
      <c r="H165" s="11">
        <f t="shared" si="22"/>
        <v>237183453.20000002</v>
      </c>
      <c r="I165" s="11">
        <v>496872812.75999999</v>
      </c>
      <c r="J165" s="11">
        <f>J166</f>
        <v>0</v>
      </c>
      <c r="K165" s="11">
        <f>I165+J165</f>
        <v>496872812.75999999</v>
      </c>
      <c r="L165" s="11">
        <v>8281110</v>
      </c>
      <c r="M165" s="11">
        <f>M166</f>
        <v>0</v>
      </c>
      <c r="N165" s="11">
        <f>L165+M165</f>
        <v>8281110</v>
      </c>
      <c r="O165" s="10"/>
    </row>
    <row r="166" spans="1:15" ht="51" x14ac:dyDescent="0.2">
      <c r="A166" s="12" t="s">
        <v>361</v>
      </c>
      <c r="B166" s="13" t="s">
        <v>362</v>
      </c>
      <c r="C166" s="13" t="s">
        <v>151</v>
      </c>
      <c r="D166" s="26" t="s">
        <v>15</v>
      </c>
      <c r="E166" s="12"/>
      <c r="F166" s="14">
        <v>0</v>
      </c>
      <c r="G166" s="14">
        <f>G167</f>
        <v>20467500.399999999</v>
      </c>
      <c r="H166" s="14">
        <f t="shared" si="22"/>
        <v>20467500.399999999</v>
      </c>
      <c r="I166" s="14">
        <v>10204081.630000001</v>
      </c>
      <c r="J166" s="14">
        <v>0</v>
      </c>
      <c r="K166" s="14">
        <v>10204081.630000001</v>
      </c>
      <c r="L166" s="14">
        <v>8281110</v>
      </c>
      <c r="M166" s="14">
        <v>0</v>
      </c>
      <c r="N166" s="14">
        <v>8281110</v>
      </c>
      <c r="O166" s="12"/>
    </row>
    <row r="167" spans="1:15" ht="25.5" x14ac:dyDescent="0.2">
      <c r="A167" s="15" t="s">
        <v>363</v>
      </c>
      <c r="B167" s="16"/>
      <c r="C167" s="16"/>
      <c r="D167" s="17" t="s">
        <v>364</v>
      </c>
      <c r="E167" s="15" t="s">
        <v>34</v>
      </c>
      <c r="F167" s="18">
        <v>0</v>
      </c>
      <c r="G167" s="18">
        <v>20467500.399999999</v>
      </c>
      <c r="H167" s="18">
        <f t="shared" si="22"/>
        <v>20467500.399999999</v>
      </c>
      <c r="I167" s="18">
        <v>0</v>
      </c>
      <c r="J167" s="18">
        <v>0</v>
      </c>
      <c r="K167" s="18">
        <f t="shared" ref="K167:K208" si="25">I167+J167</f>
        <v>0</v>
      </c>
      <c r="L167" s="18">
        <v>0</v>
      </c>
      <c r="M167" s="18">
        <v>0</v>
      </c>
      <c r="N167" s="18">
        <f t="shared" ref="N167:N208" si="26">L167+M167</f>
        <v>0</v>
      </c>
      <c r="O167" s="27" t="s">
        <v>154</v>
      </c>
    </row>
    <row r="168" spans="1:15" x14ac:dyDescent="0.2">
      <c r="A168" s="10" t="s">
        <v>39</v>
      </c>
      <c r="B168" s="1" t="s">
        <v>15</v>
      </c>
      <c r="C168" s="1" t="s">
        <v>15</v>
      </c>
      <c r="D168" s="29" t="s">
        <v>15</v>
      </c>
      <c r="E168" s="10"/>
      <c r="F168" s="11">
        <v>0</v>
      </c>
      <c r="G168" s="11">
        <f>G169</f>
        <v>626449.4</v>
      </c>
      <c r="H168" s="11">
        <f t="shared" ref="H168:H199" si="27">F168+G168</f>
        <v>626449.4</v>
      </c>
      <c r="I168" s="11">
        <v>0</v>
      </c>
      <c r="J168" s="11">
        <f>J169</f>
        <v>0</v>
      </c>
      <c r="K168" s="11">
        <f t="shared" si="25"/>
        <v>0</v>
      </c>
      <c r="L168" s="11">
        <v>0</v>
      </c>
      <c r="M168" s="11">
        <f>M169</f>
        <v>0</v>
      </c>
      <c r="N168" s="11">
        <f t="shared" si="26"/>
        <v>0</v>
      </c>
      <c r="O168" s="10"/>
    </row>
    <row r="169" spans="1:15" ht="25.5" x14ac:dyDescent="0.2">
      <c r="A169" s="12" t="s">
        <v>331</v>
      </c>
      <c r="B169" s="13" t="s">
        <v>365</v>
      </c>
      <c r="C169" s="13" t="s">
        <v>151</v>
      </c>
      <c r="D169" s="26" t="s">
        <v>15</v>
      </c>
      <c r="E169" s="12"/>
      <c r="F169" s="14">
        <v>0</v>
      </c>
      <c r="G169" s="14">
        <f>G170</f>
        <v>626449.4</v>
      </c>
      <c r="H169" s="14">
        <f t="shared" si="27"/>
        <v>626449.4</v>
      </c>
      <c r="I169" s="14">
        <v>0</v>
      </c>
      <c r="J169" s="14">
        <f>J170</f>
        <v>0</v>
      </c>
      <c r="K169" s="14">
        <f t="shared" si="25"/>
        <v>0</v>
      </c>
      <c r="L169" s="14">
        <v>0</v>
      </c>
      <c r="M169" s="14">
        <f>M170</f>
        <v>0</v>
      </c>
      <c r="N169" s="14">
        <f t="shared" si="26"/>
        <v>0</v>
      </c>
      <c r="O169" s="12"/>
    </row>
    <row r="170" spans="1:15" ht="38.25" x14ac:dyDescent="0.2">
      <c r="A170" s="15" t="s">
        <v>366</v>
      </c>
      <c r="B170" s="16"/>
      <c r="C170" s="16"/>
      <c r="D170" s="17" t="s">
        <v>367</v>
      </c>
      <c r="E170" s="15" t="s">
        <v>34</v>
      </c>
      <c r="F170" s="18">
        <v>0</v>
      </c>
      <c r="G170" s="18">
        <v>626449.4</v>
      </c>
      <c r="H170" s="18">
        <f t="shared" si="27"/>
        <v>626449.4</v>
      </c>
      <c r="I170" s="18">
        <v>0</v>
      </c>
      <c r="J170" s="18">
        <v>0</v>
      </c>
      <c r="K170" s="18">
        <f t="shared" si="25"/>
        <v>0</v>
      </c>
      <c r="L170" s="18">
        <v>0</v>
      </c>
      <c r="M170" s="18">
        <v>0</v>
      </c>
      <c r="N170" s="18">
        <f t="shared" si="26"/>
        <v>0</v>
      </c>
      <c r="O170" s="15" t="s">
        <v>154</v>
      </c>
    </row>
    <row r="171" spans="1:15" ht="25.5" x14ac:dyDescent="0.2">
      <c r="A171" s="10" t="s">
        <v>52</v>
      </c>
      <c r="B171" s="1" t="s">
        <v>15</v>
      </c>
      <c r="C171" s="1" t="s">
        <v>15</v>
      </c>
      <c r="D171" s="29" t="s">
        <v>15</v>
      </c>
      <c r="E171" s="10"/>
      <c r="F171" s="11">
        <v>1746660767.73</v>
      </c>
      <c r="G171" s="11">
        <f>G172+G180</f>
        <v>45000000</v>
      </c>
      <c r="H171" s="11">
        <f t="shared" si="27"/>
        <v>1791660767.73</v>
      </c>
      <c r="I171" s="11">
        <v>0</v>
      </c>
      <c r="J171" s="11">
        <f>J172+J180</f>
        <v>0</v>
      </c>
      <c r="K171" s="11">
        <f t="shared" si="25"/>
        <v>0</v>
      </c>
      <c r="L171" s="11">
        <v>0</v>
      </c>
      <c r="M171" s="11">
        <f>M172+M180</f>
        <v>0</v>
      </c>
      <c r="N171" s="11">
        <f t="shared" si="26"/>
        <v>0</v>
      </c>
      <c r="O171" s="10"/>
    </row>
    <row r="172" spans="1:15" ht="25.5" x14ac:dyDescent="0.2">
      <c r="A172" s="12" t="s">
        <v>368</v>
      </c>
      <c r="B172" s="13" t="s">
        <v>369</v>
      </c>
      <c r="C172" s="13" t="s">
        <v>22</v>
      </c>
      <c r="D172" s="26" t="s">
        <v>15</v>
      </c>
      <c r="E172" s="12"/>
      <c r="F172" s="14">
        <v>1277346509.3</v>
      </c>
      <c r="G172" s="14">
        <f>SUM(G173:G179)</f>
        <v>0</v>
      </c>
      <c r="H172" s="14">
        <f t="shared" si="27"/>
        <v>1277346509.3</v>
      </c>
      <c r="I172" s="14">
        <v>0</v>
      </c>
      <c r="J172" s="14">
        <f>SUM(J173:J179)</f>
        <v>0</v>
      </c>
      <c r="K172" s="14">
        <f t="shared" si="25"/>
        <v>0</v>
      </c>
      <c r="L172" s="14">
        <v>0</v>
      </c>
      <c r="M172" s="14">
        <f>SUM(M173:M179)</f>
        <v>0</v>
      </c>
      <c r="N172" s="14">
        <f t="shared" si="26"/>
        <v>0</v>
      </c>
      <c r="O172" s="12"/>
    </row>
    <row r="173" spans="1:15" ht="25.5" x14ac:dyDescent="0.2">
      <c r="A173" s="15" t="s">
        <v>370</v>
      </c>
      <c r="B173" s="16"/>
      <c r="C173" s="16"/>
      <c r="D173" s="17" t="s">
        <v>371</v>
      </c>
      <c r="E173" s="15" t="s">
        <v>372</v>
      </c>
      <c r="F173" s="18">
        <v>0</v>
      </c>
      <c r="G173" s="18">
        <v>508537.5</v>
      </c>
      <c r="H173" s="18">
        <f t="shared" si="27"/>
        <v>508537.5</v>
      </c>
      <c r="I173" s="18">
        <v>0</v>
      </c>
      <c r="J173" s="18">
        <v>0</v>
      </c>
      <c r="K173" s="18">
        <f t="shared" si="25"/>
        <v>0</v>
      </c>
      <c r="L173" s="18">
        <v>0</v>
      </c>
      <c r="M173" s="18">
        <v>0</v>
      </c>
      <c r="N173" s="18">
        <f t="shared" si="26"/>
        <v>0</v>
      </c>
      <c r="O173" s="15" t="s">
        <v>373</v>
      </c>
    </row>
    <row r="174" spans="1:15" ht="25.5" x14ac:dyDescent="0.2">
      <c r="A174" s="15" t="s">
        <v>374</v>
      </c>
      <c r="B174" s="16"/>
      <c r="C174" s="16"/>
      <c r="D174" s="17" t="s">
        <v>375</v>
      </c>
      <c r="E174" s="15" t="s">
        <v>106</v>
      </c>
      <c r="F174" s="18">
        <v>887190689.60000002</v>
      </c>
      <c r="G174" s="18">
        <v>-88795599.510000005</v>
      </c>
      <c r="H174" s="18">
        <f t="shared" si="27"/>
        <v>798395090.09000003</v>
      </c>
      <c r="I174" s="18">
        <v>0</v>
      </c>
      <c r="J174" s="18">
        <v>0</v>
      </c>
      <c r="K174" s="18">
        <f t="shared" si="25"/>
        <v>0</v>
      </c>
      <c r="L174" s="18">
        <v>0</v>
      </c>
      <c r="M174" s="18">
        <v>0</v>
      </c>
      <c r="N174" s="18">
        <f t="shared" si="26"/>
        <v>0</v>
      </c>
      <c r="O174" s="15" t="s">
        <v>373</v>
      </c>
    </row>
    <row r="175" spans="1:15" ht="25.5" x14ac:dyDescent="0.2">
      <c r="A175" s="15" t="s">
        <v>376</v>
      </c>
      <c r="B175" s="16"/>
      <c r="C175" s="16"/>
      <c r="D175" s="17" t="s">
        <v>377</v>
      </c>
      <c r="E175" s="15" t="s">
        <v>73</v>
      </c>
      <c r="F175" s="18">
        <v>0</v>
      </c>
      <c r="G175" s="18">
        <v>3743954.73</v>
      </c>
      <c r="H175" s="18">
        <f t="shared" si="27"/>
        <v>3743954.73</v>
      </c>
      <c r="I175" s="18">
        <v>0</v>
      </c>
      <c r="J175" s="18">
        <v>0</v>
      </c>
      <c r="K175" s="18">
        <f t="shared" si="25"/>
        <v>0</v>
      </c>
      <c r="L175" s="18">
        <v>0</v>
      </c>
      <c r="M175" s="18">
        <v>0</v>
      </c>
      <c r="N175" s="18">
        <f t="shared" si="26"/>
        <v>0</v>
      </c>
      <c r="O175" s="15" t="s">
        <v>373</v>
      </c>
    </row>
    <row r="176" spans="1:15" ht="25.5" x14ac:dyDescent="0.2">
      <c r="A176" s="15" t="s">
        <v>378</v>
      </c>
      <c r="B176" s="16"/>
      <c r="C176" s="16"/>
      <c r="D176" s="17" t="s">
        <v>379</v>
      </c>
      <c r="E176" s="15" t="s">
        <v>126</v>
      </c>
      <c r="F176" s="18">
        <v>376417319.69999999</v>
      </c>
      <c r="G176" s="18">
        <v>3696099.54</v>
      </c>
      <c r="H176" s="18">
        <f t="shared" si="27"/>
        <v>380113419.24000001</v>
      </c>
      <c r="I176" s="18">
        <v>0</v>
      </c>
      <c r="J176" s="18">
        <v>0</v>
      </c>
      <c r="K176" s="18">
        <f t="shared" si="25"/>
        <v>0</v>
      </c>
      <c r="L176" s="18">
        <v>0</v>
      </c>
      <c r="M176" s="18">
        <v>0</v>
      </c>
      <c r="N176" s="18">
        <f t="shared" si="26"/>
        <v>0</v>
      </c>
      <c r="O176" s="15" t="s">
        <v>373</v>
      </c>
    </row>
    <row r="177" spans="1:15" ht="38.25" x14ac:dyDescent="0.2">
      <c r="A177" s="15" t="s">
        <v>380</v>
      </c>
      <c r="B177" s="16"/>
      <c r="C177" s="16"/>
      <c r="D177" s="17" t="s">
        <v>381</v>
      </c>
      <c r="E177" s="15" t="s">
        <v>353</v>
      </c>
      <c r="F177" s="18">
        <v>0</v>
      </c>
      <c r="G177" s="18">
        <v>1340854.7</v>
      </c>
      <c r="H177" s="18">
        <f t="shared" si="27"/>
        <v>1340854.7</v>
      </c>
      <c r="I177" s="18">
        <v>0</v>
      </c>
      <c r="J177" s="18">
        <v>0</v>
      </c>
      <c r="K177" s="18">
        <f t="shared" si="25"/>
        <v>0</v>
      </c>
      <c r="L177" s="18">
        <v>0</v>
      </c>
      <c r="M177" s="18">
        <v>0</v>
      </c>
      <c r="N177" s="18">
        <f t="shared" si="26"/>
        <v>0</v>
      </c>
      <c r="O177" s="15" t="s">
        <v>373</v>
      </c>
    </row>
    <row r="178" spans="1:15" ht="38.25" x14ac:dyDescent="0.2">
      <c r="A178" s="15" t="s">
        <v>382</v>
      </c>
      <c r="B178" s="16"/>
      <c r="C178" s="16"/>
      <c r="D178" s="17" t="s">
        <v>383</v>
      </c>
      <c r="E178" s="15" t="s">
        <v>25</v>
      </c>
      <c r="F178" s="18">
        <v>0</v>
      </c>
      <c r="G178" s="18">
        <v>4311759.04</v>
      </c>
      <c r="H178" s="18">
        <f t="shared" si="27"/>
        <v>4311759.04</v>
      </c>
      <c r="I178" s="18">
        <v>0</v>
      </c>
      <c r="J178" s="18">
        <v>0</v>
      </c>
      <c r="K178" s="18">
        <f t="shared" si="25"/>
        <v>0</v>
      </c>
      <c r="L178" s="18">
        <v>0</v>
      </c>
      <c r="M178" s="18">
        <v>0</v>
      </c>
      <c r="N178" s="18">
        <f t="shared" si="26"/>
        <v>0</v>
      </c>
      <c r="O178" s="15" t="s">
        <v>373</v>
      </c>
    </row>
    <row r="179" spans="1:15" ht="38.25" x14ac:dyDescent="0.2">
      <c r="A179" s="15" t="s">
        <v>384</v>
      </c>
      <c r="B179" s="16"/>
      <c r="C179" s="16"/>
      <c r="D179" s="17" t="s">
        <v>385</v>
      </c>
      <c r="E179" s="15" t="s">
        <v>386</v>
      </c>
      <c r="F179" s="18">
        <v>13738500</v>
      </c>
      <c r="G179" s="18">
        <v>75194394</v>
      </c>
      <c r="H179" s="18">
        <f t="shared" si="27"/>
        <v>88932894</v>
      </c>
      <c r="I179" s="18">
        <v>0</v>
      </c>
      <c r="J179" s="18">
        <v>0</v>
      </c>
      <c r="K179" s="18">
        <f t="shared" si="25"/>
        <v>0</v>
      </c>
      <c r="L179" s="18">
        <v>0</v>
      </c>
      <c r="M179" s="18">
        <v>0</v>
      </c>
      <c r="N179" s="18">
        <f t="shared" si="26"/>
        <v>0</v>
      </c>
      <c r="O179" s="15" t="s">
        <v>373</v>
      </c>
    </row>
    <row r="180" spans="1:15" ht="38.25" x14ac:dyDescent="0.2">
      <c r="A180" s="12" t="s">
        <v>387</v>
      </c>
      <c r="B180" s="13" t="s">
        <v>388</v>
      </c>
      <c r="C180" s="13" t="s">
        <v>22</v>
      </c>
      <c r="D180" s="26" t="s">
        <v>15</v>
      </c>
      <c r="E180" s="12"/>
      <c r="F180" s="14">
        <v>0</v>
      </c>
      <c r="G180" s="14">
        <f>G181</f>
        <v>45000000</v>
      </c>
      <c r="H180" s="14">
        <f t="shared" si="27"/>
        <v>45000000</v>
      </c>
      <c r="I180" s="14">
        <v>0</v>
      </c>
      <c r="J180" s="14">
        <f>J181</f>
        <v>0</v>
      </c>
      <c r="K180" s="14">
        <f t="shared" si="25"/>
        <v>0</v>
      </c>
      <c r="L180" s="14">
        <v>0</v>
      </c>
      <c r="M180" s="14">
        <f>M181</f>
        <v>0</v>
      </c>
      <c r="N180" s="14">
        <f t="shared" si="26"/>
        <v>0</v>
      </c>
      <c r="O180" s="12"/>
    </row>
    <row r="181" spans="1:15" ht="51" x14ac:dyDescent="0.2">
      <c r="A181" s="15" t="s">
        <v>389</v>
      </c>
      <c r="B181" s="16"/>
      <c r="C181" s="16"/>
      <c r="D181" s="17" t="s">
        <v>390</v>
      </c>
      <c r="E181" s="15" t="s">
        <v>106</v>
      </c>
      <c r="F181" s="18">
        <v>0</v>
      </c>
      <c r="G181" s="18">
        <v>45000000</v>
      </c>
      <c r="H181" s="18">
        <f t="shared" si="27"/>
        <v>45000000</v>
      </c>
      <c r="I181" s="18">
        <v>0</v>
      </c>
      <c r="J181" s="18">
        <v>0</v>
      </c>
      <c r="K181" s="18">
        <f t="shared" si="25"/>
        <v>0</v>
      </c>
      <c r="L181" s="18">
        <v>0</v>
      </c>
      <c r="M181" s="18">
        <v>0</v>
      </c>
      <c r="N181" s="18">
        <f t="shared" si="26"/>
        <v>0</v>
      </c>
      <c r="O181" s="15" t="s">
        <v>154</v>
      </c>
    </row>
    <row r="182" spans="1:15" x14ac:dyDescent="0.2">
      <c r="A182" s="10" t="s">
        <v>391</v>
      </c>
      <c r="B182" s="1" t="s">
        <v>15</v>
      </c>
      <c r="C182" s="1" t="s">
        <v>15</v>
      </c>
      <c r="D182" s="29" t="s">
        <v>15</v>
      </c>
      <c r="E182" s="10"/>
      <c r="F182" s="11">
        <v>342410992.63</v>
      </c>
      <c r="G182" s="11">
        <f>G183+G189+G191+G193+G185+G187+G195</f>
        <v>255769965.42000002</v>
      </c>
      <c r="H182" s="11">
        <f t="shared" si="27"/>
        <v>598180958.04999995</v>
      </c>
      <c r="I182" s="11">
        <v>696703403.50999999</v>
      </c>
      <c r="J182" s="11">
        <f>J183+J189+J191+J193+J185+J187+J195</f>
        <v>83459660</v>
      </c>
      <c r="K182" s="11">
        <f t="shared" si="25"/>
        <v>780163063.50999999</v>
      </c>
      <c r="L182" s="11">
        <v>90735394.780000001</v>
      </c>
      <c r="M182" s="11">
        <f>M183+M189+M191+M193+M185+M187+M195</f>
        <v>-46064370.200000003</v>
      </c>
      <c r="N182" s="11">
        <f t="shared" si="26"/>
        <v>44671024.579999998</v>
      </c>
      <c r="O182" s="10"/>
    </row>
    <row r="183" spans="1:15" ht="51" x14ac:dyDescent="0.2">
      <c r="A183" s="12" t="s">
        <v>392</v>
      </c>
      <c r="B183" s="13" t="s">
        <v>393</v>
      </c>
      <c r="C183" s="13" t="s">
        <v>151</v>
      </c>
      <c r="D183" s="26" t="s">
        <v>15</v>
      </c>
      <c r="E183" s="12"/>
      <c r="F183" s="14">
        <v>7200542.9800000004</v>
      </c>
      <c r="G183" s="14">
        <f>G184</f>
        <v>9337044.8599999994</v>
      </c>
      <c r="H183" s="14">
        <f t="shared" si="27"/>
        <v>16537587.84</v>
      </c>
      <c r="I183" s="14">
        <v>622822483.10000002</v>
      </c>
      <c r="J183" s="14">
        <f>J184</f>
        <v>0</v>
      </c>
      <c r="K183" s="14">
        <f t="shared" si="25"/>
        <v>622822483.10000002</v>
      </c>
      <c r="L183" s="14">
        <v>0</v>
      </c>
      <c r="M183" s="14">
        <f>M184</f>
        <v>0</v>
      </c>
      <c r="N183" s="14">
        <f t="shared" si="26"/>
        <v>0</v>
      </c>
      <c r="O183" s="12"/>
    </row>
    <row r="184" spans="1:15" ht="25.5" x14ac:dyDescent="0.2">
      <c r="A184" s="15" t="s">
        <v>394</v>
      </c>
      <c r="B184" s="16"/>
      <c r="C184" s="16"/>
      <c r="D184" s="17" t="s">
        <v>395</v>
      </c>
      <c r="E184" s="15" t="s">
        <v>34</v>
      </c>
      <c r="F184" s="18">
        <v>7200542.9800000004</v>
      </c>
      <c r="G184" s="18">
        <v>9337044.8599999994</v>
      </c>
      <c r="H184" s="18">
        <f t="shared" si="27"/>
        <v>16537587.84</v>
      </c>
      <c r="I184" s="18">
        <v>622822483.10000002</v>
      </c>
      <c r="J184" s="18">
        <v>0</v>
      </c>
      <c r="K184" s="18">
        <f t="shared" si="25"/>
        <v>622822483.10000002</v>
      </c>
      <c r="L184" s="18">
        <v>0</v>
      </c>
      <c r="M184" s="18">
        <v>0</v>
      </c>
      <c r="N184" s="18">
        <f t="shared" si="26"/>
        <v>0</v>
      </c>
      <c r="O184" s="15" t="s">
        <v>154</v>
      </c>
    </row>
    <row r="185" spans="1:15" ht="51" x14ac:dyDescent="0.2">
      <c r="A185" s="12" t="s">
        <v>396</v>
      </c>
      <c r="B185" s="13" t="s">
        <v>397</v>
      </c>
      <c r="C185" s="13" t="s">
        <v>151</v>
      </c>
      <c r="D185" s="26" t="s">
        <v>15</v>
      </c>
      <c r="E185" s="12"/>
      <c r="F185" s="14">
        <v>0</v>
      </c>
      <c r="G185" s="14">
        <f>G186</f>
        <v>95234310</v>
      </c>
      <c r="H185" s="14">
        <f t="shared" si="27"/>
        <v>95234310</v>
      </c>
      <c r="I185" s="14">
        <v>0</v>
      </c>
      <c r="J185" s="14">
        <f>J186</f>
        <v>0</v>
      </c>
      <c r="K185" s="14">
        <f t="shared" si="25"/>
        <v>0</v>
      </c>
      <c r="L185" s="14">
        <v>0</v>
      </c>
      <c r="M185" s="14">
        <f>M186</f>
        <v>0</v>
      </c>
      <c r="N185" s="14">
        <f t="shared" si="26"/>
        <v>0</v>
      </c>
      <c r="O185" s="12"/>
    </row>
    <row r="186" spans="1:15" ht="25.5" x14ac:dyDescent="0.2">
      <c r="A186" s="15" t="s">
        <v>398</v>
      </c>
      <c r="B186" s="16"/>
      <c r="C186" s="16"/>
      <c r="D186" s="17" t="s">
        <v>399</v>
      </c>
      <c r="E186" s="15" t="s">
        <v>34</v>
      </c>
      <c r="F186" s="18">
        <v>0</v>
      </c>
      <c r="G186" s="18">
        <v>95234310</v>
      </c>
      <c r="H186" s="18">
        <f t="shared" si="27"/>
        <v>95234310</v>
      </c>
      <c r="I186" s="18">
        <v>0</v>
      </c>
      <c r="J186" s="18">
        <v>0</v>
      </c>
      <c r="K186" s="18">
        <f t="shared" si="25"/>
        <v>0</v>
      </c>
      <c r="L186" s="18">
        <v>0</v>
      </c>
      <c r="M186" s="18">
        <v>0</v>
      </c>
      <c r="N186" s="18">
        <f t="shared" si="26"/>
        <v>0</v>
      </c>
      <c r="O186" s="15" t="s">
        <v>400</v>
      </c>
    </row>
    <row r="187" spans="1:15" ht="38.25" x14ac:dyDescent="0.2">
      <c r="A187" s="12" t="s">
        <v>401</v>
      </c>
      <c r="B187" s="13" t="s">
        <v>402</v>
      </c>
      <c r="C187" s="13" t="s">
        <v>151</v>
      </c>
      <c r="D187" s="26" t="s">
        <v>15</v>
      </c>
      <c r="E187" s="12"/>
      <c r="F187" s="14">
        <v>0</v>
      </c>
      <c r="G187" s="14">
        <f>G188</f>
        <v>129598680</v>
      </c>
      <c r="H187" s="14">
        <f t="shared" si="27"/>
        <v>129598680</v>
      </c>
      <c r="I187" s="14">
        <v>0</v>
      </c>
      <c r="J187" s="14">
        <f>J188</f>
        <v>0</v>
      </c>
      <c r="K187" s="14">
        <f t="shared" si="25"/>
        <v>0</v>
      </c>
      <c r="L187" s="14">
        <v>0</v>
      </c>
      <c r="M187" s="14">
        <f>M188</f>
        <v>0</v>
      </c>
      <c r="N187" s="14">
        <f t="shared" si="26"/>
        <v>0</v>
      </c>
      <c r="O187" s="12"/>
    </row>
    <row r="188" spans="1:15" ht="25.5" x14ac:dyDescent="0.2">
      <c r="A188" s="15" t="s">
        <v>403</v>
      </c>
      <c r="B188" s="16"/>
      <c r="C188" s="16"/>
      <c r="D188" s="17" t="s">
        <v>404</v>
      </c>
      <c r="E188" s="15" t="s">
        <v>34</v>
      </c>
      <c r="F188" s="18">
        <v>0</v>
      </c>
      <c r="G188" s="18">
        <v>129598680</v>
      </c>
      <c r="H188" s="18">
        <f t="shared" si="27"/>
        <v>129598680</v>
      </c>
      <c r="I188" s="18">
        <v>0</v>
      </c>
      <c r="J188" s="18">
        <v>0</v>
      </c>
      <c r="K188" s="18">
        <f t="shared" si="25"/>
        <v>0</v>
      </c>
      <c r="L188" s="18">
        <v>0</v>
      </c>
      <c r="M188" s="18">
        <v>0</v>
      </c>
      <c r="N188" s="18">
        <f t="shared" si="26"/>
        <v>0</v>
      </c>
      <c r="O188" s="15" t="s">
        <v>400</v>
      </c>
    </row>
    <row r="189" spans="1:15" ht="51" x14ac:dyDescent="0.2">
      <c r="A189" s="12" t="s">
        <v>405</v>
      </c>
      <c r="B189" s="13" t="s">
        <v>406</v>
      </c>
      <c r="C189" s="13" t="s">
        <v>151</v>
      </c>
      <c r="D189" s="13" t="s">
        <v>15</v>
      </c>
      <c r="E189" s="12"/>
      <c r="F189" s="14">
        <v>200000000</v>
      </c>
      <c r="G189" s="14">
        <f>G190</f>
        <v>0</v>
      </c>
      <c r="H189" s="14">
        <f t="shared" si="27"/>
        <v>200000000</v>
      </c>
      <c r="I189" s="14">
        <v>3880920.41</v>
      </c>
      <c r="J189" s="14">
        <f>J190</f>
        <v>83459660</v>
      </c>
      <c r="K189" s="14">
        <f t="shared" si="25"/>
        <v>87340580.409999996</v>
      </c>
      <c r="L189" s="14">
        <v>0</v>
      </c>
      <c r="M189" s="14">
        <f>M190</f>
        <v>0</v>
      </c>
      <c r="N189" s="14">
        <f t="shared" si="26"/>
        <v>0</v>
      </c>
      <c r="O189" s="12"/>
    </row>
    <row r="190" spans="1:15" ht="25.5" x14ac:dyDescent="0.2">
      <c r="A190" s="15" t="s">
        <v>407</v>
      </c>
      <c r="B190" s="16"/>
      <c r="C190" s="16"/>
      <c r="D190" s="17" t="s">
        <v>408</v>
      </c>
      <c r="E190" s="15" t="s">
        <v>34</v>
      </c>
      <c r="F190" s="18">
        <v>200000000</v>
      </c>
      <c r="G190" s="18">
        <v>0</v>
      </c>
      <c r="H190" s="18">
        <f t="shared" si="27"/>
        <v>200000000</v>
      </c>
      <c r="I190" s="18">
        <v>3880920.41</v>
      </c>
      <c r="J190" s="18">
        <v>83459660</v>
      </c>
      <c r="K190" s="18">
        <f t="shared" si="25"/>
        <v>87340580.409999996</v>
      </c>
      <c r="L190" s="18">
        <v>0</v>
      </c>
      <c r="M190" s="18">
        <v>0</v>
      </c>
      <c r="N190" s="18">
        <f t="shared" si="26"/>
        <v>0</v>
      </c>
      <c r="O190" s="15" t="s">
        <v>409</v>
      </c>
    </row>
    <row r="191" spans="1:15" ht="25.5" x14ac:dyDescent="0.2">
      <c r="A191" s="12" t="s">
        <v>331</v>
      </c>
      <c r="B191" s="13" t="s">
        <v>410</v>
      </c>
      <c r="C191" s="13" t="s">
        <v>151</v>
      </c>
      <c r="D191" s="26" t="s">
        <v>15</v>
      </c>
      <c r="E191" s="12"/>
      <c r="F191" s="14">
        <v>0</v>
      </c>
      <c r="G191" s="14">
        <f>G192</f>
        <v>8348644.4000000004</v>
      </c>
      <c r="H191" s="14">
        <f t="shared" si="27"/>
        <v>8348644.4000000004</v>
      </c>
      <c r="I191" s="14">
        <v>0</v>
      </c>
      <c r="J191" s="14">
        <f>J192</f>
        <v>0</v>
      </c>
      <c r="K191" s="14">
        <f t="shared" si="25"/>
        <v>0</v>
      </c>
      <c r="L191" s="14">
        <v>0</v>
      </c>
      <c r="M191" s="14">
        <f>M192</f>
        <v>0</v>
      </c>
      <c r="N191" s="14">
        <f t="shared" si="26"/>
        <v>0</v>
      </c>
      <c r="O191" s="12"/>
    </row>
    <row r="192" spans="1:15" ht="25.5" x14ac:dyDescent="0.2">
      <c r="A192" s="15" t="s">
        <v>411</v>
      </c>
      <c r="B192" s="16"/>
      <c r="C192" s="16"/>
      <c r="D192" s="17" t="s">
        <v>412</v>
      </c>
      <c r="E192" s="15" t="s">
        <v>34</v>
      </c>
      <c r="F192" s="18">
        <v>0</v>
      </c>
      <c r="G192" s="18">
        <v>8348644.4000000004</v>
      </c>
      <c r="H192" s="18">
        <f t="shared" si="27"/>
        <v>8348644.4000000004</v>
      </c>
      <c r="I192" s="18">
        <v>0</v>
      </c>
      <c r="J192" s="18">
        <v>0</v>
      </c>
      <c r="K192" s="18">
        <f t="shared" si="25"/>
        <v>0</v>
      </c>
      <c r="L192" s="18">
        <v>0</v>
      </c>
      <c r="M192" s="18">
        <v>0</v>
      </c>
      <c r="N192" s="18">
        <f t="shared" si="26"/>
        <v>0</v>
      </c>
      <c r="O192" s="15" t="s">
        <v>154</v>
      </c>
    </row>
    <row r="193" spans="1:15" ht="25.5" x14ac:dyDescent="0.2">
      <c r="A193" s="12" t="s">
        <v>268</v>
      </c>
      <c r="B193" s="13" t="s">
        <v>413</v>
      </c>
      <c r="C193" s="13" t="s">
        <v>151</v>
      </c>
      <c r="D193" s="26" t="s">
        <v>15</v>
      </c>
      <c r="E193" s="12"/>
      <c r="F193" s="14">
        <v>0</v>
      </c>
      <c r="G193" s="14">
        <f>G194</f>
        <v>13251286.16</v>
      </c>
      <c r="H193" s="14">
        <f t="shared" si="27"/>
        <v>13251286.16</v>
      </c>
      <c r="I193" s="14">
        <v>0</v>
      </c>
      <c r="J193" s="14">
        <f>J194</f>
        <v>0</v>
      </c>
      <c r="K193" s="14">
        <f t="shared" si="25"/>
        <v>0</v>
      </c>
      <c r="L193" s="14">
        <v>0</v>
      </c>
      <c r="M193" s="14">
        <f>M194</f>
        <v>0</v>
      </c>
      <c r="N193" s="14">
        <f t="shared" si="26"/>
        <v>0</v>
      </c>
      <c r="O193" s="12"/>
    </row>
    <row r="194" spans="1:15" ht="25.5" x14ac:dyDescent="0.2">
      <c r="A194" s="15" t="s">
        <v>414</v>
      </c>
      <c r="B194" s="16"/>
      <c r="C194" s="16"/>
      <c r="D194" s="17" t="s">
        <v>415</v>
      </c>
      <c r="E194" s="15" t="s">
        <v>34</v>
      </c>
      <c r="F194" s="18">
        <v>0</v>
      </c>
      <c r="G194" s="18">
        <v>13251286.16</v>
      </c>
      <c r="H194" s="18">
        <f t="shared" si="27"/>
        <v>13251286.16</v>
      </c>
      <c r="I194" s="18">
        <v>0</v>
      </c>
      <c r="J194" s="18">
        <v>0</v>
      </c>
      <c r="K194" s="18">
        <f t="shared" si="25"/>
        <v>0</v>
      </c>
      <c r="L194" s="18">
        <v>0</v>
      </c>
      <c r="M194" s="18">
        <v>0</v>
      </c>
      <c r="N194" s="18">
        <f t="shared" si="26"/>
        <v>0</v>
      </c>
      <c r="O194" s="15" t="s">
        <v>154</v>
      </c>
    </row>
    <row r="195" spans="1:15" ht="25.5" x14ac:dyDescent="0.2">
      <c r="A195" s="12" t="s">
        <v>416</v>
      </c>
      <c r="B195" s="13" t="s">
        <v>417</v>
      </c>
      <c r="C195" s="13" t="s">
        <v>22</v>
      </c>
      <c r="D195" s="26" t="s">
        <v>15</v>
      </c>
      <c r="E195" s="12"/>
      <c r="F195" s="14">
        <v>102101993.63</v>
      </c>
      <c r="G195" s="14">
        <f>G196</f>
        <v>0</v>
      </c>
      <c r="H195" s="14">
        <f t="shared" si="27"/>
        <v>102101993.63</v>
      </c>
      <c r="I195" s="14">
        <v>70000000</v>
      </c>
      <c r="J195" s="14">
        <f>J196</f>
        <v>0</v>
      </c>
      <c r="K195" s="14">
        <f t="shared" si="25"/>
        <v>70000000</v>
      </c>
      <c r="L195" s="14">
        <v>90735394.780000001</v>
      </c>
      <c r="M195" s="14">
        <f>M196</f>
        <v>-46064370.200000003</v>
      </c>
      <c r="N195" s="14">
        <f t="shared" si="26"/>
        <v>44671024.579999998</v>
      </c>
      <c r="O195" s="12"/>
    </row>
    <row r="196" spans="1:15" ht="38.25" x14ac:dyDescent="0.2">
      <c r="A196" s="15" t="s">
        <v>418</v>
      </c>
      <c r="B196" s="16"/>
      <c r="C196" s="16"/>
      <c r="D196" s="17" t="s">
        <v>419</v>
      </c>
      <c r="E196" s="15" t="s">
        <v>420</v>
      </c>
      <c r="F196" s="18">
        <v>96213365.760000005</v>
      </c>
      <c r="G196" s="18">
        <v>0</v>
      </c>
      <c r="H196" s="18">
        <f t="shared" si="27"/>
        <v>96213365.760000005</v>
      </c>
      <c r="I196" s="18">
        <v>70000000</v>
      </c>
      <c r="J196" s="18">
        <v>0</v>
      </c>
      <c r="K196" s="18">
        <f t="shared" si="25"/>
        <v>70000000</v>
      </c>
      <c r="L196" s="18">
        <v>90735394.780000001</v>
      </c>
      <c r="M196" s="18">
        <v>-46064370.200000003</v>
      </c>
      <c r="N196" s="18">
        <f t="shared" si="26"/>
        <v>44671024.579999998</v>
      </c>
      <c r="O196" s="15" t="s">
        <v>421</v>
      </c>
    </row>
    <row r="197" spans="1:15" x14ac:dyDescent="0.2">
      <c r="A197" s="10" t="s">
        <v>422</v>
      </c>
      <c r="B197" s="1" t="s">
        <v>15</v>
      </c>
      <c r="C197" s="1" t="s">
        <v>15</v>
      </c>
      <c r="D197" s="29" t="s">
        <v>15</v>
      </c>
      <c r="E197" s="10"/>
      <c r="F197" s="11">
        <v>30000000</v>
      </c>
      <c r="G197" s="11">
        <f>G198+G200+G202</f>
        <v>59696382.710000001</v>
      </c>
      <c r="H197" s="11">
        <f t="shared" si="27"/>
        <v>89696382.710000008</v>
      </c>
      <c r="I197" s="11">
        <v>0</v>
      </c>
      <c r="J197" s="11">
        <f>J198+J200+J202</f>
        <v>0</v>
      </c>
      <c r="K197" s="11">
        <f t="shared" si="25"/>
        <v>0</v>
      </c>
      <c r="L197" s="11">
        <v>0</v>
      </c>
      <c r="M197" s="11">
        <f>M198+M200+M202</f>
        <v>0</v>
      </c>
      <c r="N197" s="11">
        <f t="shared" si="26"/>
        <v>0</v>
      </c>
      <c r="O197" s="10"/>
    </row>
    <row r="198" spans="1:15" ht="25.5" x14ac:dyDescent="0.2">
      <c r="A198" s="12" t="s">
        <v>423</v>
      </c>
      <c r="B198" s="13" t="s">
        <v>424</v>
      </c>
      <c r="C198" s="13" t="s">
        <v>151</v>
      </c>
      <c r="D198" s="26" t="s">
        <v>15</v>
      </c>
      <c r="E198" s="12"/>
      <c r="F198" s="14">
        <v>0</v>
      </c>
      <c r="G198" s="14">
        <f>G199</f>
        <v>5818213.71</v>
      </c>
      <c r="H198" s="14">
        <f t="shared" si="27"/>
        <v>5818213.71</v>
      </c>
      <c r="I198" s="14">
        <v>0</v>
      </c>
      <c r="J198" s="14">
        <f>J199</f>
        <v>0</v>
      </c>
      <c r="K198" s="14">
        <f t="shared" si="25"/>
        <v>0</v>
      </c>
      <c r="L198" s="14">
        <v>0</v>
      </c>
      <c r="M198" s="14">
        <f>M199</f>
        <v>0</v>
      </c>
      <c r="N198" s="14">
        <f t="shared" si="26"/>
        <v>0</v>
      </c>
      <c r="O198" s="12"/>
    </row>
    <row r="199" spans="1:15" ht="25.5" x14ac:dyDescent="0.2">
      <c r="A199" s="15" t="s">
        <v>425</v>
      </c>
      <c r="B199" s="16"/>
      <c r="C199" s="16"/>
      <c r="D199" s="17" t="s">
        <v>426</v>
      </c>
      <c r="E199" s="15" t="s">
        <v>34</v>
      </c>
      <c r="F199" s="18">
        <v>0</v>
      </c>
      <c r="G199" s="18">
        <v>5818213.71</v>
      </c>
      <c r="H199" s="18">
        <f t="shared" si="27"/>
        <v>5818213.71</v>
      </c>
      <c r="I199" s="18">
        <v>0</v>
      </c>
      <c r="J199" s="18">
        <v>0</v>
      </c>
      <c r="K199" s="18">
        <f t="shared" si="25"/>
        <v>0</v>
      </c>
      <c r="L199" s="18">
        <v>0</v>
      </c>
      <c r="M199" s="18">
        <v>0</v>
      </c>
      <c r="N199" s="18">
        <f t="shared" si="26"/>
        <v>0</v>
      </c>
      <c r="O199" s="15" t="s">
        <v>154</v>
      </c>
    </row>
    <row r="200" spans="1:15" ht="38.25" x14ac:dyDescent="0.2">
      <c r="A200" s="12" t="s">
        <v>427</v>
      </c>
      <c r="B200" s="13" t="s">
        <v>428</v>
      </c>
      <c r="C200" s="13" t="s">
        <v>151</v>
      </c>
      <c r="D200" s="26" t="s">
        <v>15</v>
      </c>
      <c r="E200" s="12"/>
      <c r="F200" s="14">
        <v>0</v>
      </c>
      <c r="G200" s="14">
        <f>G201</f>
        <v>31646073.039999999</v>
      </c>
      <c r="H200" s="14">
        <f t="shared" ref="H200:H208" si="28">F200+G200</f>
        <v>31646073.039999999</v>
      </c>
      <c r="I200" s="14">
        <v>0</v>
      </c>
      <c r="J200" s="14">
        <f>J201</f>
        <v>0</v>
      </c>
      <c r="K200" s="14">
        <f t="shared" si="25"/>
        <v>0</v>
      </c>
      <c r="L200" s="14">
        <v>0</v>
      </c>
      <c r="M200" s="14">
        <f>M201</f>
        <v>0</v>
      </c>
      <c r="N200" s="14">
        <f t="shared" si="26"/>
        <v>0</v>
      </c>
      <c r="O200" s="12"/>
    </row>
    <row r="201" spans="1:15" ht="38.25" x14ac:dyDescent="0.2">
      <c r="A201" s="15" t="s">
        <v>429</v>
      </c>
      <c r="B201" s="16"/>
      <c r="C201" s="16"/>
      <c r="D201" s="17" t="s">
        <v>430</v>
      </c>
      <c r="E201" s="15" t="s">
        <v>34</v>
      </c>
      <c r="F201" s="18">
        <v>0</v>
      </c>
      <c r="G201" s="18">
        <v>31646073.039999999</v>
      </c>
      <c r="H201" s="18">
        <f t="shared" si="28"/>
        <v>31646073.039999999</v>
      </c>
      <c r="I201" s="18">
        <v>0</v>
      </c>
      <c r="J201" s="18">
        <v>0</v>
      </c>
      <c r="K201" s="18">
        <f t="shared" si="25"/>
        <v>0</v>
      </c>
      <c r="L201" s="18">
        <v>0</v>
      </c>
      <c r="M201" s="18">
        <v>0</v>
      </c>
      <c r="N201" s="18">
        <f t="shared" si="26"/>
        <v>0</v>
      </c>
      <c r="O201" s="27" t="s">
        <v>154</v>
      </c>
    </row>
    <row r="202" spans="1:15" ht="25.5" x14ac:dyDescent="0.2">
      <c r="A202" s="12" t="s">
        <v>431</v>
      </c>
      <c r="B202" s="13" t="s">
        <v>432</v>
      </c>
      <c r="C202" s="13" t="s">
        <v>151</v>
      </c>
      <c r="D202" s="26" t="s">
        <v>15</v>
      </c>
      <c r="E202" s="12"/>
      <c r="F202" s="14">
        <v>30000000</v>
      </c>
      <c r="G202" s="14">
        <f>G203</f>
        <v>22232095.960000001</v>
      </c>
      <c r="H202" s="14">
        <f t="shared" si="28"/>
        <v>52232095.960000001</v>
      </c>
      <c r="I202" s="14">
        <v>0</v>
      </c>
      <c r="J202" s="14">
        <f>J203</f>
        <v>0</v>
      </c>
      <c r="K202" s="14">
        <f t="shared" si="25"/>
        <v>0</v>
      </c>
      <c r="L202" s="14">
        <v>0</v>
      </c>
      <c r="M202" s="14">
        <f>M203</f>
        <v>0</v>
      </c>
      <c r="N202" s="14">
        <f t="shared" si="26"/>
        <v>0</v>
      </c>
      <c r="O202" s="12"/>
    </row>
    <row r="203" spans="1:15" ht="38.25" x14ac:dyDescent="0.2">
      <c r="A203" s="15" t="s">
        <v>433</v>
      </c>
      <c r="B203" s="16"/>
      <c r="C203" s="16"/>
      <c r="D203" s="17" t="s">
        <v>434</v>
      </c>
      <c r="E203" s="15" t="s">
        <v>34</v>
      </c>
      <c r="F203" s="18">
        <v>30000000</v>
      </c>
      <c r="G203" s="18">
        <v>22232095.960000001</v>
      </c>
      <c r="H203" s="18">
        <f t="shared" si="28"/>
        <v>52232095.960000001</v>
      </c>
      <c r="I203" s="18">
        <v>0</v>
      </c>
      <c r="J203" s="18">
        <v>0</v>
      </c>
      <c r="K203" s="18">
        <f t="shared" si="25"/>
        <v>0</v>
      </c>
      <c r="L203" s="18">
        <v>0</v>
      </c>
      <c r="M203" s="18">
        <v>0</v>
      </c>
      <c r="N203" s="18">
        <f t="shared" si="26"/>
        <v>0</v>
      </c>
      <c r="O203" s="15" t="s">
        <v>154</v>
      </c>
    </row>
    <row r="204" spans="1:15" ht="25.5" x14ac:dyDescent="0.2">
      <c r="A204" s="10" t="s">
        <v>435</v>
      </c>
      <c r="B204" s="1" t="s">
        <v>15</v>
      </c>
      <c r="C204" s="1" t="s">
        <v>15</v>
      </c>
      <c r="D204" s="29" t="s">
        <v>15</v>
      </c>
      <c r="E204" s="10"/>
      <c r="F204" s="11">
        <v>39304199.07</v>
      </c>
      <c r="G204" s="11">
        <f>G205</f>
        <v>14907701.68</v>
      </c>
      <c r="H204" s="11">
        <f t="shared" si="28"/>
        <v>54211900.75</v>
      </c>
      <c r="I204" s="11">
        <v>0</v>
      </c>
      <c r="J204" s="11">
        <f>J205</f>
        <v>0</v>
      </c>
      <c r="K204" s="11">
        <f t="shared" si="25"/>
        <v>0</v>
      </c>
      <c r="L204" s="11">
        <v>0</v>
      </c>
      <c r="M204" s="11">
        <f>M205</f>
        <v>0</v>
      </c>
      <c r="N204" s="11">
        <f t="shared" si="26"/>
        <v>0</v>
      </c>
      <c r="O204" s="10"/>
    </row>
    <row r="205" spans="1:15" ht="38.25" x14ac:dyDescent="0.2">
      <c r="A205" s="12" t="s">
        <v>436</v>
      </c>
      <c r="B205" s="13" t="s">
        <v>437</v>
      </c>
      <c r="C205" s="13" t="s">
        <v>22</v>
      </c>
      <c r="D205" s="26" t="s">
        <v>15</v>
      </c>
      <c r="E205" s="12"/>
      <c r="F205" s="14">
        <v>11202467.68</v>
      </c>
      <c r="G205" s="14">
        <f>SUM(G206:G207)</f>
        <v>14907701.68</v>
      </c>
      <c r="H205" s="14">
        <f t="shared" si="28"/>
        <v>26110169.359999999</v>
      </c>
      <c r="I205" s="14">
        <v>0</v>
      </c>
      <c r="J205" s="14">
        <f>SUM(J206:J207)</f>
        <v>0</v>
      </c>
      <c r="K205" s="14">
        <f t="shared" si="25"/>
        <v>0</v>
      </c>
      <c r="L205" s="14">
        <v>0</v>
      </c>
      <c r="M205" s="14">
        <f>SUM(M206:M207)</f>
        <v>0</v>
      </c>
      <c r="N205" s="14">
        <f t="shared" si="26"/>
        <v>0</v>
      </c>
      <c r="O205" s="12"/>
    </row>
    <row r="206" spans="1:15" ht="38.25" x14ac:dyDescent="0.2">
      <c r="A206" s="15" t="s">
        <v>438</v>
      </c>
      <c r="B206" s="16"/>
      <c r="C206" s="16"/>
      <c r="D206" s="17" t="s">
        <v>439</v>
      </c>
      <c r="E206" s="15" t="s">
        <v>25</v>
      </c>
      <c r="F206" s="18">
        <v>8571167.6799999997</v>
      </c>
      <c r="G206" s="18">
        <v>14907660.859999999</v>
      </c>
      <c r="H206" s="18">
        <f t="shared" si="28"/>
        <v>23478828.539999999</v>
      </c>
      <c r="I206" s="18">
        <v>0</v>
      </c>
      <c r="J206" s="18">
        <v>0</v>
      </c>
      <c r="K206" s="18">
        <f t="shared" si="25"/>
        <v>0</v>
      </c>
      <c r="L206" s="18">
        <v>0</v>
      </c>
      <c r="M206" s="18">
        <v>0</v>
      </c>
      <c r="N206" s="18">
        <f t="shared" si="26"/>
        <v>0</v>
      </c>
      <c r="O206" s="15" t="s">
        <v>154</v>
      </c>
    </row>
    <row r="207" spans="1:15" ht="38.25" x14ac:dyDescent="0.2">
      <c r="A207" s="15" t="s">
        <v>440</v>
      </c>
      <c r="B207" s="16"/>
      <c r="C207" s="16"/>
      <c r="D207" s="16" t="s">
        <v>441</v>
      </c>
      <c r="E207" s="15" t="s">
        <v>442</v>
      </c>
      <c r="F207" s="18">
        <v>2631300</v>
      </c>
      <c r="G207" s="18">
        <v>40.82</v>
      </c>
      <c r="H207" s="18">
        <f t="shared" si="28"/>
        <v>2631340.8199999998</v>
      </c>
      <c r="I207" s="18">
        <v>0</v>
      </c>
      <c r="J207" s="18">
        <v>0</v>
      </c>
      <c r="K207" s="18">
        <f t="shared" si="25"/>
        <v>0</v>
      </c>
      <c r="L207" s="18">
        <v>0</v>
      </c>
      <c r="M207" s="18">
        <v>0</v>
      </c>
      <c r="N207" s="18">
        <f t="shared" si="26"/>
        <v>0</v>
      </c>
      <c r="O207" s="15" t="s">
        <v>443</v>
      </c>
    </row>
    <row r="208" spans="1:15" ht="25.5" x14ac:dyDescent="0.2">
      <c r="A208" s="4" t="s">
        <v>444</v>
      </c>
      <c r="B208" s="5" t="s">
        <v>15</v>
      </c>
      <c r="C208" s="5" t="s">
        <v>15</v>
      </c>
      <c r="D208" s="5" t="s">
        <v>15</v>
      </c>
      <c r="E208" s="4"/>
      <c r="F208" s="6">
        <v>7851597317.3000002</v>
      </c>
      <c r="G208" s="6">
        <f>G210+G229</f>
        <v>0</v>
      </c>
      <c r="H208" s="6">
        <f t="shared" si="28"/>
        <v>7851597317.3000002</v>
      </c>
      <c r="I208" s="6">
        <v>5341196316</v>
      </c>
      <c r="J208" s="6">
        <f>J210+J229</f>
        <v>0</v>
      </c>
      <c r="K208" s="6">
        <f t="shared" si="25"/>
        <v>5341196316</v>
      </c>
      <c r="L208" s="6">
        <v>1301031559</v>
      </c>
      <c r="M208" s="6">
        <f>M210+M229</f>
        <v>-58056001</v>
      </c>
      <c r="N208" s="6">
        <f t="shared" si="26"/>
        <v>1242975558</v>
      </c>
      <c r="O208" s="4"/>
    </row>
    <row r="209" spans="1:15" ht="12.75" customHeight="1" x14ac:dyDescent="0.2">
      <c r="A209" s="30" t="s">
        <v>50</v>
      </c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</row>
    <row r="210" spans="1:15" x14ac:dyDescent="0.2">
      <c r="A210" s="7" t="s">
        <v>51</v>
      </c>
      <c r="B210" s="8" t="s">
        <v>15</v>
      </c>
      <c r="C210" s="8" t="s">
        <v>15</v>
      </c>
      <c r="D210" s="8" t="s">
        <v>15</v>
      </c>
      <c r="E210" s="7"/>
      <c r="F210" s="9">
        <v>1476477751.3</v>
      </c>
      <c r="G210" s="9">
        <f>G211+G224</f>
        <v>0</v>
      </c>
      <c r="H210" s="9">
        <f t="shared" ref="H210:H219" si="29">F210+G210</f>
        <v>1476477751.3</v>
      </c>
      <c r="I210" s="9">
        <v>678022200</v>
      </c>
      <c r="J210" s="9">
        <f>J211+J224</f>
        <v>0</v>
      </c>
      <c r="K210" s="9">
        <f t="shared" ref="K210:K219" si="30">I210+J210</f>
        <v>678022200</v>
      </c>
      <c r="L210" s="9">
        <v>0</v>
      </c>
      <c r="M210" s="9">
        <f>M211+M224</f>
        <v>0</v>
      </c>
      <c r="N210" s="9">
        <f t="shared" ref="N210:N219" si="31">L210+M210</f>
        <v>0</v>
      </c>
      <c r="O210" s="7"/>
    </row>
    <row r="211" spans="1:15" ht="25.5" x14ac:dyDescent="0.2">
      <c r="A211" s="20" t="s">
        <v>52</v>
      </c>
      <c r="B211" s="21" t="s">
        <v>15</v>
      </c>
      <c r="C211" s="21" t="s">
        <v>15</v>
      </c>
      <c r="D211" s="21" t="s">
        <v>15</v>
      </c>
      <c r="E211" s="20"/>
      <c r="F211" s="22">
        <v>1325063000</v>
      </c>
      <c r="G211" s="22">
        <f>G212+G218</f>
        <v>0</v>
      </c>
      <c r="H211" s="22">
        <f t="shared" si="29"/>
        <v>1325063000</v>
      </c>
      <c r="I211" s="22">
        <v>678022200</v>
      </c>
      <c r="J211" s="22">
        <f>J212+J218</f>
        <v>0</v>
      </c>
      <c r="K211" s="22">
        <f t="shared" si="30"/>
        <v>678022200</v>
      </c>
      <c r="L211" s="22">
        <v>0</v>
      </c>
      <c r="M211" s="22">
        <f>M212+M218</f>
        <v>0</v>
      </c>
      <c r="N211" s="22">
        <f t="shared" si="31"/>
        <v>0</v>
      </c>
      <c r="O211" s="20"/>
    </row>
    <row r="212" spans="1:15" ht="38.25" x14ac:dyDescent="0.2">
      <c r="A212" s="23" t="s">
        <v>53</v>
      </c>
      <c r="B212" s="24" t="s">
        <v>54</v>
      </c>
      <c r="C212" s="24" t="s">
        <v>55</v>
      </c>
      <c r="D212" s="24" t="s">
        <v>15</v>
      </c>
      <c r="E212" s="23"/>
      <c r="F212" s="18">
        <v>999693300</v>
      </c>
      <c r="G212" s="25">
        <f>SUM(G213:G217)</f>
        <v>-274522200</v>
      </c>
      <c r="H212" s="25">
        <f t="shared" si="29"/>
        <v>725171100</v>
      </c>
      <c r="I212" s="25">
        <v>545708610</v>
      </c>
      <c r="J212" s="25">
        <f>SUM(J213:J217)</f>
        <v>132313590</v>
      </c>
      <c r="K212" s="25">
        <f t="shared" si="30"/>
        <v>678022200</v>
      </c>
      <c r="L212" s="25">
        <v>0</v>
      </c>
      <c r="M212" s="25">
        <f>SUM(M213:M217)</f>
        <v>0</v>
      </c>
      <c r="N212" s="25">
        <f t="shared" si="31"/>
        <v>0</v>
      </c>
      <c r="O212" s="23"/>
    </row>
    <row r="213" spans="1:15" ht="25.5" x14ac:dyDescent="0.2">
      <c r="A213" s="15" t="s">
        <v>56</v>
      </c>
      <c r="B213" s="16"/>
      <c r="C213" s="16"/>
      <c r="D213" s="16" t="s">
        <v>57</v>
      </c>
      <c r="E213" s="15" t="s">
        <v>34</v>
      </c>
      <c r="F213" s="18">
        <v>0</v>
      </c>
      <c r="G213" s="18">
        <v>151205400</v>
      </c>
      <c r="H213" s="18">
        <f t="shared" si="29"/>
        <v>151205400</v>
      </c>
      <c r="I213" s="18">
        <v>0</v>
      </c>
      <c r="J213" s="18">
        <v>0</v>
      </c>
      <c r="K213" s="18">
        <f t="shared" si="30"/>
        <v>0</v>
      </c>
      <c r="L213" s="18">
        <v>0</v>
      </c>
      <c r="M213" s="18">
        <v>0</v>
      </c>
      <c r="N213" s="18">
        <f t="shared" si="31"/>
        <v>0</v>
      </c>
      <c r="O213" s="15"/>
    </row>
    <row r="214" spans="1:15" ht="25.5" x14ac:dyDescent="0.2">
      <c r="A214" s="15" t="s">
        <v>58</v>
      </c>
      <c r="B214" s="16"/>
      <c r="C214" s="16"/>
      <c r="D214" s="16" t="s">
        <v>59</v>
      </c>
      <c r="E214" s="15" t="s">
        <v>34</v>
      </c>
      <c r="F214" s="18">
        <v>0</v>
      </c>
      <c r="G214" s="18">
        <v>421250500</v>
      </c>
      <c r="H214" s="18">
        <f t="shared" si="29"/>
        <v>421250500</v>
      </c>
      <c r="I214" s="18">
        <v>0</v>
      </c>
      <c r="J214" s="18">
        <v>349342700</v>
      </c>
      <c r="K214" s="18">
        <f t="shared" si="30"/>
        <v>349342700</v>
      </c>
      <c r="L214" s="18">
        <v>0</v>
      </c>
      <c r="M214" s="18">
        <v>0</v>
      </c>
      <c r="N214" s="18">
        <f t="shared" si="31"/>
        <v>0</v>
      </c>
      <c r="O214" s="15"/>
    </row>
    <row r="215" spans="1:15" ht="25.5" x14ac:dyDescent="0.2">
      <c r="A215" s="15" t="s">
        <v>60</v>
      </c>
      <c r="B215" s="16"/>
      <c r="C215" s="16"/>
      <c r="D215" s="16" t="s">
        <v>61</v>
      </c>
      <c r="E215" s="15" t="s">
        <v>34</v>
      </c>
      <c r="F215" s="18">
        <v>999693300</v>
      </c>
      <c r="G215" s="18">
        <f>-725171100-274522200</f>
        <v>-999693300</v>
      </c>
      <c r="H215" s="18">
        <f t="shared" si="29"/>
        <v>0</v>
      </c>
      <c r="I215" s="18">
        <v>379628010</v>
      </c>
      <c r="J215" s="18">
        <v>-379628010</v>
      </c>
      <c r="K215" s="18">
        <f t="shared" si="30"/>
        <v>0</v>
      </c>
      <c r="L215" s="18">
        <v>0</v>
      </c>
      <c r="M215" s="18">
        <v>0</v>
      </c>
      <c r="N215" s="18">
        <f t="shared" si="31"/>
        <v>0</v>
      </c>
      <c r="O215" s="15"/>
    </row>
    <row r="216" spans="1:15" ht="25.5" x14ac:dyDescent="0.2">
      <c r="A216" s="15" t="s">
        <v>62</v>
      </c>
      <c r="B216" s="16"/>
      <c r="C216" s="16"/>
      <c r="D216" s="16" t="s">
        <v>63</v>
      </c>
      <c r="E216" s="15" t="s">
        <v>34</v>
      </c>
      <c r="F216" s="18">
        <v>0</v>
      </c>
      <c r="G216" s="18">
        <v>0</v>
      </c>
      <c r="H216" s="18">
        <f t="shared" si="29"/>
        <v>0</v>
      </c>
      <c r="I216" s="18">
        <v>50000000</v>
      </c>
      <c r="J216" s="18">
        <v>-50000000</v>
      </c>
      <c r="K216" s="18">
        <f t="shared" si="30"/>
        <v>0</v>
      </c>
      <c r="L216" s="18">
        <v>0</v>
      </c>
      <c r="M216" s="18">
        <v>0</v>
      </c>
      <c r="N216" s="18">
        <f t="shared" si="31"/>
        <v>0</v>
      </c>
      <c r="O216" s="15"/>
    </row>
    <row r="217" spans="1:15" ht="25.5" x14ac:dyDescent="0.2">
      <c r="A217" s="15" t="s">
        <v>64</v>
      </c>
      <c r="B217" s="16"/>
      <c r="C217" s="16"/>
      <c r="D217" s="16" t="s">
        <v>65</v>
      </c>
      <c r="E217" s="15" t="s">
        <v>34</v>
      </c>
      <c r="F217" s="18">
        <v>0</v>
      </c>
      <c r="G217" s="18">
        <v>152715200</v>
      </c>
      <c r="H217" s="18">
        <f t="shared" si="29"/>
        <v>152715200</v>
      </c>
      <c r="I217" s="18">
        <v>116080600</v>
      </c>
      <c r="J217" s="18">
        <v>212598900</v>
      </c>
      <c r="K217" s="18">
        <f t="shared" si="30"/>
        <v>328679500</v>
      </c>
      <c r="L217" s="18">
        <v>0</v>
      </c>
      <c r="M217" s="18">
        <v>0</v>
      </c>
      <c r="N217" s="18">
        <f t="shared" si="31"/>
        <v>0</v>
      </c>
      <c r="O217" s="15"/>
    </row>
    <row r="218" spans="1:15" ht="25.5" x14ac:dyDescent="0.2">
      <c r="A218" s="23" t="s">
        <v>66</v>
      </c>
      <c r="B218" s="24" t="s">
        <v>67</v>
      </c>
      <c r="C218" s="24" t="s">
        <v>22</v>
      </c>
      <c r="D218" s="24" t="s">
        <v>15</v>
      </c>
      <c r="E218" s="23"/>
      <c r="F218" s="25">
        <v>325369700</v>
      </c>
      <c r="G218" s="25">
        <f>G219+G220+G221+G222+G223</f>
        <v>274522200</v>
      </c>
      <c r="H218" s="25">
        <f t="shared" si="29"/>
        <v>599891900</v>
      </c>
      <c r="I218" s="25">
        <v>132313590</v>
      </c>
      <c r="J218" s="25">
        <f>J219</f>
        <v>-132313590</v>
      </c>
      <c r="K218" s="25">
        <f t="shared" si="30"/>
        <v>0</v>
      </c>
      <c r="L218" s="25">
        <v>0</v>
      </c>
      <c r="M218" s="25">
        <f>M219</f>
        <v>0</v>
      </c>
      <c r="N218" s="25">
        <f t="shared" si="31"/>
        <v>0</v>
      </c>
      <c r="O218" s="23"/>
    </row>
    <row r="219" spans="1:15" ht="25.5" x14ac:dyDescent="0.2">
      <c r="A219" s="15" t="s">
        <v>68</v>
      </c>
      <c r="B219" s="16"/>
      <c r="C219" s="16"/>
      <c r="D219" s="16" t="s">
        <v>69</v>
      </c>
      <c r="E219" s="15" t="s">
        <v>70</v>
      </c>
      <c r="F219" s="18">
        <v>87033200</v>
      </c>
      <c r="G219" s="18">
        <v>127278500</v>
      </c>
      <c r="H219" s="18">
        <f t="shared" si="29"/>
        <v>214311700</v>
      </c>
      <c r="I219" s="18">
        <v>132313590</v>
      </c>
      <c r="J219" s="18">
        <v>-132313590</v>
      </c>
      <c r="K219" s="18">
        <f t="shared" si="30"/>
        <v>0</v>
      </c>
      <c r="L219" s="18">
        <v>0</v>
      </c>
      <c r="M219" s="18">
        <v>0</v>
      </c>
      <c r="N219" s="18">
        <f t="shared" si="31"/>
        <v>0</v>
      </c>
      <c r="O219" s="15"/>
    </row>
    <row r="220" spans="1:15" ht="25.5" x14ac:dyDescent="0.2">
      <c r="A220" s="15" t="s">
        <v>71</v>
      </c>
      <c r="B220" s="16"/>
      <c r="C220" s="16"/>
      <c r="D220" s="16" t="s">
        <v>72</v>
      </c>
      <c r="E220" s="15" t="s">
        <v>73</v>
      </c>
      <c r="F220" s="18">
        <v>70564100</v>
      </c>
      <c r="G220" s="18">
        <v>4022000</v>
      </c>
      <c r="H220" s="18">
        <v>74586100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5"/>
    </row>
    <row r="221" spans="1:15" ht="38.25" x14ac:dyDescent="0.2">
      <c r="A221" s="15" t="s">
        <v>74</v>
      </c>
      <c r="B221" s="16"/>
      <c r="C221" s="16"/>
      <c r="D221" s="16" t="s">
        <v>75</v>
      </c>
      <c r="E221" s="15" t="s">
        <v>76</v>
      </c>
      <c r="F221" s="18">
        <v>150982900</v>
      </c>
      <c r="G221" s="18">
        <v>47570200</v>
      </c>
      <c r="H221" s="18">
        <v>198553100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5"/>
    </row>
    <row r="222" spans="1:15" ht="38.25" x14ac:dyDescent="0.2">
      <c r="A222" s="15" t="s">
        <v>77</v>
      </c>
      <c r="B222" s="16"/>
      <c r="C222" s="16"/>
      <c r="D222" s="16" t="s">
        <v>78</v>
      </c>
      <c r="E222" s="15" t="s">
        <v>79</v>
      </c>
      <c r="F222" s="18">
        <v>0</v>
      </c>
      <c r="G222" s="18">
        <v>66344100</v>
      </c>
      <c r="H222" s="18">
        <v>66344100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5"/>
    </row>
    <row r="223" spans="1:15" ht="38.25" x14ac:dyDescent="0.2">
      <c r="A223" s="15" t="s">
        <v>80</v>
      </c>
      <c r="B223" s="16"/>
      <c r="C223" s="16"/>
      <c r="D223" s="16" t="s">
        <v>81</v>
      </c>
      <c r="E223" s="15" t="s">
        <v>82</v>
      </c>
      <c r="F223" s="18">
        <v>0</v>
      </c>
      <c r="G223" s="18">
        <v>29307400</v>
      </c>
      <c r="H223" s="18">
        <v>29307400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5"/>
    </row>
    <row r="224" spans="1:15" ht="25.5" x14ac:dyDescent="0.2">
      <c r="A224" s="20" t="s">
        <v>97</v>
      </c>
      <c r="B224" s="21" t="s">
        <v>15</v>
      </c>
      <c r="C224" s="21" t="s">
        <v>15</v>
      </c>
      <c r="D224" s="21" t="s">
        <v>15</v>
      </c>
      <c r="E224" s="20"/>
      <c r="F224" s="22">
        <v>127962651.3</v>
      </c>
      <c r="G224" s="22">
        <f>G225</f>
        <v>0</v>
      </c>
      <c r="H224" s="22">
        <f>F224+G224</f>
        <v>127962651.3</v>
      </c>
      <c r="I224" s="22">
        <v>0</v>
      </c>
      <c r="J224" s="22">
        <f>J225</f>
        <v>0</v>
      </c>
      <c r="K224" s="22">
        <f>I224+J224</f>
        <v>0</v>
      </c>
      <c r="L224" s="22">
        <v>0</v>
      </c>
      <c r="M224" s="22">
        <f>M225</f>
        <v>0</v>
      </c>
      <c r="N224" s="22">
        <f>L224+M224</f>
        <v>0</v>
      </c>
      <c r="O224" s="20"/>
    </row>
    <row r="225" spans="1:15" ht="25.5" x14ac:dyDescent="0.2">
      <c r="A225" s="23" t="s">
        <v>445</v>
      </c>
      <c r="B225" s="24" t="s">
        <v>446</v>
      </c>
      <c r="C225" s="24" t="s">
        <v>55</v>
      </c>
      <c r="D225" s="24" t="s">
        <v>15</v>
      </c>
      <c r="E225" s="23"/>
      <c r="F225" s="25">
        <v>127962651.3</v>
      </c>
      <c r="G225" s="25">
        <f>SUM(G226:G227)</f>
        <v>0</v>
      </c>
      <c r="H225" s="25">
        <f>F225+G225</f>
        <v>127962651.3</v>
      </c>
      <c r="I225" s="25">
        <v>0</v>
      </c>
      <c r="J225" s="25">
        <f>SUM(J226:J227)</f>
        <v>0</v>
      </c>
      <c r="K225" s="25">
        <f>I225+J225</f>
        <v>0</v>
      </c>
      <c r="L225" s="25">
        <v>0</v>
      </c>
      <c r="M225" s="25">
        <f>SUM(M226:M227)</f>
        <v>0</v>
      </c>
      <c r="N225" s="25">
        <f>L225+M225</f>
        <v>0</v>
      </c>
      <c r="O225" s="23"/>
    </row>
    <row r="226" spans="1:15" ht="25.5" x14ac:dyDescent="0.2">
      <c r="A226" s="15" t="s">
        <v>447</v>
      </c>
      <c r="B226" s="16"/>
      <c r="C226" s="16"/>
      <c r="D226" s="16" t="s">
        <v>448</v>
      </c>
      <c r="E226" s="15" t="s">
        <v>34</v>
      </c>
      <c r="F226" s="18">
        <v>39028218</v>
      </c>
      <c r="G226" s="18">
        <v>49906215.299999997</v>
      </c>
      <c r="H226" s="18">
        <f>F226+G226</f>
        <v>88934433.299999997</v>
      </c>
      <c r="I226" s="18">
        <v>0</v>
      </c>
      <c r="J226" s="18">
        <v>0</v>
      </c>
      <c r="K226" s="18">
        <f>I226+J226</f>
        <v>0</v>
      </c>
      <c r="L226" s="18">
        <v>0</v>
      </c>
      <c r="M226" s="18">
        <v>0</v>
      </c>
      <c r="N226" s="18">
        <f>L226+M226</f>
        <v>0</v>
      </c>
      <c r="O226" s="15"/>
    </row>
    <row r="227" spans="1:15" ht="25.5" x14ac:dyDescent="0.2">
      <c r="A227" s="15" t="s">
        <v>449</v>
      </c>
      <c r="B227" s="16"/>
      <c r="C227" s="16"/>
      <c r="D227" s="16" t="s">
        <v>450</v>
      </c>
      <c r="E227" s="15" t="s">
        <v>34</v>
      </c>
      <c r="F227" s="18">
        <v>88934433.299999997</v>
      </c>
      <c r="G227" s="18">
        <v>-49906215.299999997</v>
      </c>
      <c r="H227" s="18">
        <f>F227+G227</f>
        <v>39028218</v>
      </c>
      <c r="I227" s="18">
        <v>0</v>
      </c>
      <c r="J227" s="18">
        <v>0</v>
      </c>
      <c r="K227" s="18">
        <f>I227+J227</f>
        <v>0</v>
      </c>
      <c r="L227" s="18">
        <v>0</v>
      </c>
      <c r="M227" s="18">
        <v>0</v>
      </c>
      <c r="N227" s="18">
        <f>L227+M227</f>
        <v>0</v>
      </c>
      <c r="O227" s="15"/>
    </row>
    <row r="228" spans="1:15" ht="12.75" customHeight="1" x14ac:dyDescent="0.2">
      <c r="A228" s="30" t="s">
        <v>299</v>
      </c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</row>
    <row r="229" spans="1:15" x14ac:dyDescent="0.2">
      <c r="A229" s="7" t="s">
        <v>300</v>
      </c>
      <c r="B229" s="8" t="s">
        <v>15</v>
      </c>
      <c r="C229" s="8" t="s">
        <v>15</v>
      </c>
      <c r="D229" s="8" t="s">
        <v>15</v>
      </c>
      <c r="E229" s="7"/>
      <c r="F229" s="9">
        <v>3932909766</v>
      </c>
      <c r="G229" s="9">
        <f>G230</f>
        <v>0</v>
      </c>
      <c r="H229" s="9">
        <f t="shared" ref="H229:H240" si="32">F229+G229</f>
        <v>3932909766</v>
      </c>
      <c r="I229" s="9">
        <v>2680784316</v>
      </c>
      <c r="J229" s="9">
        <f>J230</f>
        <v>0</v>
      </c>
      <c r="K229" s="9">
        <f t="shared" ref="K229:K240" si="33">I229+J229</f>
        <v>2680784316</v>
      </c>
      <c r="L229" s="9">
        <v>1125031559</v>
      </c>
      <c r="M229" s="9">
        <f>M230</f>
        <v>-58056001</v>
      </c>
      <c r="N229" s="9">
        <f t="shared" ref="N229:N240" si="34">L229+M229</f>
        <v>1066975558</v>
      </c>
      <c r="O229" s="7"/>
    </row>
    <row r="230" spans="1:15" x14ac:dyDescent="0.2">
      <c r="A230" s="10" t="s">
        <v>301</v>
      </c>
      <c r="B230" s="1" t="s">
        <v>15</v>
      </c>
      <c r="C230" s="1" t="s">
        <v>15</v>
      </c>
      <c r="D230" s="1" t="s">
        <v>15</v>
      </c>
      <c r="E230" s="10"/>
      <c r="F230" s="11">
        <v>811227286</v>
      </c>
      <c r="G230" s="11">
        <f>G231</f>
        <v>0</v>
      </c>
      <c r="H230" s="11">
        <f t="shared" si="32"/>
        <v>811227286</v>
      </c>
      <c r="I230" s="11">
        <v>1045472816</v>
      </c>
      <c r="J230" s="11">
        <f>J231</f>
        <v>0</v>
      </c>
      <c r="K230" s="11">
        <f t="shared" si="33"/>
        <v>1045472816</v>
      </c>
      <c r="L230" s="11">
        <v>1125031559</v>
      </c>
      <c r="M230" s="11">
        <f>M231</f>
        <v>-58056001</v>
      </c>
      <c r="N230" s="11">
        <f t="shared" si="34"/>
        <v>1066975558</v>
      </c>
      <c r="O230" s="10"/>
    </row>
    <row r="231" spans="1:15" ht="25.5" x14ac:dyDescent="0.2">
      <c r="A231" s="12" t="s">
        <v>302</v>
      </c>
      <c r="B231" s="13" t="s">
        <v>303</v>
      </c>
      <c r="C231" s="13" t="s">
        <v>151</v>
      </c>
      <c r="D231" s="13" t="s">
        <v>15</v>
      </c>
      <c r="E231" s="12"/>
      <c r="F231" s="14">
        <v>811227286</v>
      </c>
      <c r="G231" s="14">
        <f>SUM(G232:G240)</f>
        <v>0</v>
      </c>
      <c r="H231" s="14">
        <f t="shared" si="32"/>
        <v>811227286</v>
      </c>
      <c r="I231" s="14">
        <v>1045472816</v>
      </c>
      <c r="J231" s="14">
        <f>SUM(J232:J240)</f>
        <v>0</v>
      </c>
      <c r="K231" s="14">
        <f t="shared" si="33"/>
        <v>1045472816</v>
      </c>
      <c r="L231" s="14">
        <v>1125031559</v>
      </c>
      <c r="M231" s="14">
        <f>SUM(M232:M240)</f>
        <v>-58056001</v>
      </c>
      <c r="N231" s="14">
        <f t="shared" si="34"/>
        <v>1066975558</v>
      </c>
      <c r="O231" s="12"/>
    </row>
    <row r="232" spans="1:15" ht="38.25" x14ac:dyDescent="0.2">
      <c r="A232" s="15" t="s">
        <v>304</v>
      </c>
      <c r="B232" s="16"/>
      <c r="C232" s="16"/>
      <c r="D232" s="16" t="s">
        <v>305</v>
      </c>
      <c r="E232" s="15" t="s">
        <v>34</v>
      </c>
      <c r="F232" s="18">
        <v>58056000</v>
      </c>
      <c r="G232" s="18">
        <v>0</v>
      </c>
      <c r="H232" s="18">
        <f t="shared" si="32"/>
        <v>58056000</v>
      </c>
      <c r="I232" s="18">
        <v>67732000</v>
      </c>
      <c r="J232" s="18">
        <v>0</v>
      </c>
      <c r="K232" s="18">
        <f t="shared" si="33"/>
        <v>67732000</v>
      </c>
      <c r="L232" s="18">
        <v>68714320</v>
      </c>
      <c r="M232" s="18">
        <v>-3</v>
      </c>
      <c r="N232" s="18">
        <f t="shared" si="34"/>
        <v>68714317</v>
      </c>
      <c r="O232" s="15" t="s">
        <v>310</v>
      </c>
    </row>
    <row r="233" spans="1:15" ht="38.25" x14ac:dyDescent="0.2">
      <c r="A233" s="15" t="s">
        <v>306</v>
      </c>
      <c r="B233" s="16"/>
      <c r="C233" s="16"/>
      <c r="D233" s="16" t="s">
        <v>307</v>
      </c>
      <c r="E233" s="15" t="s">
        <v>34</v>
      </c>
      <c r="F233" s="18">
        <v>116112000</v>
      </c>
      <c r="G233" s="18">
        <v>-19352000</v>
      </c>
      <c r="H233" s="18">
        <f t="shared" si="32"/>
        <v>96760000</v>
      </c>
      <c r="I233" s="18">
        <v>116112000</v>
      </c>
      <c r="J233" s="18">
        <v>0</v>
      </c>
      <c r="K233" s="18">
        <f t="shared" si="33"/>
        <v>116112000</v>
      </c>
      <c r="L233" s="18">
        <v>148703750</v>
      </c>
      <c r="M233" s="18">
        <v>29027998</v>
      </c>
      <c r="N233" s="18">
        <f t="shared" si="34"/>
        <v>177731748</v>
      </c>
      <c r="O233" s="15" t="s">
        <v>310</v>
      </c>
    </row>
    <row r="234" spans="1:15" ht="38.25" x14ac:dyDescent="0.2">
      <c r="A234" s="15" t="s">
        <v>308</v>
      </c>
      <c r="B234" s="16"/>
      <c r="C234" s="16"/>
      <c r="D234" s="16" t="s">
        <v>309</v>
      </c>
      <c r="E234" s="15" t="s">
        <v>34</v>
      </c>
      <c r="F234" s="18">
        <v>158571410</v>
      </c>
      <c r="G234" s="18">
        <v>-66333380</v>
      </c>
      <c r="H234" s="18">
        <f t="shared" si="32"/>
        <v>92238030</v>
      </c>
      <c r="I234" s="18">
        <v>183624723</v>
      </c>
      <c r="J234" s="18">
        <v>0</v>
      </c>
      <c r="K234" s="18">
        <f t="shared" si="33"/>
        <v>183624723</v>
      </c>
      <c r="L234" s="18">
        <v>183624720</v>
      </c>
      <c r="M234" s="18">
        <v>104539507</v>
      </c>
      <c r="N234" s="18">
        <f t="shared" si="34"/>
        <v>288164227</v>
      </c>
      <c r="O234" s="15" t="s">
        <v>310</v>
      </c>
    </row>
    <row r="235" spans="1:15" ht="25.5" x14ac:dyDescent="0.2">
      <c r="A235" s="15" t="s">
        <v>311</v>
      </c>
      <c r="B235" s="16"/>
      <c r="C235" s="16"/>
      <c r="D235" s="16" t="s">
        <v>312</v>
      </c>
      <c r="E235" s="15" t="s">
        <v>34</v>
      </c>
      <c r="F235" s="18">
        <v>52743876</v>
      </c>
      <c r="G235" s="18">
        <v>0</v>
      </c>
      <c r="H235" s="18">
        <f t="shared" si="32"/>
        <v>52743876</v>
      </c>
      <c r="I235" s="18">
        <v>145140000</v>
      </c>
      <c r="J235" s="18">
        <v>0</v>
      </c>
      <c r="K235" s="18">
        <f t="shared" si="33"/>
        <v>145140000</v>
      </c>
      <c r="L235" s="18">
        <v>162917210</v>
      </c>
      <c r="M235" s="18">
        <v>2</v>
      </c>
      <c r="N235" s="18">
        <f t="shared" si="34"/>
        <v>162917212</v>
      </c>
      <c r="O235" s="15" t="s">
        <v>310</v>
      </c>
    </row>
    <row r="236" spans="1:15" ht="38.25" x14ac:dyDescent="0.2">
      <c r="A236" s="15" t="s">
        <v>313</v>
      </c>
      <c r="B236" s="16"/>
      <c r="C236" s="16"/>
      <c r="D236" s="16" t="s">
        <v>314</v>
      </c>
      <c r="E236" s="15" t="s">
        <v>34</v>
      </c>
      <c r="F236" s="18">
        <v>53218000</v>
      </c>
      <c r="G236" s="18">
        <v>-9676000</v>
      </c>
      <c r="H236" s="18">
        <f t="shared" si="32"/>
        <v>43542000</v>
      </c>
      <c r="I236" s="18">
        <v>92160997</v>
      </c>
      <c r="J236" s="18">
        <v>0</v>
      </c>
      <c r="K236" s="18">
        <f t="shared" si="33"/>
        <v>92160997</v>
      </c>
      <c r="L236" s="18">
        <v>48728340</v>
      </c>
      <c r="M236" s="18">
        <v>29027996</v>
      </c>
      <c r="N236" s="18">
        <f t="shared" si="34"/>
        <v>77756336</v>
      </c>
      <c r="O236" s="15" t="s">
        <v>310</v>
      </c>
    </row>
    <row r="237" spans="1:15" ht="38.25" x14ac:dyDescent="0.2">
      <c r="A237" s="15" t="s">
        <v>315</v>
      </c>
      <c r="B237" s="16"/>
      <c r="C237" s="16"/>
      <c r="D237" s="16" t="s">
        <v>316</v>
      </c>
      <c r="E237" s="15" t="s">
        <v>34</v>
      </c>
      <c r="F237" s="18">
        <v>53218000</v>
      </c>
      <c r="G237" s="18">
        <v>0</v>
      </c>
      <c r="H237" s="18">
        <f t="shared" si="32"/>
        <v>53218000</v>
      </c>
      <c r="I237" s="18">
        <v>126136336</v>
      </c>
      <c r="J237" s="18">
        <v>0</v>
      </c>
      <c r="K237" s="18">
        <f t="shared" si="33"/>
        <v>126136336</v>
      </c>
      <c r="L237" s="18">
        <v>115554660</v>
      </c>
      <c r="M237" s="18">
        <v>2</v>
      </c>
      <c r="N237" s="18">
        <f t="shared" si="34"/>
        <v>115554662</v>
      </c>
      <c r="O237" s="15" t="s">
        <v>310</v>
      </c>
    </row>
    <row r="238" spans="1:15" ht="25.5" x14ac:dyDescent="0.2">
      <c r="A238" s="15" t="s">
        <v>319</v>
      </c>
      <c r="B238" s="16"/>
      <c r="C238" s="16"/>
      <c r="D238" s="16" t="s">
        <v>320</v>
      </c>
      <c r="E238" s="15" t="s">
        <v>34</v>
      </c>
      <c r="F238" s="18">
        <v>116112000</v>
      </c>
      <c r="G238" s="18">
        <v>-19352000</v>
      </c>
      <c r="H238" s="18">
        <f t="shared" si="32"/>
        <v>96760000</v>
      </c>
      <c r="I238" s="18">
        <v>145140000</v>
      </c>
      <c r="J238" s="18">
        <v>0</v>
      </c>
      <c r="K238" s="18">
        <f t="shared" si="33"/>
        <v>145140000</v>
      </c>
      <c r="L238" s="18">
        <v>156785115</v>
      </c>
      <c r="M238" s="18">
        <v>19351941</v>
      </c>
      <c r="N238" s="18">
        <f t="shared" si="34"/>
        <v>176137056</v>
      </c>
      <c r="O238" s="15" t="s">
        <v>310</v>
      </c>
    </row>
    <row r="239" spans="1:15" ht="38.25" x14ac:dyDescent="0.2">
      <c r="A239" s="15" t="s">
        <v>324</v>
      </c>
      <c r="B239" s="16"/>
      <c r="C239" s="16"/>
      <c r="D239" s="16" t="s">
        <v>325</v>
      </c>
      <c r="E239" s="15" t="s">
        <v>34</v>
      </c>
      <c r="F239" s="18">
        <v>0</v>
      </c>
      <c r="G239" s="18">
        <v>114713380</v>
      </c>
      <c r="H239" s="18">
        <f t="shared" si="32"/>
        <v>114713380</v>
      </c>
      <c r="I239" s="18">
        <v>0</v>
      </c>
      <c r="J239" s="18">
        <v>0</v>
      </c>
      <c r="K239" s="18">
        <f t="shared" si="33"/>
        <v>0</v>
      </c>
      <c r="L239" s="18">
        <v>0</v>
      </c>
      <c r="M239" s="18">
        <v>0</v>
      </c>
      <c r="N239" s="18">
        <f t="shared" si="34"/>
        <v>0</v>
      </c>
      <c r="O239" s="15" t="s">
        <v>310</v>
      </c>
    </row>
    <row r="240" spans="1:15" ht="38.25" x14ac:dyDescent="0.2">
      <c r="A240" s="15" t="s">
        <v>329</v>
      </c>
      <c r="B240" s="16"/>
      <c r="C240" s="16"/>
      <c r="D240" s="16" t="s">
        <v>330</v>
      </c>
      <c r="E240" s="15" t="s">
        <v>34</v>
      </c>
      <c r="F240" s="18">
        <v>0</v>
      </c>
      <c r="G240" s="18">
        <v>0</v>
      </c>
      <c r="H240" s="18">
        <f t="shared" si="32"/>
        <v>0</v>
      </c>
      <c r="I240" s="18">
        <v>0</v>
      </c>
      <c r="J240" s="18">
        <v>0</v>
      </c>
      <c r="K240" s="18">
        <f t="shared" si="33"/>
        <v>0</v>
      </c>
      <c r="L240" s="18">
        <v>240003444</v>
      </c>
      <c r="M240" s="18">
        <v>-240003444</v>
      </c>
      <c r="N240" s="18">
        <f t="shared" si="34"/>
        <v>0</v>
      </c>
      <c r="O240" s="15" t="s">
        <v>310</v>
      </c>
    </row>
  </sheetData>
  <mergeCells count="17">
    <mergeCell ref="E2:E3"/>
    <mergeCell ref="A1:O1"/>
    <mergeCell ref="A228:O228"/>
    <mergeCell ref="A11:O11"/>
    <mergeCell ref="A22:O22"/>
    <mergeCell ref="A65:O65"/>
    <mergeCell ref="A135:O135"/>
    <mergeCell ref="A209:O209"/>
    <mergeCell ref="F2:H2"/>
    <mergeCell ref="I2:K2"/>
    <mergeCell ref="L2:N2"/>
    <mergeCell ref="O2:O3"/>
    <mergeCell ref="A6:O6"/>
    <mergeCell ref="A2:A3"/>
    <mergeCell ref="B2:B3"/>
    <mergeCell ref="C2:C3"/>
    <mergeCell ref="D2:D3"/>
  </mergeCells>
  <printOptions horizontalCentered="1"/>
  <pageMargins left="0.15748031496062992" right="0.15748031496062992" top="0.33" bottom="0.27" header="0.15748031496062992" footer="0.17"/>
  <pageSetup paperSize="9" scale="43" firstPageNumber="0" fitToHeight="0" orientation="landscape" r:id="rId1"/>
  <headerFooter differentFirst="1" scaleWithDoc="0">
    <oddHeader>&amp;R&amp;9&amp;P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 СБР 768</vt:lpstr>
      <vt:lpstr>'с СБР 768'!_ФильтрБазыДанных</vt:lpstr>
      <vt:lpstr>'с СБР 768'!Заголовки_для_печати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Берестовая Мария Константиновна</dc:creator>
  <dc:description/>
  <cp:lastModifiedBy>Таран Елизавета Павловна</cp:lastModifiedBy>
  <cp:revision>3</cp:revision>
  <cp:lastPrinted>2023-03-16T07:16:52Z</cp:lastPrinted>
  <dcterms:created xsi:type="dcterms:W3CDTF">2023-03-14T23:03:28Z</dcterms:created>
  <dcterms:modified xsi:type="dcterms:W3CDTF">2023-03-16T07:17:12Z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