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150" windowHeight="10245"/>
  </bookViews>
  <sheets>
    <sheet name="Общее " sheetId="1" r:id="rId1"/>
    <sheet name="Дальнереч" sheetId="2" state="hidden" r:id="rId2"/>
    <sheet name="Красноармейский" sheetId="3" state="hidden" r:id="rId3"/>
    <sheet name="Спасский" sheetId="4" state="hidden" r:id="rId4"/>
    <sheet name="Черниговский" sheetId="5" state="hidden" r:id="rId5"/>
  </sheets>
  <definedNames>
    <definedName name="_xlnm._FilterDatabase" localSheetId="4" hidden="1">Черниговский!$A$4:$F$97</definedName>
    <definedName name="_xlnm.Print_Titles" localSheetId="0">'Общее '!$4:$6</definedName>
    <definedName name="_xlnm.Print_Area" localSheetId="0">'Общее '!$A$1:$AB$114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" i="1" l="1"/>
  <c r="Z52" i="1" l="1"/>
  <c r="Z55" i="1"/>
  <c r="Z57" i="1"/>
  <c r="AA13" i="1"/>
  <c r="AA14" i="1"/>
  <c r="AA27" i="1"/>
  <c r="AA31" i="1"/>
  <c r="AA35" i="1"/>
  <c r="AA36" i="1"/>
  <c r="AA37" i="1"/>
  <c r="AA39" i="1"/>
  <c r="AA44" i="1"/>
  <c r="AA46" i="1"/>
  <c r="AA49" i="1"/>
  <c r="AA52" i="1"/>
  <c r="AA55" i="1"/>
  <c r="AA57" i="1"/>
  <c r="AA69" i="1"/>
  <c r="AA70" i="1"/>
  <c r="AA75" i="1"/>
  <c r="AA79" i="1"/>
  <c r="AA80" i="1"/>
  <c r="AA82" i="1"/>
  <c r="AA83" i="1"/>
  <c r="AA92" i="1"/>
  <c r="AA93" i="1"/>
  <c r="AA94" i="1"/>
  <c r="AA95" i="1"/>
  <c r="AA96" i="1"/>
  <c r="AA97" i="1"/>
  <c r="AA98" i="1"/>
  <c r="AA99" i="1"/>
  <c r="AA100" i="1"/>
  <c r="AA101" i="1"/>
  <c r="AA104" i="1"/>
  <c r="AA114" i="1"/>
  <c r="V13" i="1"/>
  <c r="V14" i="1"/>
  <c r="V64" i="1"/>
  <c r="V65" i="1"/>
  <c r="V66" i="1"/>
  <c r="V67" i="1"/>
  <c r="V96" i="1"/>
  <c r="V97" i="1"/>
  <c r="V98" i="1"/>
  <c r="V99" i="1"/>
  <c r="V100" i="1"/>
  <c r="V114" i="1"/>
  <c r="Q13" i="1"/>
  <c r="Q14" i="1"/>
  <c r="Q16" i="1"/>
  <c r="Q28" i="1"/>
  <c r="Q42" i="1"/>
  <c r="Q43" i="1"/>
  <c r="Q44" i="1"/>
  <c r="Q45" i="1"/>
  <c r="Q55" i="1"/>
  <c r="Q63" i="1"/>
  <c r="Q65" i="1"/>
  <c r="Q66" i="1"/>
  <c r="Q67" i="1"/>
  <c r="Q69" i="1"/>
  <c r="Q84" i="1"/>
  <c r="Q85" i="1"/>
  <c r="Q86" i="1"/>
  <c r="Q87" i="1"/>
  <c r="Q88" i="1"/>
  <c r="Q89" i="1"/>
  <c r="Q90" i="1"/>
  <c r="Q97" i="1"/>
  <c r="Q98" i="1"/>
  <c r="Q99" i="1"/>
  <c r="Q100" i="1"/>
  <c r="Q101" i="1"/>
  <c r="Q103" i="1"/>
  <c r="Q109" i="1"/>
  <c r="Q113" i="1"/>
  <c r="L17" i="1"/>
  <c r="L23" i="1"/>
  <c r="L24" i="1"/>
  <c r="L26" i="1"/>
  <c r="L31" i="1"/>
  <c r="L35" i="1"/>
  <c r="L39" i="1"/>
  <c r="L41" i="1"/>
  <c r="L42" i="1"/>
  <c r="L43" i="1"/>
  <c r="L44" i="1"/>
  <c r="L48" i="1"/>
  <c r="L49" i="1"/>
  <c r="L50" i="1"/>
  <c r="L52" i="1"/>
  <c r="L56" i="1"/>
  <c r="L58" i="1"/>
  <c r="L63" i="1"/>
  <c r="L65" i="1"/>
  <c r="L66" i="1"/>
  <c r="L67" i="1"/>
  <c r="L69" i="1"/>
  <c r="L96" i="1"/>
  <c r="L97" i="1"/>
  <c r="L98" i="1"/>
  <c r="L100" i="1"/>
  <c r="L101" i="1"/>
  <c r="L104" i="1"/>
  <c r="L107" i="1"/>
  <c r="L108" i="1"/>
  <c r="L110" i="1"/>
  <c r="L111" i="1"/>
  <c r="L112" i="1"/>
  <c r="G79" i="1"/>
  <c r="H72" i="1"/>
  <c r="H73" i="1"/>
  <c r="H74" i="1"/>
  <c r="H75" i="1"/>
  <c r="H76" i="1"/>
  <c r="H77" i="1"/>
  <c r="H78" i="1"/>
  <c r="H79" i="1"/>
  <c r="H82" i="1"/>
  <c r="H83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71" i="1"/>
  <c r="G8" i="1"/>
  <c r="G9" i="1"/>
  <c r="G10" i="1"/>
  <c r="G11" i="1"/>
  <c r="G12" i="1"/>
  <c r="G13" i="1"/>
  <c r="G14" i="1"/>
  <c r="G15" i="1"/>
  <c r="G16" i="1"/>
  <c r="G25" i="1"/>
  <c r="G26" i="1"/>
  <c r="G28" i="1"/>
  <c r="G29" i="1"/>
  <c r="G31" i="1"/>
  <c r="G32" i="1"/>
  <c r="G33" i="1"/>
  <c r="G34" i="1"/>
  <c r="G35" i="1"/>
  <c r="G39" i="1"/>
  <c r="G40" i="1"/>
  <c r="G42" i="1"/>
  <c r="G43" i="1"/>
  <c r="G44" i="1"/>
  <c r="G45" i="1"/>
  <c r="G47" i="1"/>
  <c r="G48" i="1"/>
  <c r="G49" i="1"/>
  <c r="G50" i="1"/>
  <c r="G53" i="1"/>
  <c r="G54" i="1"/>
  <c r="G55" i="1"/>
  <c r="G56" i="1"/>
  <c r="G58" i="1"/>
  <c r="G59" i="1"/>
  <c r="G61" i="1"/>
  <c r="G62" i="1"/>
  <c r="G63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82" i="1"/>
  <c r="G83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14" i="1"/>
  <c r="G7" i="1"/>
  <c r="H8" i="1"/>
  <c r="H9" i="1"/>
  <c r="H10" i="1"/>
  <c r="H11" i="1"/>
  <c r="H12" i="1"/>
  <c r="H13" i="1"/>
  <c r="H14" i="1"/>
  <c r="H15" i="1"/>
  <c r="H16" i="1"/>
  <c r="H25" i="1"/>
  <c r="H26" i="1"/>
  <c r="H28" i="1"/>
  <c r="H29" i="1"/>
  <c r="H31" i="1"/>
  <c r="H32" i="1"/>
  <c r="H33" i="1"/>
  <c r="H35" i="1"/>
  <c r="H39" i="1"/>
  <c r="H40" i="1"/>
  <c r="H42" i="1"/>
  <c r="H43" i="1"/>
  <c r="H44" i="1"/>
  <c r="H45" i="1"/>
  <c r="H47" i="1"/>
  <c r="H48" i="1"/>
  <c r="H49" i="1"/>
  <c r="H50" i="1"/>
  <c r="H53" i="1"/>
  <c r="H54" i="1"/>
  <c r="H55" i="1"/>
  <c r="H56" i="1"/>
  <c r="H58" i="1"/>
  <c r="H59" i="1"/>
  <c r="H61" i="1"/>
  <c r="H62" i="1"/>
  <c r="H63" i="1"/>
  <c r="H65" i="1"/>
  <c r="H66" i="1"/>
  <c r="H67" i="1"/>
  <c r="H68" i="1"/>
  <c r="H70" i="1"/>
  <c r="H7" i="1"/>
  <c r="Z80" i="1" l="1"/>
  <c r="Z13" i="1" l="1"/>
  <c r="Z14" i="1"/>
  <c r="Y8" i="1"/>
  <c r="Y9" i="1"/>
  <c r="Y10" i="1"/>
  <c r="Y11" i="1"/>
  <c r="Y12" i="1"/>
  <c r="Y15" i="1"/>
  <c r="Y16" i="1"/>
  <c r="Y17" i="1"/>
  <c r="Y18" i="1"/>
  <c r="Y20" i="1"/>
  <c r="Y21" i="1"/>
  <c r="Y23" i="1"/>
  <c r="Y25" i="1"/>
  <c r="Y26" i="1"/>
  <c r="Y29" i="1"/>
  <c r="Y30" i="1"/>
  <c r="Z31" i="1"/>
  <c r="Z35" i="1"/>
  <c r="Y38" i="1"/>
  <c r="Y40" i="1"/>
  <c r="Y41" i="1"/>
  <c r="Y47" i="1"/>
  <c r="Y48" i="1"/>
  <c r="Y50" i="1"/>
  <c r="Y53" i="1"/>
  <c r="Y54" i="1"/>
  <c r="Y56" i="1"/>
  <c r="Y62" i="1"/>
  <c r="Y63" i="1"/>
  <c r="Y65" i="1"/>
  <c r="Y66" i="1"/>
  <c r="Y67" i="1"/>
  <c r="Y68" i="1"/>
  <c r="Y71" i="1"/>
  <c r="Y72" i="1"/>
  <c r="Y73" i="1"/>
  <c r="Y76" i="1"/>
  <c r="Y91" i="1"/>
  <c r="Y102" i="1"/>
  <c r="Y7" i="1"/>
  <c r="X8" i="1"/>
  <c r="X9" i="1"/>
  <c r="X10" i="1"/>
  <c r="X11" i="1"/>
  <c r="X12" i="1"/>
  <c r="X15" i="1"/>
  <c r="X16" i="1"/>
  <c r="X25" i="1"/>
  <c r="X26" i="1"/>
  <c r="X29" i="1"/>
  <c r="X30" i="1"/>
  <c r="X38" i="1"/>
  <c r="X40" i="1"/>
  <c r="X41" i="1"/>
  <c r="X47" i="1"/>
  <c r="X48" i="1"/>
  <c r="X50" i="1"/>
  <c r="X53" i="1"/>
  <c r="X54" i="1"/>
  <c r="X56" i="1"/>
  <c r="X62" i="1"/>
  <c r="X63" i="1"/>
  <c r="X65" i="1"/>
  <c r="X66" i="1"/>
  <c r="X67" i="1"/>
  <c r="X71" i="1"/>
  <c r="X72" i="1"/>
  <c r="X73" i="1"/>
  <c r="X76" i="1"/>
  <c r="X91" i="1"/>
  <c r="X102" i="1"/>
  <c r="X7" i="1"/>
  <c r="U13" i="1"/>
  <c r="U14" i="1"/>
  <c r="U65" i="1"/>
  <c r="U66" i="1"/>
  <c r="U67" i="1"/>
  <c r="U96" i="1"/>
  <c r="U97" i="1"/>
  <c r="U98" i="1"/>
  <c r="U99" i="1"/>
  <c r="U100" i="1"/>
  <c r="U114" i="1"/>
  <c r="T60" i="1"/>
  <c r="S60" i="1"/>
  <c r="V60" i="1" l="1"/>
  <c r="AB14" i="1"/>
  <c r="AB27" i="1"/>
  <c r="AB35" i="1"/>
  <c r="AB37" i="1"/>
  <c r="AB39" i="1"/>
  <c r="AB46" i="1"/>
  <c r="AB55" i="1"/>
  <c r="AB57" i="1"/>
  <c r="AB70" i="1"/>
  <c r="AA7" i="1"/>
  <c r="AB13" i="1"/>
  <c r="AB36" i="1"/>
  <c r="AB52" i="1"/>
  <c r="AB69" i="1"/>
  <c r="AB31" i="1"/>
  <c r="AB44" i="1"/>
  <c r="AB49" i="1"/>
  <c r="AB7" i="1"/>
  <c r="AB91" i="1"/>
  <c r="AA91" i="1"/>
  <c r="AA73" i="1"/>
  <c r="AB73" i="1"/>
  <c r="AB75" i="1"/>
  <c r="AB79" i="1"/>
  <c r="AB82" i="1"/>
  <c r="AB93" i="1"/>
  <c r="AB95" i="1"/>
  <c r="AB97" i="1"/>
  <c r="AB99" i="1"/>
  <c r="AB101" i="1"/>
  <c r="AB104" i="1"/>
  <c r="AA71" i="1"/>
  <c r="AB83" i="1"/>
  <c r="AB94" i="1"/>
  <c r="AB98" i="1"/>
  <c r="AB80" i="1"/>
  <c r="AB92" i="1"/>
  <c r="AB96" i="1"/>
  <c r="AB100" i="1"/>
  <c r="AB71" i="1"/>
  <c r="Z67" i="1"/>
  <c r="AB67" i="1"/>
  <c r="AA67" i="1"/>
  <c r="Z65" i="1"/>
  <c r="AB65" i="1"/>
  <c r="AA65" i="1"/>
  <c r="Z62" i="1"/>
  <c r="AB62" i="1"/>
  <c r="AA62" i="1"/>
  <c r="Z54" i="1"/>
  <c r="AB54" i="1"/>
  <c r="AA54" i="1"/>
  <c r="AB50" i="1"/>
  <c r="AA50" i="1"/>
  <c r="AB47" i="1"/>
  <c r="AA47" i="1"/>
  <c r="AB40" i="1"/>
  <c r="AA40" i="1"/>
  <c r="AB30" i="1"/>
  <c r="AA30" i="1"/>
  <c r="AA26" i="1"/>
  <c r="AB26" i="1"/>
  <c r="AB23" i="1"/>
  <c r="AA23" i="1"/>
  <c r="AA20" i="1"/>
  <c r="AB20" i="1"/>
  <c r="AB17" i="1"/>
  <c r="AA17" i="1"/>
  <c r="AA15" i="1"/>
  <c r="AB15" i="1"/>
  <c r="AB11" i="1"/>
  <c r="AA11" i="1"/>
  <c r="AB9" i="1"/>
  <c r="AA9" i="1"/>
  <c r="AB102" i="1"/>
  <c r="AA102" i="1"/>
  <c r="AB76" i="1"/>
  <c r="AA76" i="1"/>
  <c r="AB72" i="1"/>
  <c r="AA72" i="1"/>
  <c r="AB68" i="1"/>
  <c r="AA68" i="1"/>
  <c r="AB66" i="1"/>
  <c r="AA66" i="1"/>
  <c r="Z66" i="1"/>
  <c r="AB63" i="1"/>
  <c r="AA63" i="1"/>
  <c r="Z63" i="1"/>
  <c r="Z56" i="1"/>
  <c r="AB56" i="1"/>
  <c r="AA56" i="1"/>
  <c r="AB53" i="1"/>
  <c r="AA53" i="1"/>
  <c r="Z53" i="1"/>
  <c r="AB48" i="1"/>
  <c r="AA48" i="1"/>
  <c r="AB41" i="1"/>
  <c r="AA41" i="1"/>
  <c r="AB38" i="1"/>
  <c r="AA38" i="1"/>
  <c r="AB29" i="1"/>
  <c r="AA29" i="1"/>
  <c r="AB25" i="1"/>
  <c r="AA25" i="1"/>
  <c r="AB21" i="1"/>
  <c r="AA21" i="1"/>
  <c r="AB18" i="1"/>
  <c r="AA18" i="1"/>
  <c r="AB16" i="1"/>
  <c r="AA16" i="1"/>
  <c r="AB12" i="1"/>
  <c r="AA12" i="1"/>
  <c r="AB10" i="1"/>
  <c r="AA10" i="1"/>
  <c r="AB8" i="1"/>
  <c r="AA8" i="1"/>
  <c r="Z15" i="1"/>
  <c r="Z11" i="1"/>
  <c r="Z9" i="1"/>
  <c r="U60" i="1"/>
  <c r="Z114" i="1"/>
  <c r="Z102" i="1"/>
  <c r="Z98" i="1"/>
  <c r="Z94" i="1"/>
  <c r="Z104" i="1"/>
  <c r="Z100" i="1"/>
  <c r="Z96" i="1"/>
  <c r="Z92" i="1"/>
  <c r="Z82" i="1"/>
  <c r="Z79" i="1"/>
  <c r="Z75" i="1"/>
  <c r="Z71" i="1"/>
  <c r="Z49" i="1"/>
  <c r="Z47" i="1"/>
  <c r="Z44" i="1"/>
  <c r="Z40" i="1"/>
  <c r="Z38" i="1"/>
  <c r="Z29" i="1"/>
  <c r="Z25" i="1"/>
  <c r="Z101" i="1"/>
  <c r="Z99" i="1"/>
  <c r="Z97" i="1"/>
  <c r="Z95" i="1"/>
  <c r="Z93" i="1"/>
  <c r="Z91" i="1"/>
  <c r="Z83" i="1"/>
  <c r="Z76" i="1"/>
  <c r="Z50" i="1"/>
  <c r="Z48" i="1"/>
  <c r="Z41" i="1"/>
  <c r="Z39" i="1"/>
  <c r="Z30" i="1"/>
  <c r="Z26" i="1"/>
  <c r="Z73" i="1"/>
  <c r="Z16" i="1"/>
  <c r="Z12" i="1"/>
  <c r="Z10" i="1"/>
  <c r="Z8" i="1"/>
  <c r="Z7" i="1"/>
  <c r="Z72" i="1"/>
  <c r="T8" i="1"/>
  <c r="T9" i="1"/>
  <c r="T7" i="1"/>
  <c r="S8" i="1"/>
  <c r="S9" i="1"/>
  <c r="S7" i="1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9" i="4"/>
  <c r="P13" i="1"/>
  <c r="P14" i="1"/>
  <c r="P16" i="1"/>
  <c r="P42" i="1"/>
  <c r="P43" i="1"/>
  <c r="P44" i="1"/>
  <c r="P55" i="1"/>
  <c r="P65" i="1"/>
  <c r="P84" i="1"/>
  <c r="P85" i="1"/>
  <c r="P86" i="1"/>
  <c r="P87" i="1"/>
  <c r="P88" i="1"/>
  <c r="P89" i="1"/>
  <c r="P90" i="1"/>
  <c r="P97" i="1"/>
  <c r="P98" i="1"/>
  <c r="P99" i="1"/>
  <c r="P100" i="1"/>
  <c r="P103" i="1"/>
  <c r="P109" i="1"/>
  <c r="O110" i="1"/>
  <c r="N110" i="1"/>
  <c r="O107" i="1"/>
  <c r="N107" i="1"/>
  <c r="O81" i="1"/>
  <c r="N81" i="1"/>
  <c r="O57" i="1"/>
  <c r="N57" i="1"/>
  <c r="O54" i="1"/>
  <c r="N54" i="1"/>
  <c r="O51" i="1"/>
  <c r="N51" i="1"/>
  <c r="D52" i="1"/>
  <c r="E52" i="1"/>
  <c r="K52" i="1"/>
  <c r="N52" i="1"/>
  <c r="O52" i="1"/>
  <c r="N25" i="1"/>
  <c r="N26" i="1" s="1"/>
  <c r="N29" i="1"/>
  <c r="N31" i="1"/>
  <c r="N32" i="1"/>
  <c r="N35" i="1"/>
  <c r="N39" i="1"/>
  <c r="N38" i="1" s="1"/>
  <c r="N40" i="1"/>
  <c r="N41" i="1"/>
  <c r="N47" i="1"/>
  <c r="N49" i="1"/>
  <c r="N48" i="1" s="1"/>
  <c r="N53" i="1"/>
  <c r="N58" i="1"/>
  <c r="N62" i="1"/>
  <c r="N68" i="1"/>
  <c r="N71" i="1"/>
  <c r="N72" i="1"/>
  <c r="N73" i="1"/>
  <c r="N74" i="1"/>
  <c r="N75" i="1"/>
  <c r="N76" i="1"/>
  <c r="N83" i="1"/>
  <c r="N91" i="1"/>
  <c r="N92" i="1"/>
  <c r="N93" i="1"/>
  <c r="N95" i="1"/>
  <c r="N104" i="1"/>
  <c r="N102" i="1" s="1"/>
  <c r="N114" i="1"/>
  <c r="O8" i="1"/>
  <c r="O9" i="1"/>
  <c r="O10" i="1"/>
  <c r="O11" i="1"/>
  <c r="O12" i="1"/>
  <c r="O15" i="1"/>
  <c r="O25" i="1"/>
  <c r="O29" i="1"/>
  <c r="O31" i="1"/>
  <c r="O32" i="1"/>
  <c r="O35" i="1"/>
  <c r="O39" i="1"/>
  <c r="O40" i="1"/>
  <c r="O41" i="1"/>
  <c r="O47" i="1"/>
  <c r="O49" i="1"/>
  <c r="O53" i="1"/>
  <c r="O58" i="1"/>
  <c r="O62" i="1"/>
  <c r="O68" i="1"/>
  <c r="O71" i="1"/>
  <c r="O72" i="1"/>
  <c r="O73" i="1"/>
  <c r="O74" i="1"/>
  <c r="O75" i="1"/>
  <c r="O76" i="1"/>
  <c r="O83" i="1"/>
  <c r="O91" i="1"/>
  <c r="O92" i="1"/>
  <c r="O93" i="1"/>
  <c r="O95" i="1"/>
  <c r="O104" i="1"/>
  <c r="O114" i="1"/>
  <c r="O7" i="1"/>
  <c r="N12" i="1"/>
  <c r="N15" i="1"/>
  <c r="N11" i="1"/>
  <c r="N10" i="1"/>
  <c r="N7" i="1"/>
  <c r="N8" i="1"/>
  <c r="N9" i="1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F62" i="1"/>
  <c r="F63" i="1"/>
  <c r="F65" i="1"/>
  <c r="F66" i="1"/>
  <c r="F67" i="1"/>
  <c r="K63" i="1"/>
  <c r="K65" i="1"/>
  <c r="K66" i="1"/>
  <c r="K67" i="1"/>
  <c r="K17" i="1"/>
  <c r="K23" i="1"/>
  <c r="K24" i="1"/>
  <c r="K26" i="1"/>
  <c r="K31" i="1"/>
  <c r="K35" i="1"/>
  <c r="K39" i="1"/>
  <c r="K41" i="1"/>
  <c r="K42" i="1"/>
  <c r="K43" i="1"/>
  <c r="K44" i="1"/>
  <c r="K48" i="1"/>
  <c r="K49" i="1"/>
  <c r="K50" i="1"/>
  <c r="K56" i="1"/>
  <c r="K58" i="1"/>
  <c r="K96" i="1"/>
  <c r="K97" i="1"/>
  <c r="K98" i="1"/>
  <c r="K100" i="1"/>
  <c r="K101" i="1"/>
  <c r="K104" i="1"/>
  <c r="F25" i="1"/>
  <c r="F26" i="1"/>
  <c r="F29" i="1"/>
  <c r="F31" i="1"/>
  <c r="F32" i="1"/>
  <c r="F33" i="1"/>
  <c r="F35" i="1"/>
  <c r="F39" i="1"/>
  <c r="F40" i="1"/>
  <c r="F42" i="1"/>
  <c r="F43" i="1"/>
  <c r="F44" i="1"/>
  <c r="F45" i="1"/>
  <c r="F47" i="1"/>
  <c r="F48" i="1"/>
  <c r="F49" i="1"/>
  <c r="F50" i="1"/>
  <c r="F53" i="1"/>
  <c r="F54" i="1"/>
  <c r="F55" i="1"/>
  <c r="F56" i="1"/>
  <c r="F58" i="1"/>
  <c r="F59" i="1"/>
  <c r="F61" i="1"/>
  <c r="F68" i="1"/>
  <c r="F70" i="1"/>
  <c r="F71" i="1"/>
  <c r="F72" i="1"/>
  <c r="F73" i="1"/>
  <c r="F74" i="1"/>
  <c r="F75" i="1"/>
  <c r="F76" i="1"/>
  <c r="F77" i="1"/>
  <c r="F78" i="1"/>
  <c r="F79" i="1"/>
  <c r="F82" i="1"/>
  <c r="F83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14" i="1"/>
  <c r="F16" i="1"/>
  <c r="F15" i="1"/>
  <c r="F14" i="1"/>
  <c r="F13" i="1"/>
  <c r="F12" i="1"/>
  <c r="F11" i="1"/>
  <c r="F10" i="1"/>
  <c r="F9" i="1"/>
  <c r="F8" i="1"/>
  <c r="F7" i="1"/>
  <c r="E41" i="1"/>
  <c r="D41" i="1"/>
  <c r="E30" i="1"/>
  <c r="D30" i="1"/>
  <c r="J38" i="1"/>
  <c r="I38" i="1"/>
  <c r="E38" i="1"/>
  <c r="D38" i="1"/>
  <c r="Q54" i="1" l="1"/>
  <c r="Q107" i="1"/>
  <c r="L38" i="1"/>
  <c r="Q110" i="1"/>
  <c r="V9" i="1"/>
  <c r="W9" i="1"/>
  <c r="W14" i="1"/>
  <c r="W65" i="1"/>
  <c r="W67" i="1"/>
  <c r="W7" i="1"/>
  <c r="W13" i="1"/>
  <c r="W64" i="1"/>
  <c r="W66" i="1"/>
  <c r="V7" i="1"/>
  <c r="W8" i="1"/>
  <c r="V8" i="1"/>
  <c r="W60" i="1"/>
  <c r="R13" i="1"/>
  <c r="R28" i="1"/>
  <c r="R42" i="1"/>
  <c r="R44" i="1"/>
  <c r="R55" i="1"/>
  <c r="R65" i="1"/>
  <c r="R67" i="1"/>
  <c r="R69" i="1"/>
  <c r="Q7" i="1"/>
  <c r="R14" i="1"/>
  <c r="R16" i="1"/>
  <c r="R45" i="1"/>
  <c r="R54" i="1"/>
  <c r="R66" i="1"/>
  <c r="R7" i="1"/>
  <c r="R43" i="1"/>
  <c r="R63" i="1"/>
  <c r="O102" i="1"/>
  <c r="P102" i="1" s="1"/>
  <c r="Q104" i="1"/>
  <c r="R104" i="1"/>
  <c r="R93" i="1"/>
  <c r="Q93" i="1"/>
  <c r="R91" i="1"/>
  <c r="Q91" i="1"/>
  <c r="R76" i="1"/>
  <c r="Q76" i="1"/>
  <c r="R74" i="1"/>
  <c r="Q74" i="1"/>
  <c r="R72" i="1"/>
  <c r="Q72" i="1"/>
  <c r="Q68" i="1"/>
  <c r="R68" i="1"/>
  <c r="Q58" i="1"/>
  <c r="R58" i="1"/>
  <c r="O48" i="1"/>
  <c r="P48" i="1" s="1"/>
  <c r="R49" i="1"/>
  <c r="Q49" i="1"/>
  <c r="Q41" i="1"/>
  <c r="R41" i="1"/>
  <c r="O38" i="1"/>
  <c r="Q39" i="1"/>
  <c r="R39" i="1"/>
  <c r="R32" i="1"/>
  <c r="Q32" i="1"/>
  <c r="Q29" i="1"/>
  <c r="R29" i="1"/>
  <c r="R15" i="1"/>
  <c r="Q15" i="1"/>
  <c r="R11" i="1"/>
  <c r="Q11" i="1"/>
  <c r="R9" i="1"/>
  <c r="Q9" i="1"/>
  <c r="Q114" i="1"/>
  <c r="Q95" i="1"/>
  <c r="R95" i="1"/>
  <c r="Q92" i="1"/>
  <c r="R92" i="1"/>
  <c r="R83" i="1"/>
  <c r="Q83" i="1"/>
  <c r="R75" i="1"/>
  <c r="Q75" i="1"/>
  <c r="R73" i="1"/>
  <c r="Q73" i="1"/>
  <c r="R85" i="1"/>
  <c r="R87" i="1"/>
  <c r="R89" i="1"/>
  <c r="R97" i="1"/>
  <c r="R99" i="1"/>
  <c r="R101" i="1"/>
  <c r="R103" i="1"/>
  <c r="R107" i="1"/>
  <c r="R110" i="1"/>
  <c r="R71" i="1"/>
  <c r="R84" i="1"/>
  <c r="R86" i="1"/>
  <c r="R88" i="1"/>
  <c r="R90" i="1"/>
  <c r="R98" i="1"/>
  <c r="R100" i="1"/>
  <c r="R109" i="1"/>
  <c r="R113" i="1"/>
  <c r="Q71" i="1"/>
  <c r="R62" i="1"/>
  <c r="Q62" i="1"/>
  <c r="R53" i="1"/>
  <c r="Q53" i="1"/>
  <c r="R47" i="1"/>
  <c r="Q47" i="1"/>
  <c r="R40" i="1"/>
  <c r="Q40" i="1"/>
  <c r="Q35" i="1"/>
  <c r="R35" i="1"/>
  <c r="Q31" i="1"/>
  <c r="R31" i="1"/>
  <c r="O26" i="1"/>
  <c r="P26" i="1" s="1"/>
  <c r="R25" i="1"/>
  <c r="Q25" i="1"/>
  <c r="Q12" i="1"/>
  <c r="R12" i="1"/>
  <c r="Q10" i="1"/>
  <c r="R10" i="1"/>
  <c r="Q8" i="1"/>
  <c r="R8" i="1"/>
  <c r="Q52" i="1"/>
  <c r="R52" i="1"/>
  <c r="R51" i="1"/>
  <c r="Q51" i="1"/>
  <c r="R57" i="1"/>
  <c r="Q57" i="1"/>
  <c r="R81" i="1"/>
  <c r="Q81" i="1"/>
  <c r="G52" i="1"/>
  <c r="H52" i="1"/>
  <c r="G38" i="1"/>
  <c r="F38" i="1"/>
  <c r="H38" i="1"/>
  <c r="G30" i="1"/>
  <c r="H30" i="1"/>
  <c r="H41" i="1"/>
  <c r="G41" i="1"/>
  <c r="U9" i="1"/>
  <c r="U7" i="1"/>
  <c r="U8" i="1"/>
  <c r="P93" i="1"/>
  <c r="P91" i="1"/>
  <c r="P76" i="1"/>
  <c r="P74" i="1"/>
  <c r="P72" i="1"/>
  <c r="P41" i="1"/>
  <c r="P29" i="1"/>
  <c r="P15" i="1"/>
  <c r="T11" i="1"/>
  <c r="T15" i="1"/>
  <c r="T38" i="1"/>
  <c r="T42" i="1"/>
  <c r="T47" i="1"/>
  <c r="T55" i="1"/>
  <c r="T59" i="1"/>
  <c r="T69" i="1"/>
  <c r="T75" i="1"/>
  <c r="T92" i="1"/>
  <c r="T104" i="1"/>
  <c r="S104" i="1"/>
  <c r="S92" i="1"/>
  <c r="S62" i="1"/>
  <c r="S53" i="1"/>
  <c r="S44" i="1"/>
  <c r="S34" i="1"/>
  <c r="S25" i="1"/>
  <c r="S102" i="1"/>
  <c r="S73" i="1"/>
  <c r="S57" i="1"/>
  <c r="S40" i="1"/>
  <c r="S30" i="1"/>
  <c r="T12" i="1"/>
  <c r="T16" i="1"/>
  <c r="T26" i="1"/>
  <c r="T29" i="1"/>
  <c r="T31" i="1"/>
  <c r="T35" i="1"/>
  <c r="T39" i="1"/>
  <c r="T41" i="1"/>
  <c r="T43" i="1"/>
  <c r="T45" i="1"/>
  <c r="T50" i="1"/>
  <c r="T52" i="1"/>
  <c r="T54" i="1"/>
  <c r="T56" i="1"/>
  <c r="T63" i="1"/>
  <c r="T68" i="1"/>
  <c r="T70" i="1"/>
  <c r="T71" i="1"/>
  <c r="T72" i="1"/>
  <c r="T74" i="1"/>
  <c r="T76" i="1"/>
  <c r="T83" i="1"/>
  <c r="T91" i="1"/>
  <c r="T93" i="1"/>
  <c r="T95" i="1"/>
  <c r="T101" i="1"/>
  <c r="T103" i="1"/>
  <c r="T107" i="1"/>
  <c r="T109" i="1"/>
  <c r="T113" i="1"/>
  <c r="S10" i="1"/>
  <c r="S12" i="1"/>
  <c r="S16" i="1"/>
  <c r="S26" i="1"/>
  <c r="S29" i="1"/>
  <c r="S31" i="1"/>
  <c r="S35" i="1"/>
  <c r="S39" i="1"/>
  <c r="S41" i="1"/>
  <c r="S43" i="1"/>
  <c r="S45" i="1"/>
  <c r="S50" i="1"/>
  <c r="S52" i="1"/>
  <c r="S54" i="1"/>
  <c r="S56" i="1"/>
  <c r="S63" i="1"/>
  <c r="S71" i="1"/>
  <c r="S72" i="1"/>
  <c r="S74" i="1"/>
  <c r="S76" i="1"/>
  <c r="S103" i="1"/>
  <c r="S101" i="1"/>
  <c r="S95" i="1"/>
  <c r="S93" i="1"/>
  <c r="S91" i="1"/>
  <c r="S83" i="1"/>
  <c r="S75" i="1"/>
  <c r="S59" i="1"/>
  <c r="S55" i="1"/>
  <c r="S47" i="1"/>
  <c r="S42" i="1"/>
  <c r="S38" i="1"/>
  <c r="S15" i="1"/>
  <c r="S11" i="1"/>
  <c r="T110" i="1"/>
  <c r="T102" i="1"/>
  <c r="T73" i="1"/>
  <c r="T62" i="1"/>
  <c r="T57" i="1"/>
  <c r="T53" i="1"/>
  <c r="T44" i="1"/>
  <c r="T40" i="1"/>
  <c r="T34" i="1"/>
  <c r="T30" i="1"/>
  <c r="T25" i="1"/>
  <c r="P9" i="1"/>
  <c r="P7" i="1"/>
  <c r="P11" i="1"/>
  <c r="P114" i="1"/>
  <c r="P95" i="1"/>
  <c r="P92" i="1"/>
  <c r="P83" i="1"/>
  <c r="P75" i="1"/>
  <c r="P73" i="1"/>
  <c r="P71" i="1"/>
  <c r="P62" i="1"/>
  <c r="P53" i="1"/>
  <c r="P47" i="1"/>
  <c r="P40" i="1"/>
  <c r="P35" i="1"/>
  <c r="P31" i="1"/>
  <c r="P12" i="1"/>
  <c r="P10" i="1"/>
  <c r="P8" i="1"/>
  <c r="P32" i="1"/>
  <c r="P52" i="1"/>
  <c r="P51" i="1"/>
  <c r="P54" i="1"/>
  <c r="P57" i="1"/>
  <c r="P81" i="1"/>
  <c r="P107" i="1"/>
  <c r="P104" i="1"/>
  <c r="P49" i="1"/>
  <c r="P25" i="1"/>
  <c r="F52" i="1"/>
  <c r="N56" i="1"/>
  <c r="O56" i="1"/>
  <c r="N50" i="1"/>
  <c r="O50" i="1"/>
  <c r="O30" i="1"/>
  <c r="N30" i="1"/>
  <c r="F41" i="1"/>
  <c r="K38" i="1"/>
  <c r="F30" i="1"/>
  <c r="V25" i="1" l="1"/>
  <c r="W25" i="1"/>
  <c r="W34" i="1"/>
  <c r="V34" i="1"/>
  <c r="W44" i="1"/>
  <c r="V44" i="1"/>
  <c r="W57" i="1"/>
  <c r="V57" i="1"/>
  <c r="V73" i="1"/>
  <c r="W73" i="1"/>
  <c r="V110" i="1"/>
  <c r="W110" i="1"/>
  <c r="W109" i="1"/>
  <c r="V109" i="1"/>
  <c r="V103" i="1"/>
  <c r="W103" i="1"/>
  <c r="V95" i="1"/>
  <c r="W95" i="1"/>
  <c r="W91" i="1"/>
  <c r="V91" i="1"/>
  <c r="W76" i="1"/>
  <c r="V76" i="1"/>
  <c r="W72" i="1"/>
  <c r="V72" i="1"/>
  <c r="W70" i="1"/>
  <c r="V70" i="1"/>
  <c r="W63" i="1"/>
  <c r="V63" i="1"/>
  <c r="W54" i="1"/>
  <c r="V54" i="1"/>
  <c r="V50" i="1"/>
  <c r="W50" i="1"/>
  <c r="V43" i="1"/>
  <c r="W43" i="1"/>
  <c r="V39" i="1"/>
  <c r="W39" i="1"/>
  <c r="V31" i="1"/>
  <c r="W31" i="1"/>
  <c r="W26" i="1"/>
  <c r="V26" i="1"/>
  <c r="W12" i="1"/>
  <c r="V12" i="1"/>
  <c r="W104" i="1"/>
  <c r="V104" i="1"/>
  <c r="W75" i="1"/>
  <c r="V75" i="1"/>
  <c r="W59" i="1"/>
  <c r="V59" i="1"/>
  <c r="W47" i="1"/>
  <c r="V47" i="1"/>
  <c r="W38" i="1"/>
  <c r="V38" i="1"/>
  <c r="W11" i="1"/>
  <c r="V11" i="1"/>
  <c r="W30" i="1"/>
  <c r="V30" i="1"/>
  <c r="W40" i="1"/>
  <c r="V40" i="1"/>
  <c r="W53" i="1"/>
  <c r="V53" i="1"/>
  <c r="W62" i="1"/>
  <c r="V62" i="1"/>
  <c r="W102" i="1"/>
  <c r="V102" i="1"/>
  <c r="W113" i="1"/>
  <c r="V113" i="1"/>
  <c r="W107" i="1"/>
  <c r="V107" i="1"/>
  <c r="W101" i="1"/>
  <c r="V101" i="1"/>
  <c r="W93" i="1"/>
  <c r="V93" i="1"/>
  <c r="V83" i="1"/>
  <c r="W83" i="1"/>
  <c r="W74" i="1"/>
  <c r="V74" i="1"/>
  <c r="W96" i="1"/>
  <c r="W98" i="1"/>
  <c r="W100" i="1"/>
  <c r="W97" i="1"/>
  <c r="W71" i="1"/>
  <c r="W99" i="1"/>
  <c r="V71" i="1"/>
  <c r="W68" i="1"/>
  <c r="V68" i="1"/>
  <c r="W56" i="1"/>
  <c r="V56" i="1"/>
  <c r="W52" i="1"/>
  <c r="V52" i="1"/>
  <c r="W45" i="1"/>
  <c r="V45" i="1"/>
  <c r="W41" i="1"/>
  <c r="V41" i="1"/>
  <c r="W35" i="1"/>
  <c r="V35" i="1"/>
  <c r="W29" i="1"/>
  <c r="V29" i="1"/>
  <c r="W16" i="1"/>
  <c r="V16" i="1"/>
  <c r="W10" i="1"/>
  <c r="V10" i="1"/>
  <c r="W92" i="1"/>
  <c r="V92" i="1"/>
  <c r="W69" i="1"/>
  <c r="V69" i="1"/>
  <c r="W55" i="1"/>
  <c r="V55" i="1"/>
  <c r="W42" i="1"/>
  <c r="V42" i="1"/>
  <c r="W15" i="1"/>
  <c r="V15" i="1"/>
  <c r="Q50" i="1"/>
  <c r="R50" i="1"/>
  <c r="Q56" i="1"/>
  <c r="R56" i="1"/>
  <c r="Q26" i="1"/>
  <c r="R26" i="1"/>
  <c r="R38" i="1"/>
  <c r="Q38" i="1"/>
  <c r="Q102" i="1"/>
  <c r="R102" i="1"/>
  <c r="R30" i="1"/>
  <c r="Q30" i="1"/>
  <c r="Q48" i="1"/>
  <c r="R48" i="1"/>
  <c r="U25" i="1"/>
  <c r="U44" i="1"/>
  <c r="U30" i="1"/>
  <c r="U53" i="1"/>
  <c r="U102" i="1"/>
  <c r="U40" i="1"/>
  <c r="U62" i="1"/>
  <c r="U103" i="1"/>
  <c r="U95" i="1"/>
  <c r="U91" i="1"/>
  <c r="U76" i="1"/>
  <c r="U72" i="1"/>
  <c r="U63" i="1"/>
  <c r="U54" i="1"/>
  <c r="U50" i="1"/>
  <c r="U43" i="1"/>
  <c r="U39" i="1"/>
  <c r="U31" i="1"/>
  <c r="U26" i="1"/>
  <c r="U12" i="1"/>
  <c r="U104" i="1"/>
  <c r="U75" i="1"/>
  <c r="U59" i="1"/>
  <c r="U47" i="1"/>
  <c r="U38" i="1"/>
  <c r="U11" i="1"/>
  <c r="U34" i="1"/>
  <c r="U57" i="1"/>
  <c r="U73" i="1"/>
  <c r="U101" i="1"/>
  <c r="U93" i="1"/>
  <c r="U83" i="1"/>
  <c r="U74" i="1"/>
  <c r="U71" i="1"/>
  <c r="U56" i="1"/>
  <c r="U52" i="1"/>
  <c r="U45" i="1"/>
  <c r="U41" i="1"/>
  <c r="U35" i="1"/>
  <c r="U29" i="1"/>
  <c r="U16" i="1"/>
  <c r="U10" i="1"/>
  <c r="U92" i="1"/>
  <c r="U55" i="1"/>
  <c r="U42" i="1"/>
  <c r="U15" i="1"/>
  <c r="P50" i="1"/>
  <c r="P56" i="1"/>
  <c r="P30" i="1"/>
  <c r="B8" i="5" l="1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7" i="5"/>
  <c r="J19" i="1"/>
  <c r="J20" i="1"/>
  <c r="I19" i="1"/>
  <c r="I18" i="1" s="1"/>
  <c r="I20" i="1"/>
  <c r="J8" i="1"/>
  <c r="J9" i="1"/>
  <c r="J11" i="1"/>
  <c r="J12" i="1"/>
  <c r="J13" i="1"/>
  <c r="J14" i="1"/>
  <c r="J15" i="1"/>
  <c r="J16" i="1"/>
  <c r="J25" i="1"/>
  <c r="J29" i="1"/>
  <c r="J34" i="1"/>
  <c r="J40" i="1"/>
  <c r="J47" i="1"/>
  <c r="J53" i="1"/>
  <c r="J62" i="1"/>
  <c r="J68" i="1"/>
  <c r="J71" i="1"/>
  <c r="J72" i="1"/>
  <c r="J74" i="1"/>
  <c r="J75" i="1"/>
  <c r="J76" i="1"/>
  <c r="J83" i="1"/>
  <c r="J91" i="1"/>
  <c r="J92" i="1"/>
  <c r="J93" i="1"/>
  <c r="J95" i="1"/>
  <c r="J99" i="1"/>
  <c r="J102" i="1"/>
  <c r="J103" i="1"/>
  <c r="J114" i="1"/>
  <c r="J7" i="1"/>
  <c r="I8" i="1"/>
  <c r="I9" i="1"/>
  <c r="I11" i="1"/>
  <c r="I10" i="1" s="1"/>
  <c r="I12" i="1"/>
  <c r="I13" i="1"/>
  <c r="I14" i="1"/>
  <c r="I15" i="1"/>
  <c r="I25" i="1"/>
  <c r="I28" i="1"/>
  <c r="L28" i="1" s="1"/>
  <c r="I29" i="1"/>
  <c r="I34" i="1"/>
  <c r="I30" i="1" s="1"/>
  <c r="I40" i="1"/>
  <c r="I47" i="1"/>
  <c r="I53" i="1"/>
  <c r="I62" i="1"/>
  <c r="I68" i="1"/>
  <c r="I71" i="1"/>
  <c r="I72" i="1"/>
  <c r="I74" i="1"/>
  <c r="I75" i="1"/>
  <c r="I76" i="1"/>
  <c r="I83" i="1"/>
  <c r="I91" i="1"/>
  <c r="I92" i="1"/>
  <c r="I93" i="1"/>
  <c r="I95" i="1"/>
  <c r="I99" i="1"/>
  <c r="I102" i="1"/>
  <c r="I103" i="1"/>
  <c r="I114" i="1"/>
  <c r="I7" i="1"/>
  <c r="M112" i="1" l="1"/>
  <c r="M110" i="1"/>
  <c r="M17" i="1"/>
  <c r="M23" i="1"/>
  <c r="M31" i="1"/>
  <c r="M35" i="1"/>
  <c r="M39" i="1"/>
  <c r="M41" i="1"/>
  <c r="M43" i="1"/>
  <c r="M49" i="1"/>
  <c r="M63" i="1"/>
  <c r="M65" i="1"/>
  <c r="M67" i="1"/>
  <c r="M69" i="1"/>
  <c r="M7" i="1"/>
  <c r="L7" i="1"/>
  <c r="M24" i="1"/>
  <c r="M28" i="1"/>
  <c r="M44" i="1"/>
  <c r="M48" i="1"/>
  <c r="M52" i="1"/>
  <c r="M56" i="1"/>
  <c r="M26" i="1"/>
  <c r="M38" i="1"/>
  <c r="M42" i="1"/>
  <c r="M50" i="1"/>
  <c r="M58" i="1"/>
  <c r="M66" i="1"/>
  <c r="M103" i="1"/>
  <c r="L103" i="1"/>
  <c r="M99" i="1"/>
  <c r="L99" i="1"/>
  <c r="M93" i="1"/>
  <c r="L93" i="1"/>
  <c r="M91" i="1"/>
  <c r="L91" i="1"/>
  <c r="M76" i="1"/>
  <c r="L76" i="1"/>
  <c r="M74" i="1"/>
  <c r="L74" i="1"/>
  <c r="M97" i="1"/>
  <c r="M101" i="1"/>
  <c r="M107" i="1"/>
  <c r="M111" i="1"/>
  <c r="M71" i="1"/>
  <c r="M96" i="1"/>
  <c r="M98" i="1"/>
  <c r="M108" i="1"/>
  <c r="L71" i="1"/>
  <c r="M100" i="1"/>
  <c r="M104" i="1"/>
  <c r="M62" i="1"/>
  <c r="L62" i="1"/>
  <c r="M47" i="1"/>
  <c r="L47" i="1"/>
  <c r="M34" i="1"/>
  <c r="L34" i="1"/>
  <c r="M25" i="1"/>
  <c r="L25" i="1"/>
  <c r="M15" i="1"/>
  <c r="L15" i="1"/>
  <c r="M13" i="1"/>
  <c r="L13" i="1"/>
  <c r="M11" i="1"/>
  <c r="L11" i="1"/>
  <c r="M8" i="1"/>
  <c r="L8" i="1"/>
  <c r="M19" i="1"/>
  <c r="L19" i="1"/>
  <c r="L114" i="1"/>
  <c r="M102" i="1"/>
  <c r="L102" i="1"/>
  <c r="M95" i="1"/>
  <c r="L95" i="1"/>
  <c r="M92" i="1"/>
  <c r="L92" i="1"/>
  <c r="M83" i="1"/>
  <c r="L83" i="1"/>
  <c r="M75" i="1"/>
  <c r="L75" i="1"/>
  <c r="M72" i="1"/>
  <c r="L72" i="1"/>
  <c r="M68" i="1"/>
  <c r="L68" i="1"/>
  <c r="M53" i="1"/>
  <c r="L53" i="1"/>
  <c r="M40" i="1"/>
  <c r="L40" i="1"/>
  <c r="M29" i="1"/>
  <c r="L29" i="1"/>
  <c r="M16" i="1"/>
  <c r="L16" i="1"/>
  <c r="M14" i="1"/>
  <c r="L14" i="1"/>
  <c r="M12" i="1"/>
  <c r="L12" i="1"/>
  <c r="M9" i="1"/>
  <c r="L9" i="1"/>
  <c r="M20" i="1"/>
  <c r="L20" i="1"/>
  <c r="K62" i="1"/>
  <c r="K25" i="1"/>
  <c r="K15" i="1"/>
  <c r="K13" i="1"/>
  <c r="K7" i="1"/>
  <c r="K103" i="1"/>
  <c r="K99" i="1"/>
  <c r="K93" i="1"/>
  <c r="K91" i="1"/>
  <c r="K76" i="1"/>
  <c r="K74" i="1"/>
  <c r="K71" i="1"/>
  <c r="K47" i="1"/>
  <c r="J30" i="1"/>
  <c r="K34" i="1"/>
  <c r="J10" i="1"/>
  <c r="K11" i="1"/>
  <c r="K8" i="1"/>
  <c r="J18" i="1"/>
  <c r="K114" i="1"/>
  <c r="K102" i="1"/>
  <c r="K95" i="1"/>
  <c r="K92" i="1"/>
  <c r="K83" i="1"/>
  <c r="K75" i="1"/>
  <c r="K72" i="1"/>
  <c r="K53" i="1"/>
  <c r="K40" i="1"/>
  <c r="K29" i="1"/>
  <c r="K14" i="1"/>
  <c r="K12" i="1"/>
  <c r="K9" i="1"/>
  <c r="K20" i="1"/>
  <c r="I73" i="1"/>
  <c r="J73" i="1"/>
  <c r="L73" i="1" l="1"/>
  <c r="M73" i="1"/>
  <c r="L18" i="1"/>
  <c r="M18" i="1"/>
  <c r="K10" i="1"/>
  <c r="M10" i="1"/>
  <c r="L10" i="1"/>
  <c r="K30" i="1"/>
  <c r="M30" i="1"/>
  <c r="L30" i="1"/>
  <c r="K73" i="1"/>
  <c r="K16" i="1"/>
</calcChain>
</file>

<file path=xl/sharedStrings.xml><?xml version="1.0" encoding="utf-8"?>
<sst xmlns="http://schemas.openxmlformats.org/spreadsheetml/2006/main" count="2161" uniqueCount="797">
  <si>
    <t>Наименование показателя</t>
  </si>
  <si>
    <t xml:space="preserve">Код дохода </t>
  </si>
  <si>
    <t>Утвержденный бюджет 2021 года</t>
  </si>
  <si>
    <t>1</t>
  </si>
  <si>
    <t>2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</si>
  <si>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</si>
  <si>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</si>
  <si>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</si>
  <si>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</si>
  <si>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</si>
  <si>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</si>
  <si>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</si>
  <si>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</si>
  <si>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</si>
  <si>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</si>
  <si>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</si>
  <si>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</si>
  <si>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</si>
  <si>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</si>
  <si>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</si>
  <si>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</si>
  <si>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000 1 05 01000 00 0000 000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</si>
  <si>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</si>
  <si>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</si>
  <si>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</si>
  <si>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Единый сельскохозяйственный налог</t>
  </si>
  <si>
    <t>000 1 05 03000 01 0000 110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</si>
  <si>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</si>
  <si>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муниципальных районов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</si>
  <si>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</si>
  <si>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</si>
  <si>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</si>
  <si>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</si>
  <si>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>ЗАДОЛЖЕННОСТЬ И ПЕРЕРАСЧЕТЫ ПО ОТМЕНЕННЫМ НАЛОГАМ, СБОРАМ И ИНЫМ ОБЯЗАТЕЛЬНЫМ ПЛАТЕЖАМ</t>
  </si>
  <si>
    <t xml:space="preserve"> 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</si>
  <si>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</si>
  <si>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</si>
  <si>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</si>
  <si>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</si>
  <si>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</si>
  <si>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</si>
  <si>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Доходы, получаемые в виде арендной платы,  а также средства за продажи права за земельные участки, находящиеся  в  собственности  муниципальных  районов (за  исключением земельных  участков муниципальных  бюджетных  и  автономных  учреждений) 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</si>
  <si>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</si>
  <si>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Доходы от сдачи в аренду имущества, составляющего казну муниципальных районов (за исключением земельных участков)</t>
  </si>
  <si>
    <t>Прочие  поступления от  использования  имущества, находящегося  в  собственности  муниципальных  районов (за исключением  имущества  муниципальных  бюджетных  и  автономных  учреждений, а  также  имущества  муниципальных  унитарных  предприятий,  в  том  числе  казенных )</t>
  </si>
  <si>
    <t>ПЛАТЕЖИ ПРИ ПОЛЬЗОВАНИИ ПРИРОДНЫМИ РЕСУРСАМИ</t>
  </si>
  <si>
    <t>000 1 12 00000 00 0000 000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</si>
  <si>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</si>
  <si>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</si>
  <si>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</si>
  <si>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Плата за размещение твердых коммунальных отходов</t>
  </si>
  <si>
    <t>ДОХОДЫ ОТ ОКАЗАНИЯ ПЛАТНЫХ УСЛУГ (РАБОТ) И КОМПЕНСАЦИИ ЗАТРАТ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</si>
  <si>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</si>
  <si>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</si>
  <si>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</si>
  <si>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(работ) получателями средств бюджетов муниципальных районов</t>
  </si>
  <si>
    <t>Доходы от компенсации затрат государства</t>
  </si>
  <si>
    <t>000 1 13 02000 00 0000 130</t>
  </si>
  <si>
    <t>Прочие доходы от компенсации затрат бюджетов муниципальных районов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</si>
  <si>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</si>
  <si>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</si>
  <si>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</si>
  <si>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000 1 14 02000 00 0000 000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</si>
  <si>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,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</si>
  <si>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</si>
  <si>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</si>
  <si>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</si>
  <si>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Плата за увеличение площади земельных участков, находящихся в частной собственности, в результате перераспределение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</si>
  <si>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</si>
  <si>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перераспределение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</si>
  <si>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ШТРАФЫ, САНКЦИИ, ВОЗМЕЩЕНИЕ УЩЕРБА</t>
  </si>
  <si>
    <t>000 1 16 00000 00 0000 000</t>
  </si>
  <si>
    <t>ПРОЧИЕ НЕНАЛОГОВЫЕ ДОХОДЫ</t>
  </si>
  <si>
    <t>000 1 17 00000 00 0000 000</t>
  </si>
  <si>
    <t>Невыясненные  поступления , зачисляемые  в бюджеты муниципальных районов</t>
  </si>
  <si>
    <t>Прочие неналоговые доходы бюджетов муниципальных районов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</si>
  <si>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</si>
  <si>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</si>
  <si>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</si>
  <si>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бюджетам муниципальных районов на выравнивание бюджетной обеспеченности</t>
  </si>
  <si>
    <t>Дотации бюджетам муниципальных районов на поддержку мер по обеспечению сбалансированности бюджетов</t>
  </si>
  <si>
    <t>Субсидии бюджетам бюджетной системы Российской Федерации (межбюджетные субсидии)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</si>
  <si>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</si>
  <si>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</si>
  <si>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</si>
  <si>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муниципальных районов на поддержку отрасли культуры</t>
  </si>
  <si>
    <t>Прочие субсидии бюджетам муниципальных районов</t>
  </si>
  <si>
    <t>000 2 02 29999 05 0000 150</t>
  </si>
  <si>
    <t>Субвенции бюджетам субъектов Российской Федерации и муниципальных образований</t>
  </si>
  <si>
    <t>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</si>
  <si>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</si>
  <si>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</si>
  <si>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</si>
  <si>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</si>
  <si>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</si>
  <si>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</si>
  <si>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Субвенции бюджетам муниципальных районов на проведение Всероссийской переписи населения 2020 года</t>
  </si>
  <si>
    <t>Субвенции бюджетам муниципальных районов на государственную регистрацию актов гражданского состояния</t>
  </si>
  <si>
    <t>Единая субвенция бюджетам муниципальных районов из бюджета субъекта Российской Федерации</t>
  </si>
  <si>
    <t>Прочие субвенции бюджетам муниципальных районов</t>
  </si>
  <si>
    <t>Иные межбюджетные трансферты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</si>
  <si>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</si>
  <si>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</si>
  <si>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ПРОЧИЕ БЕЗВОЗМЕЗДНЫЕ ПОСТУПЛЕНИЯ</t>
  </si>
  <si>
    <t>000 2 07 00000 00 0000 180</t>
  </si>
  <si>
    <t>Прочие безвозмездные поступления  в бюджеты  муниципальных  районов</t>
  </si>
  <si>
    <t>Всего доходов</t>
  </si>
  <si>
    <t xml:space="preserve"> Код   бюджетной классификации Российской Федерации</t>
  </si>
  <si>
    <t>Наименование    доходов</t>
  </si>
  <si>
    <t>Первоначальный план</t>
  </si>
  <si>
    <t xml:space="preserve">План уточненный на 2021 год </t>
  </si>
  <si>
    <t>Фактическое исполнение за 2021 год</t>
  </si>
  <si>
    <t>Исполнение к первоначальному плану (%)</t>
  </si>
  <si>
    <t>Исполнение к уточненному плану (%)</t>
  </si>
  <si>
    <t>100 00000 00 0000 000</t>
  </si>
  <si>
    <t>Налоговые доходы</t>
  </si>
  <si>
    <t>101 00000 00 0000000</t>
  </si>
  <si>
    <t xml:space="preserve"> 101 02000 01 0000 110</t>
  </si>
  <si>
    <t xml:space="preserve"> 103 02000 01 0000 110</t>
  </si>
  <si>
    <t xml:space="preserve"> 103 02230 01 0000 110</t>
  </si>
  <si>
    <t xml:space="preserve"> 103 02240 01 0000 110</t>
  </si>
  <si>
    <t>103 02250 01 0000 110</t>
  </si>
  <si>
    <t>103 02260 01 0000 110</t>
  </si>
  <si>
    <t> 105 00000 00 0000 000</t>
  </si>
  <si>
    <t>Налоги на совокупный доход</t>
  </si>
  <si>
    <t> 105 02000 02 0000 110</t>
  </si>
  <si>
    <t>105 01000 00 0000 110</t>
  </si>
  <si>
    <t xml:space="preserve"> 105 03000 01 0000 110</t>
  </si>
  <si>
    <t>105 04000 02 0000 110</t>
  </si>
  <si>
    <t> 106 00000 00 0000 000</t>
  </si>
  <si>
    <t>Налоги на имущество, всего</t>
  </si>
  <si>
    <t> 106 01030 05 0000 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</si>
  <si>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</si>
  <si>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106 06000 00 0000 110</t>
  </si>
  <si>
    <t xml:space="preserve"> 108 00000 00 0000 000</t>
  </si>
  <si>
    <t>109 00000 00 0000 000</t>
  </si>
  <si>
    <t>Задолженность и перерасчеты по отмененным налогам, сборам и иным обязательным платежам</t>
  </si>
  <si>
    <t>Неналоговые доходы всего:</t>
  </si>
  <si>
    <t>из них:</t>
  </si>
  <si>
    <t> 111 00000 00 0000 120</t>
  </si>
  <si>
    <t>Доходы от использования имущества, находящегося в государственной и муниципальной собственности</t>
  </si>
  <si>
    <t> 111 05013 05 0000 120</t>
  </si>
  <si>
    <t> 111 05035 05 0000 120</t>
  </si>
  <si>
    <t> 111 05075 05 0000 120</t>
  </si>
  <si>
    <t>Доходы от сдачи в аренду имущества, составляющего казну муниципальных районов (за исключением  земельных участков)</t>
  </si>
  <si>
    <t xml:space="preserve"> 111 09045 05 0000 120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</si>
  <si>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</si>
  <si>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112 00000 00 0000 120</t>
  </si>
  <si>
    <t>Платежи при пользовании природными ресурсами</t>
  </si>
  <si>
    <t> 112 01000 01 0000 120</t>
  </si>
  <si>
    <t>Плата за негативное воздействие на окружающую среду</t>
  </si>
  <si>
    <t> 113 00000 00 0000 000</t>
  </si>
  <si>
    <t>Доходы от оказания платных услуг (работ) и компенсации затрат государства</t>
  </si>
  <si>
    <t> 114 00000 00 0000 000</t>
  </si>
  <si>
    <t>Доходы от продажи материальных и нематериальных активов</t>
  </si>
  <si>
    <t xml:space="preserve"> 114 02053 05 0000 410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</si>
  <si>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</si>
  <si>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 114 06013 10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</si>
  <si>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</si>
  <si>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116 00000 00 0000 000</t>
  </si>
  <si>
    <t>Штрафы, санкции, возмещение ущерба</t>
  </si>
  <si>
    <t xml:space="preserve"> 117 00000 00 0000 000</t>
  </si>
  <si>
    <t xml:space="preserve"> 200 00000 00 0000 000</t>
  </si>
  <si>
    <t xml:space="preserve"> 202 00000 00 0000 000</t>
  </si>
  <si>
    <t>202 1000 00 0000 150</t>
  </si>
  <si>
    <t>Дотации бюджетам бюджетной системы Российской Федерации</t>
  </si>
  <si>
    <t>202 15001 00 0000 150</t>
  </si>
  <si>
    <t>Дотации на выравнивание бюджетной обеспеченности</t>
  </si>
  <si>
    <t>202 15002 05 0000 150</t>
  </si>
  <si>
    <t>Дотации бюджетам на поддержку мер по обеспечению сбалансированности бюджетов</t>
  </si>
  <si>
    <t>1 02 15002 00 000 151</t>
  </si>
  <si>
    <t>Дотации бюджетам  на поддержку мер по обеспечению сбалансированности бюджетов</t>
  </si>
  <si>
    <t>202 15853 05 0000 150</t>
  </si>
  <si>
    <t>Дотации бюджетам муниципальных районов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</si>
  <si>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202 20000 00 0000 150</t>
  </si>
  <si>
    <t>202 25255 05 0000 150</t>
  </si>
  <si>
    <t>Субсидии бюджетам муниципальных образований на благоустройство зданий общеобразовательных организаций в целях соблюдения требований к воздушно-тепловому режиму, водоснабжению и канализации</t>
  </si>
  <si>
    <t xml:space="preserve"> 202 29999 00 0000 150</t>
  </si>
  <si>
    <t>Прочие субсидии</t>
  </si>
  <si>
    <t>202 29999 05 0000 150</t>
  </si>
  <si>
    <t>202 30000 00 0000 150</t>
  </si>
  <si>
    <t>Субвенции бюджетам бюджетной системы Российской Федерации</t>
  </si>
  <si>
    <t>202 35930 05 0000 150</t>
  </si>
  <si>
    <t>202 35118 05 0000 150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</si>
  <si>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</si>
  <si>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202 35120 05 0000 150</t>
  </si>
  <si>
    <t>202 30024 05 0000 150</t>
  </si>
  <si>
    <t>202 30029 05 0000 150</t>
  </si>
  <si>
    <t>202 35260 05 0000 150</t>
  </si>
  <si>
    <t>Субвенции бюджетам муниципальных районов на реализацию государственных полномочий при передаче ребеннка на воспитание в семью</t>
  </si>
  <si>
    <t>202 35304 05 0000 150</t>
  </si>
  <si>
    <t>Субвенции бюджетам муниципальных районов на осуществление отдельных гос полномочий по обеспечению горячим питанием обучающихся, получающих начальное общее образование, софинанструемые за счет средств федерального бюджета</t>
  </si>
  <si>
    <t>202 35469 05 0000 150</t>
  </si>
  <si>
    <t>Субвенции бюджетам на проведение Всероссийской переписи населения 2020 года</t>
  </si>
  <si>
    <t>202 36900 05 0000 150</t>
  </si>
  <si>
    <t>Единая субвенция местным бюджетам из краевого бюджета</t>
  </si>
  <si>
    <t>202 39999 05 0000 150</t>
  </si>
  <si>
    <t>Прочие субвенции бюджетам муниципальных районов, в т.ч. субвенции бюджетам муниципальных районов на реализацию полномочий РФ на государственную регистрацию актов гражданского состояния за счет средств краевого бюджета</t>
  </si>
  <si>
    <t>202 40000 00 0000 150</t>
  </si>
  <si>
    <t>202 40014 05 0000 150</t>
  </si>
  <si>
    <t>202 49999 05 0000 150</t>
  </si>
  <si>
    <t>Иные межбюджетные трансферты бюджетам муниципальных образований на оказание содействия в подготовке проведения общероссийского голосования, а также в информировании граждан о такой подготовке</t>
  </si>
  <si>
    <t>202 45303 05 0000 150</t>
  </si>
  <si>
    <t>Иные межбюджетные трансферты на ежемесячное денежное вознаграждение за классное руководство педагогическим работникам муниципальных общеобразовательных организаций</t>
  </si>
  <si>
    <t>Возврат остатков субсидий, субвенций, имеющих целевое назначение  прошлых лет</t>
  </si>
  <si>
    <t>218 05030 05 0000 150</t>
  </si>
  <si>
    <t>Доходы бюджетов муниципальных районов от возврата иными организациями остатков субсидий прошлых лет</t>
  </si>
  <si>
    <t>219 25064 05 0000 150</t>
  </si>
  <si>
    <t>Возврат остатков субсидий на государственную поддержку малого и среднего предпринимательства, включая крестьянские (фермерские) хозяйства, из бюджетов муниципальных районов</t>
  </si>
  <si>
    <t>219 25228 05 0000 150</t>
  </si>
  <si>
    <t>Возврат остатков субсидий на оснащение объектов спортивной инфраструктуры спортивно-технологическим оборудованием из бюджетов муниципальных районов</t>
  </si>
  <si>
    <t>Код бюджетной классификации Российской Федерации</t>
  </si>
  <si>
    <t>Наименование налога (сбора)</t>
  </si>
  <si>
    <t>план</t>
  </si>
  <si>
    <t>факт</t>
  </si>
  <si>
    <t>%</t>
  </si>
  <si>
    <t xml:space="preserve">1 00 00000 00 0000 000 </t>
  </si>
  <si>
    <t>1 01 00000 00 0000 000</t>
  </si>
  <si>
    <t>1 01 02000 01 0000 110</t>
  </si>
  <si>
    <t>1 03 00000 00 0000 000</t>
  </si>
  <si>
    <t>1 03 02000 01 0000 110</t>
  </si>
  <si>
    <t>1 05 00000 00 0000 000</t>
  </si>
  <si>
    <t>Налог, взимаемый в связи с применением упрощенной системы налогообложения, в том числе минимальный налог</t>
  </si>
  <si>
    <t>1 05 02000 02 0000 110</t>
  </si>
  <si>
    <t>1 05 03000 01 0000 110</t>
  </si>
  <si>
    <t>1 05 04020 02 0000 110</t>
  </si>
  <si>
    <t>1 08 00000 00 0000 000</t>
  </si>
  <si>
    <t>1 08 03010 01 0000 110</t>
  </si>
  <si>
    <t>Государственная пошлина по делам, рассматриваемым в судах общей юрисдикции, мировыми судьями (за исключением  Верховного Суда Российской Федерации)</t>
  </si>
  <si>
    <t>1 09 07000 00 0000 110</t>
  </si>
  <si>
    <t>ПРОЧИЕ НАЛОГИ И СБОРЫ (по отмененным местным налогам и сборам)</t>
  </si>
  <si>
    <t>1 11 00000 00 0000 000</t>
  </si>
  <si>
    <t>1 11 05013 05 0000 120</t>
  </si>
  <si>
    <t>1 11 05013 13 0000 120</t>
  </si>
  <si>
    <t>1 11 05075 05 0000 120</t>
  </si>
  <si>
    <t>1 11 09045 05 0000 120</t>
  </si>
  <si>
    <t>Прочие поступления от использования имущества, находящегося в собственности муниципальных районов</t>
  </si>
  <si>
    <t>1 12 00000 00 0000 000</t>
  </si>
  <si>
    <t xml:space="preserve">ПЛАТЕЖИ ПРИ ПОЛЬЗОВАНИИ ПРИРОДНЫМИ РЕСУРСАМИ </t>
  </si>
  <si>
    <t>1 12 01000 01 0000 120</t>
  </si>
  <si>
    <t>1 13 00000 00 0000 000</t>
  </si>
  <si>
    <t>ДОХОДЫ ОТ ОКАЗАНИЯ ПЛАТНЫХ УСЛУГ И КОМПЕНСАЦИИ ЗАТРАТ ГОСУДАРСТВА</t>
  </si>
  <si>
    <t>1 13 01995 05 0000 130</t>
  </si>
  <si>
    <t>Управление образованием АКМР</t>
  </si>
  <si>
    <t>1 13 02065 05 0000 130</t>
  </si>
  <si>
    <t>Доходы, поступающие в порядке возмещения расходов, понесенных в связи с эксплуатацией имущества муниципального района</t>
  </si>
  <si>
    <t>1 13 02995 05 0000 130</t>
  </si>
  <si>
    <t>Прочие доходы от компенсации затрат  бюджетов муниципального района</t>
  </si>
  <si>
    <t>1 14 00000 00 0000 000</t>
  </si>
  <si>
    <t>1 14 02053 05 0000 440</t>
  </si>
  <si>
    <t>Доходы от реализации иного имущества, находящегося в собственности муниципальных районов, в части реализации материальных запасов по указанному имуществу</t>
  </si>
  <si>
    <t>1 14 06013 05 0000 430</t>
  </si>
  <si>
    <t>1 14 06013 13 0000 430</t>
  </si>
  <si>
    <t>1 16 00000 00 0000 000</t>
  </si>
  <si>
    <t>1 17 00000 00 0000 000</t>
  </si>
  <si>
    <t>2 00 00000 00 0000 000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</si>
  <si>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</si>
  <si>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</si>
  <si>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</si>
  <si>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</si>
  <si>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</si>
  <si>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</si>
  <si>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образований на поддержку мер по обеспечению сбалансированности местных бюджетов</t>
  </si>
  <si>
    <t>2 02 19999 05 0000 150</t>
  </si>
  <si>
    <t>Иные дотации в целях поощрения достижений наилучших показателей социально-экономического развития муниципальных образований Приморского края</t>
  </si>
  <si>
    <t>2 02 20000 00 0000 150</t>
  </si>
  <si>
    <t>2 02 25515 05 0000 150</t>
  </si>
  <si>
    <t>Субсидии на поддержку экономического и социального развития коренных малочисленных народов Севера, Сибири и Дальнего Востока</t>
  </si>
  <si>
    <t>2 02 29999 05 0000 150</t>
  </si>
  <si>
    <t>Субсидии бюджетам муниципальных образований  на строительство, реконструкцию и приобретение зданий муниципальных общеобразовательных организаций</t>
  </si>
  <si>
    <t>Субсидии бюджетам муниципальных образований на капитальный ремонт зданий муниципальных общеобразовательных организаций</t>
  </si>
  <si>
    <t>Субсидии бюжетам муниципальных образований на капитальный ремонт зданий и благоустройство территорий муниципальных образовательных организаций, оказывающие услуги дошкольного образования</t>
  </si>
  <si>
    <t>Субсидии бюджетам муниципальных образований на комплектование книжных фондов и обеспечение информационно-техническим оборудованием библиотек</t>
  </si>
  <si>
    <t>Субсидии бюджетам муниципальных образований на обеспечение граждан твердым топливом</t>
  </si>
  <si>
    <t>Субсидии бюджетам муниципальных образований в целях софинансирования муниципальных программ (подпрограмм муниципальных программ) в области использования и охраны водных объектов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</si>
  <si>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</si>
  <si>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Резервный фонд Правительства Приморского края по ликвидации чрезвычайных ситуаций природного и техногенного характера</t>
  </si>
  <si>
    <t>2 02 30000 00 0000 150</t>
  </si>
  <si>
    <t>2 02 30024 05 0000 150</t>
  </si>
  <si>
    <t>Субвенции бюджетам муниципальных образований на реализацию полномочий Российской Федерации на государственную регистрацию актов гражданского сотояния за счет средств краевого бюджета</t>
  </si>
  <si>
    <t>Субвенции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общего, дополнительного образования в муниципальных общеобразовательных организациях</t>
  </si>
  <si>
    <t>Субвенции бюджетам муниципальных районов на обеспечение государственных гарантий реализации прав на получение общедоступного и бесплатного дошкольного образования в  муниципальных общеобразовательных организациях</t>
  </si>
  <si>
    <t>Субвенции бюджетам муниципальных районов на осуществление выравнивания бюджетной обеспеченности поселений, входящих в состав муниципальных районов Приморского края</t>
  </si>
  <si>
    <t>Субвенции бюджетам муниципальных районов на организацию и обеспечение оздоровления и отдыха детей</t>
  </si>
  <si>
    <t>Субвенции бюджетам муниципальных районов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</si>
  <si>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бюджетам  муниципальных районов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</si>
  <si>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 xml:space="preserve">Субвенции бюджетам  муниципальных районов на осуществление государственных полномочий по организации мероприятий при осуществлении деятельности по обращению с животными без владельца </t>
  </si>
  <si>
    <t>Субвенция на обеспечение детей сирот, оставшихся без попечения родителей, жилыми помещениями за счет средств краевого бюджета</t>
  </si>
  <si>
    <t>Субвенция на реализацию государственных полномочий по социальной поддержке детей, оставшихся без попечения родителей и лиц, принявших на воспитание в семью детей, оставшимся без попечения родителей</t>
  </si>
  <si>
    <t>Субвенция на реализацию полномочий по назначению и предоставления выплаты единовременного пособия при передаче ребенка на воспитание в семью</t>
  </si>
  <si>
    <t>Субвенции на осуществление государственных полномочий по обеспечению мер социальной поддержки педагогическим работникам муниципальных образовательных учреждений</t>
  </si>
  <si>
    <t>Субвенции на реализацию государственных полномочий органов опеки и попечительства в отношении несовершеннолетних</t>
  </si>
  <si>
    <t>Субвенции на реализацию государственных полномочий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</si>
  <si>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Субвенции бюджетам муниципальных образований Приморского края на осуществление отдельных государственных полномочий по обеспечению  бесплатным питанием детей, обучающихся в муниципальных образовательных организациях Приморског края</t>
  </si>
  <si>
    <t>2 02 30029 05 0000 150</t>
  </si>
  <si>
    <t>2 02 35120 05 0000 150</t>
  </si>
  <si>
    <t>2 02 35304 05 0000 150</t>
  </si>
  <si>
    <t xml:space="preserve">Субвенции бюджетам муниципальных образований Приморского края на осуществление отдельных государственных полномочий по обеспечению  горячим питанием детей, обучающихся, получающих начальноеобщее образовпние в муниципальных общеобразовательных организациях Приморского края, софинансируемые за счет средств федерального бюджета </t>
  </si>
  <si>
    <t>2 02 35469 05 0000 150</t>
  </si>
  <si>
    <t>Субвенции на проведение Всероссийской переписи населения</t>
  </si>
  <si>
    <t>2 02 35930 05 0000 150</t>
  </si>
  <si>
    <t>2 02 36900 05 0000 150</t>
  </si>
  <si>
    <t>2 02 40014 05 0000 150</t>
  </si>
  <si>
    <t>2 02 45303 05 0000 150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</si>
  <si>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</si>
  <si>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2 18 60010 05 0000 150</t>
  </si>
  <si>
    <t>Доходы бюджетам муниципальных образований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</si>
  <si>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2 19 60010 05 0000 150</t>
  </si>
  <si>
    <t>Доходы бюджетам муниципальных образований от возврата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</si>
  <si>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</si>
  <si>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 xml:space="preserve"> Наименование показателя</t>
  </si>
  <si>
    <t>Код строки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</si>
  <si>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</si>
  <si>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</si>
  <si>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</si>
  <si>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>% исполнения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</si>
  <si>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</si>
  <si>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</si>
  <si>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</si>
  <si>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</si>
  <si>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</si>
  <si>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 НАЛОГИ НА ПРИБЫЛЬ, ДОХОДЫ</t>
  </si>
  <si>
    <t xml:space="preserve">  Налог на доходы физических лиц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</si>
  <si>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</si>
  <si>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</si>
  <si>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</si>
  <si>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</si>
  <si>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-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</si>
  <si>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</si>
  <si>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 НАЛОГИ НА ТОВАРЫ (РАБОТЫ, УСЛУГИ), РЕАЛИЗУЕМЫЕ НА ТЕРРИТОРИИ РОССИЙСКОЙ ФЕДЕРАЦИИ</t>
  </si>
  <si>
    <t xml:space="preserve">  Акцизы по подакцизным товарам (продукции), производимым на территории Российской Федерации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</si>
  <si>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</si>
  <si>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</si>
  <si>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</si>
  <si>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</si>
  <si>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</si>
  <si>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</si>
  <si>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</si>
  <si>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</si>
  <si>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 НАЛОГИ НА СОВОКУПНЫЙ ДОХОД</t>
  </si>
  <si>
    <t xml:space="preserve">  Налог, взимаемый в связи с применением упрощенной системы налогообложения</t>
  </si>
  <si>
    <t xml:space="preserve">  Налог, взимаемый с налогоплательщиков, выбравших в качестве объекта налогообложения доходы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</si>
  <si>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</si>
  <si>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</si>
  <si>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 Единый налог на вмененный доход для отдельных видов деятельности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</si>
  <si>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</si>
  <si>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 Единый сельскохозяйственный налог</t>
  </si>
  <si>
    <t xml:space="preserve">  Налог, взимаемый в связи с применением патентной системы налогообложения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</si>
  <si>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</si>
  <si>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 ГОСУДАРСТВЕННАЯ ПОШЛИНА</t>
  </si>
  <si>
    <t xml:space="preserve">  Государственная пошлина по делам, рассматриваемым в судах общей юрисдикции, мировыми судьями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</si>
  <si>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</si>
  <si>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</si>
  <si>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</si>
  <si>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</si>
  <si>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</si>
  <si>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</si>
  <si>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</si>
  <si>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</si>
  <si>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</si>
  <si>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</si>
  <si>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</si>
  <si>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</si>
  <si>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</si>
  <si>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</si>
  <si>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</si>
  <si>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 ПЛАТЕЖИ ПРИ ПОЛЬЗОВАНИИ ПРИРОДНЫМИ РЕСУРСАМИ</t>
  </si>
  <si>
    <t xml:space="preserve">  Плата за негативное воздействие на окружающую среду</t>
  </si>
  <si>
    <t xml:space="preserve">  Плата за выбросы загрязняющих веществ в атмосферный воздух стационарными объектами7</t>
  </si>
  <si>
    <t xml:space="preserve">  Плата за сбросы загрязняющих веществ в водные объекты</t>
  </si>
  <si>
    <t xml:space="preserve">  Плата за размещение отходов производства и потребления</t>
  </si>
  <si>
    <t xml:space="preserve">  Плата за размещение отходов производства</t>
  </si>
  <si>
    <t xml:space="preserve">  Плата за размещение твердых коммунальных отходов</t>
  </si>
  <si>
    <t xml:space="preserve">  ДОХОДЫ ОТ ОКАЗАНИЯ ПЛАТНЫХ УСЛУГ И КОМПЕНСАЦИИ ЗАТРАТ ГОСУДАРСТВА</t>
  </si>
  <si>
    <t xml:space="preserve">  Доходы от компенсации затрат государства</t>
  </si>
  <si>
    <t xml:space="preserve">  Прочие доходы от компенсации затрат государства</t>
  </si>
  <si>
    <t xml:space="preserve">  Прочие доходы от компенсации затрат бюджетов муниципальных районов</t>
  </si>
  <si>
    <t xml:space="preserve">  ДОХОДЫ ОТ ПРОДАЖИ МАТЕРИАЛЬНЫХ И НЕМАТЕРИАЛЬНЫХ АКТИВОВ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</si>
  <si>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</si>
  <si>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</si>
  <si>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</si>
  <si>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</si>
  <si>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 Доходы от продажи земельных участков, государственная собственность на которые не разграничена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</si>
  <si>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</si>
  <si>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</si>
  <si>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</si>
  <si>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</si>
  <si>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 ШТРАФЫ, САНКЦИИ, ВОЗМЕЩЕНИЕ УЩЕРБА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</si>
  <si>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</si>
  <si>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</si>
  <si>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</si>
  <si>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</si>
  <si>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</si>
  <si>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</si>
  <si>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</si>
  <si>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</si>
  <si>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</si>
  <si>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</si>
  <si>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</si>
  <si>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</si>
  <si>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</si>
  <si>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</si>
  <si>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</si>
  <si>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</si>
  <si>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</si>
  <si>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</si>
  <si>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</si>
  <si>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</si>
  <si>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</si>
  <si>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</si>
  <si>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</si>
  <si>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</si>
  <si>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</si>
  <si>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</si>
  <si>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</si>
  <si>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 Платежи в целях возмещения причиненного ущерба (убытков)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</si>
  <si>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</si>
  <si>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</si>
  <si>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</si>
  <si>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</si>
  <si>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</si>
  <si>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 Платежи, уплачиваемые в целях возмещения вреда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</si>
  <si>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</si>
  <si>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 ПРОЧИЕ НЕНАЛОГОВЫЕ ДОХОДЫ</t>
  </si>
  <si>
    <t xml:space="preserve">  Невыясненные поступления</t>
  </si>
  <si>
    <t xml:space="preserve">  Невыясненные поступления, зачисляемые в бюджеты муниципальных районов</t>
  </si>
  <si>
    <t xml:space="preserve">  Невыясненные поступления, зачисляемые в бюджеты сельских поселений</t>
  </si>
  <si>
    <t xml:space="preserve">  Прочие неналоговые доходы</t>
  </si>
  <si>
    <t xml:space="preserve">  Прочие неналоговые доходы бюджетов муниципальных районов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</si>
  <si>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</si>
  <si>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</si>
  <si>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 xml:space="preserve">  Дотации бюджетам бюджетной системы Российской Федерации</t>
  </si>
  <si>
    <t xml:space="preserve">  Дотации на выравнивание бюджетной обеспеченности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</si>
  <si>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</si>
  <si>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 Дотации бюджетам на поддержку мер по обеспечению сбалансированности бюджетов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</si>
  <si>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</si>
  <si>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 Субсидии бюджетам бюджетной системы Российской Федерации (межбюджетные субсидии)</t>
  </si>
  <si>
    <t xml:space="preserve">  Прочие субсидии</t>
  </si>
  <si>
    <t xml:space="preserve">  Прочие субсидии бюджетам муниципальных районов</t>
  </si>
  <si>
    <t xml:space="preserve">  Субвенции бюджетам бюджетной системы Российской Федерации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</si>
  <si>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</si>
  <si>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</si>
  <si>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</si>
  <si>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</si>
  <si>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</si>
  <si>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</si>
  <si>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</si>
  <si>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</si>
  <si>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</si>
  <si>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</si>
  <si>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 Субвенции бюджетам на проведение Всероссийской переписи населения 2020 года</t>
  </si>
  <si>
    <t xml:space="preserve">  Субвенции бюджетам муниципальных районов на проведение Всероссийской переписи населения 2020 года</t>
  </si>
  <si>
    <t xml:space="preserve">  Субвенции бюджетам на государственную регистрацию актов гражданского состояния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</si>
  <si>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</si>
  <si>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 Единая субвенция местным бюджетам из бюджета субъекта Российской Федерации</t>
  </si>
  <si>
    <t xml:space="preserve">  Единая субвенция бюджетам муниципальных районов из бюджета субъекта Российской Федерации</t>
  </si>
  <si>
    <t xml:space="preserve">  Прочие субвенции</t>
  </si>
  <si>
    <t xml:space="preserve">  Прочие субвенции бюджетам муниципальных районов</t>
  </si>
  <si>
    <t xml:space="preserve">  Иные межбюджетные трансферты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</si>
  <si>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</si>
  <si>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</si>
  <si>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</si>
  <si>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</si>
  <si>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</si>
  <si>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</si>
  <si>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</si>
  <si>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</si>
  <si>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</si>
  <si>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</si>
  <si>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</si>
  <si>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Наименование </t>
  </si>
  <si>
    <t>Код дохода по бюджетной классификации</t>
  </si>
  <si>
    <t>Процент исполнения</t>
  </si>
  <si>
    <t>x</t>
  </si>
  <si>
    <t>в том числе:</t>
  </si>
  <si>
    <t>000 1 03 00000 00 0000 000</t>
  </si>
  <si>
    <t>000 1 03 02230 01 0000 110</t>
  </si>
  <si>
    <t>000 1 03 02240 01 0000 110</t>
  </si>
  <si>
    <t>000 1 03 02250 01 0000 110</t>
  </si>
  <si>
    <t>000 1 03 02260 01 0000 110</t>
  </si>
  <si>
    <t>000 1 05 01000 00 0000 110</t>
  </si>
  <si>
    <t>000 1 05 01010 01 0000 110</t>
  </si>
  <si>
    <t>000 1 05 01020 01 0000 110</t>
  </si>
  <si>
    <t>000 1 05 02000 02 0000 110</t>
  </si>
  <si>
    <t>000 1 05 04000 02 0000 110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</si>
  <si>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</si>
  <si>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</si>
  <si>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</si>
  <si>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</si>
  <si>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</si>
  <si>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</si>
  <si>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</si>
  <si>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</si>
  <si>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межселенных территорий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</si>
  <si>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</si>
  <si>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</si>
  <si>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межселенных территорий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</si>
  <si>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</si>
  <si>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</si>
  <si>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</si>
  <si>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</si>
  <si>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</si>
  <si>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</si>
  <si>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</si>
  <si>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</si>
  <si>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</si>
  <si>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</si>
  <si>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</si>
  <si>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</si>
  <si>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</si>
  <si>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</si>
  <si>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</si>
  <si>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</si>
  <si>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000 1 12 01000 01 0000 120</t>
  </si>
  <si>
    <t>000 1 12 01040 01 0000 120</t>
  </si>
  <si>
    <t>Плата за пользование водными объектами</t>
  </si>
  <si>
    <t>000 1 12 05000 00 0000 120</t>
  </si>
  <si>
    <t>Прочие доходы от оказания платных услуг (работ)</t>
  </si>
  <si>
    <t>000 1 13 01990 00 0000 130</t>
  </si>
  <si>
    <t>Прочие доходы от компенсации затрат государства</t>
  </si>
  <si>
    <t>000 1 13 02990 00 0000 130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</si>
  <si>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</si>
  <si>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000 1 14 02050 05 0000 410</t>
  </si>
  <si>
    <t>Доходы от продажи земельных участков, государственная собственность на которые не разграничена</t>
  </si>
  <si>
    <t>000 1 14 06010 00 0000 430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</si>
  <si>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</si>
  <si>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</si>
  <si>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</si>
  <si>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</si>
  <si>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</si>
  <si>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</si>
  <si>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</si>
  <si>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</si>
  <si>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</si>
  <si>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</si>
  <si>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</si>
  <si>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</si>
  <si>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</si>
  <si>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</si>
  <si>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</si>
  <si>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</si>
  <si>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</si>
  <si>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</si>
  <si>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</si>
  <si>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</si>
  <si>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</si>
  <si>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</si>
  <si>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</si>
  <si>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</si>
  <si>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</si>
  <si>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</si>
  <si>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</si>
  <si>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</si>
  <si>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</si>
  <si>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</si>
  <si>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</si>
  <si>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</si>
  <si>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</si>
  <si>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</si>
  <si>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</si>
  <si>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</si>
  <si>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</si>
  <si>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</si>
  <si>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Платежи, уплачиваемые в целях возмещения вреда</t>
  </si>
  <si>
    <t>000 1 16 11000 01 0000 140</t>
  </si>
  <si>
    <t>Невыясненные поступления</t>
  </si>
  <si>
    <t>000 1 17 01000 00 0000 180</t>
  </si>
  <si>
    <t>000 2 00 00000 00 0000 000</t>
  </si>
  <si>
    <t>000 2 02 00000 00 0000 000</t>
  </si>
  <si>
    <t>000 2 02 10000 00 0000 150</t>
  </si>
  <si>
    <t>000 2 02 15002 00 0000 150</t>
  </si>
  <si>
    <t>000 2 02 20000 00 0000 150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</si>
  <si>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</si>
  <si>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</si>
  <si>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>Субсидии бюджетам на реализацию мероприятий по обеспечению жильем молодых семей</t>
  </si>
  <si>
    <t>000 2 02 25497 00 0000 150</t>
  </si>
  <si>
    <t>Субсидии бюджетам на поддержку отрасли культуры</t>
  </si>
  <si>
    <t>000 2 02 25519 00 0000 150</t>
  </si>
  <si>
    <t>000 2 02 29999 00 0000 150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</si>
  <si>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</si>
  <si>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</si>
  <si>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</si>
  <si>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</si>
  <si>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</si>
  <si>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</si>
  <si>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</si>
  <si>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</si>
  <si>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</si>
  <si>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</si>
  <si>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</si>
  <si>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</si>
  <si>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</si>
  <si>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>000 2 02 35469 00 0000 150</t>
  </si>
  <si>
    <t>Субвенции бюджетам на государственную регистрацию актов гражданского состояния</t>
  </si>
  <si>
    <t>000 2 02 35930 00 0000 150</t>
  </si>
  <si>
    <t>Единая субвенция местным бюджетам из бюджета субъекта Российской Федерации</t>
  </si>
  <si>
    <t>000 2 02 36900 00 0000 150</t>
  </si>
  <si>
    <t>Прочие субвенции</t>
  </si>
  <si>
    <t>000 2 02 39999 00 0000 150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</si>
  <si>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</si>
  <si>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</si>
  <si>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</si>
  <si>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рублей</t>
  </si>
  <si>
    <t xml:space="preserve">тыс. рублей </t>
  </si>
  <si>
    <t>тыс. рублей</t>
  </si>
  <si>
    <t>тыс. рублей</t>
  </si>
  <si>
    <t xml:space="preserve"> 000 2 02 35930 05 0000 150</t>
  </si>
  <si>
    <t>000 2 02 30029 05 0000 150</t>
  </si>
  <si>
    <t xml:space="preserve"> 000 2 02 35260 05 0000 150</t>
  </si>
  <si>
    <t xml:space="preserve"> 000 2 02 35304 05 0000 150</t>
  </si>
  <si>
    <t xml:space="preserve"> 000 2 02 35469 05 0000 150</t>
  </si>
  <si>
    <t xml:space="preserve"> 000 2 02 36900 05 0000 150</t>
  </si>
  <si>
    <t>000 1 05 02000 00 0000 110</t>
  </si>
  <si>
    <t>000 1 06 01030 05 0000 110</t>
  </si>
  <si>
    <t>000 1 11 05025 05 0000 120</t>
  </si>
  <si>
    <t>000 1 11 09045 05 0000 120</t>
  </si>
  <si>
    <t>000 1 12 01010 01 0000 120</t>
  </si>
  <si>
    <t>000 1 12 01030 01 0000 120</t>
  </si>
  <si>
    <t>000 1 12 01041 01 0000 120</t>
  </si>
  <si>
    <t>000 1 12 01042 01 0000 120</t>
  </si>
  <si>
    <t>000 1 13 01995 05 0000 130</t>
  </si>
  <si>
    <t>000 1 13 02995 05 0000 130</t>
  </si>
  <si>
    <t>000 1 14 02053 05 0000 410</t>
  </si>
  <si>
    <t>000 1 14 06013 13 0000 430</t>
  </si>
  <si>
    <t>000 1 14 06313 13 0000 430</t>
  </si>
  <si>
    <t>000 1 17 01050 05 0000 180</t>
  </si>
  <si>
    <t>000 1 17 05050 05 0000 180</t>
  </si>
  <si>
    <t>000 2 02 15001 05 0000 150</t>
  </si>
  <si>
    <t>000 2 02 15002 05 0000 150</t>
  </si>
  <si>
    <t>000 2 02 35120 05 0000 150</t>
  </si>
  <si>
    <t>000 2 02 35082 05 0000 150</t>
  </si>
  <si>
    <t>000 2 02 25228 05 0000 150</t>
  </si>
  <si>
    <t>000 2 02 25097 05 0000 150</t>
  </si>
  <si>
    <t>000 2 02 25519 05 0000 150</t>
  </si>
  <si>
    <t>000 2 02 25467 05 0000 150</t>
  </si>
  <si>
    <t>000 1 11 05035 05 0000 120</t>
  </si>
  <si>
    <t>000 1 11 05075 05 0000 120</t>
  </si>
  <si>
    <t>000 1 06 06033 05 0000 110</t>
  </si>
  <si>
    <t>000 1 06 06043 05 0000 110</t>
  </si>
  <si>
    <t>000 2 02 39999 05 0000 150</t>
  </si>
  <si>
    <t>000 2 02 45303 05 0000 150</t>
  </si>
  <si>
    <t>000 2 18 05030 05 0000 150</t>
  </si>
  <si>
    <t>000 2 19 25064 05 0000 150</t>
  </si>
  <si>
    <t>000 2 19 25228 05 0000 150</t>
  </si>
  <si>
    <t>000 2 19 00000 00 0000 000</t>
  </si>
  <si>
    <t>000 2 07 05030 05 0000 180</t>
  </si>
  <si>
    <t>ВОЗВРАТ ОСТАТКОВ СУБСИДИЙ, СУБВЕНЦИЙ И ИНЫХ МЕЖБЮДЖЕТНЫХ ТРАНСФЕРТОВ, ИМЕЮЩИХ ЦЕЛЕВОЕ НАЗНАЧЕНИЕ, ПРОШЛЫХ ЛЕТ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</si>
  <si>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</si>
  <si>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1 05 01000 01 0000 000</t>
  </si>
  <si>
    <t>000 1 09 00000 00 0000 110</t>
  </si>
  <si>
    <t>000 1 13 02065 05 0000 130</t>
  </si>
  <si>
    <t>000 1 14 06013 05 0000 430</t>
  </si>
  <si>
    <t>000 2 02 25515 05 0000 150</t>
  </si>
  <si>
    <t>000 2 18 60010 05 0000 150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</si>
  <si>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</si>
  <si>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Кавалеровский МР</t>
  </si>
  <si>
    <t>Дальнереченский МР</t>
  </si>
  <si>
    <t>Красноармейский МР</t>
  </si>
  <si>
    <t>000</t>
  </si>
  <si>
    <t>00</t>
  </si>
  <si>
    <t>00000</t>
  </si>
  <si>
    <t>0000</t>
  </si>
  <si>
    <t>01</t>
  </si>
  <si>
    <t>02000</t>
  </si>
  <si>
    <t>110</t>
  </si>
  <si>
    <t>02010</t>
  </si>
  <si>
    <t>02020</t>
  </si>
  <si>
    <t>02030</t>
  </si>
  <si>
    <t>02040</t>
  </si>
  <si>
    <t>02080</t>
  </si>
  <si>
    <t>03</t>
  </si>
  <si>
    <t>02230</t>
  </si>
  <si>
    <t>02231</t>
  </si>
  <si>
    <t>02240</t>
  </si>
  <si>
    <t>02241</t>
  </si>
  <si>
    <t>02250</t>
  </si>
  <si>
    <t>02251</t>
  </si>
  <si>
    <t>02260</t>
  </si>
  <si>
    <t>02261</t>
  </si>
  <si>
    <t>05</t>
  </si>
  <si>
    <t>01000</t>
  </si>
  <si>
    <t>01010</t>
  </si>
  <si>
    <t>01011</t>
  </si>
  <si>
    <t>01020</t>
  </si>
  <si>
    <t>01021</t>
  </si>
  <si>
    <t>02</t>
  </si>
  <si>
    <t>03000</t>
  </si>
  <si>
    <t>03010</t>
  </si>
  <si>
    <t>04000</t>
  </si>
  <si>
    <t>04020</t>
  </si>
  <si>
    <t>08</t>
  </si>
  <si>
    <t>11</t>
  </si>
  <si>
    <t>05000</t>
  </si>
  <si>
    <t>120</t>
  </si>
  <si>
    <t>05010</t>
  </si>
  <si>
    <t>05013</t>
  </si>
  <si>
    <t>05030</t>
  </si>
  <si>
    <t>05035</t>
  </si>
  <si>
    <t>05070</t>
  </si>
  <si>
    <t>05075</t>
  </si>
  <si>
    <t>05300</t>
  </si>
  <si>
    <t>05320</t>
  </si>
  <si>
    <t>05325</t>
  </si>
  <si>
    <t>09000</t>
  </si>
  <si>
    <t>09040</t>
  </si>
  <si>
    <t>09045</t>
  </si>
  <si>
    <t>12</t>
  </si>
  <si>
    <t>01030</t>
  </si>
  <si>
    <t>01040</t>
  </si>
  <si>
    <t>01041</t>
  </si>
  <si>
    <t>01042</t>
  </si>
  <si>
    <t>13</t>
  </si>
  <si>
    <t>130</t>
  </si>
  <si>
    <t>02990</t>
  </si>
  <si>
    <t>02995</t>
  </si>
  <si>
    <t>14</t>
  </si>
  <si>
    <t>02050</t>
  </si>
  <si>
    <t>410</t>
  </si>
  <si>
    <t>02053</t>
  </si>
  <si>
    <t>06000</t>
  </si>
  <si>
    <t>430</t>
  </si>
  <si>
    <t>06010</t>
  </si>
  <si>
    <t>06013</t>
  </si>
  <si>
    <t>06300</t>
  </si>
  <si>
    <t>06310</t>
  </si>
  <si>
    <t>06313</t>
  </si>
  <si>
    <t>16</t>
  </si>
  <si>
    <t>140</t>
  </si>
  <si>
    <t>01050</t>
  </si>
  <si>
    <t>01053</t>
  </si>
  <si>
    <t>01060</t>
  </si>
  <si>
    <t>01063</t>
  </si>
  <si>
    <t>01070</t>
  </si>
  <si>
    <t>01073</t>
  </si>
  <si>
    <t>01080</t>
  </si>
  <si>
    <t>01083</t>
  </si>
  <si>
    <t>01084</t>
  </si>
  <si>
    <t>01140</t>
  </si>
  <si>
    <t>01143</t>
  </si>
  <si>
    <t>01150</t>
  </si>
  <si>
    <t>01153</t>
  </si>
  <si>
    <t>01170</t>
  </si>
  <si>
    <t>01173</t>
  </si>
  <si>
    <t>01190</t>
  </si>
  <si>
    <t>01193</t>
  </si>
  <si>
    <t>01200</t>
  </si>
  <si>
    <t>01203</t>
  </si>
  <si>
    <t>07000</t>
  </si>
  <si>
    <t>07010</t>
  </si>
  <si>
    <t>07090</t>
  </si>
  <si>
    <t>10000</t>
  </si>
  <si>
    <t>10030</t>
  </si>
  <si>
    <t>10032</t>
  </si>
  <si>
    <t>10120</t>
  </si>
  <si>
    <t>10123</t>
  </si>
  <si>
    <t>10129</t>
  </si>
  <si>
    <t>11000</t>
  </si>
  <si>
    <t>11050</t>
  </si>
  <si>
    <t>17</t>
  </si>
  <si>
    <t>180</t>
  </si>
  <si>
    <t>10</t>
  </si>
  <si>
    <t>05050</t>
  </si>
  <si>
    <t>150</t>
  </si>
  <si>
    <t>15001</t>
  </si>
  <si>
    <t>15002</t>
  </si>
  <si>
    <t>20000</t>
  </si>
  <si>
    <t>29999</t>
  </si>
  <si>
    <t>30000</t>
  </si>
  <si>
    <t>30024</t>
  </si>
  <si>
    <t>30029</t>
  </si>
  <si>
    <t>35120</t>
  </si>
  <si>
    <t>35260</t>
  </si>
  <si>
    <t>35304</t>
  </si>
  <si>
    <t>35469</t>
  </si>
  <si>
    <t>35930</t>
  </si>
  <si>
    <t>36900</t>
  </si>
  <si>
    <t>39999</t>
  </si>
  <si>
    <t>40000</t>
  </si>
  <si>
    <t>40014</t>
  </si>
  <si>
    <t>45303</t>
  </si>
  <si>
    <t>18</t>
  </si>
  <si>
    <t>60010</t>
  </si>
  <si>
    <t>19</t>
  </si>
  <si>
    <t>Спасский МР</t>
  </si>
  <si>
    <t>000 1 14 06313 05 0000 430</t>
  </si>
  <si>
    <t>000 2 02 40014 05 0000 150</t>
  </si>
  <si>
    <t>000 2 18 00000 00 0000 000</t>
  </si>
  <si>
    <t>000 2 19 60010 05 0000 150</t>
  </si>
  <si>
    <t>000 1 16 02000 02 0000 140</t>
  </si>
  <si>
    <t>Черниговский МР</t>
  </si>
  <si>
    <t>Исполнено за 2021 год</t>
  </si>
  <si>
    <t>Сумма</t>
  </si>
  <si>
    <t xml:space="preserve">% </t>
  </si>
  <si>
    <t>Отклонение от плана</t>
  </si>
  <si>
    <t>Уд. вес в группе доходов</t>
  </si>
  <si>
    <t>Исполнение плановых назначений по доходам местных бюджетов проверенных муниципальных  районов  за 2021 год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</si>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</sst>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0_ ;\-#,##0.00\ "/>
    <numFmt numFmtId="166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31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11" fillId="0" borderId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3" fillId="9" borderId="4" applyNumberFormat="0" applyAlignment="0" applyProtection="0"/>
    <xf numFmtId="0" fontId="14" fillId="16" borderId="5" applyNumberFormat="0" applyAlignment="0" applyProtection="0"/>
    <xf numFmtId="0" fontId="15" fillId="16" borderId="4" applyNumberFormat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7" borderId="10" applyNumberFormat="0" applyAlignment="0" applyProtection="0"/>
    <xf numFmtId="0" fontId="21" fillId="0" borderId="0" applyNumberFormat="0" applyFill="0" applyBorder="0" applyAlignment="0" applyProtection="0"/>
    <xf numFmtId="0" fontId="22" fillId="18" borderId="0" applyNumberFormat="0" applyBorder="0" applyAlignment="0" applyProtection="0"/>
    <xf numFmtId="0" fontId="23" fillId="7" borderId="0" applyNumberFormat="0" applyBorder="0" applyAlignment="0" applyProtection="0"/>
    <xf numFmtId="0" fontId="24" fillId="0" borderId="0" applyNumberFormat="0" applyFill="0" applyBorder="0" applyAlignment="0" applyProtection="0"/>
    <xf numFmtId="0" fontId="11" fillId="19" borderId="11" applyNumberFormat="0" applyAlignment="0" applyProtection="0"/>
    <xf numFmtId="0" fontId="25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8" borderId="0" applyNumberFormat="0" applyBorder="0" applyAlignment="0" applyProtection="0"/>
    <xf numFmtId="49" fontId="29" fillId="0" borderId="13">
      <alignment horizontal="center"/>
    </xf>
    <xf numFmtId="0" fontId="29" fillId="0" borderId="14">
      <alignment horizontal="left" wrapText="1" indent="2"/>
    </xf>
  </cellStyleXfs>
  <cellXfs count="150">
    <xf numFmtId="0" fontId="0" fillId="0" borderId="0" xfId="0"/>
    <xf numFmtId="49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165" fontId="6" fillId="3" borderId="1" xfId="2" applyNumberFormat="1" applyFont="1" applyFill="1" applyBorder="1" applyAlignment="1">
      <alignment horizontal="center" vertical="center"/>
    </xf>
    <xf numFmtId="2" fontId="6" fillId="3" borderId="1" xfId="2" applyNumberFormat="1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165" fontId="6" fillId="4" borderId="1" xfId="2" applyNumberFormat="1" applyFont="1" applyFill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165" fontId="7" fillId="4" borderId="1" xfId="2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5" fillId="0" borderId="2" xfId="3" applyFont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2" fontId="7" fillId="4" borderId="1" xfId="2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3" fontId="5" fillId="3" borderId="1" xfId="3" applyNumberFormat="1" applyFont="1" applyFill="1" applyBorder="1" applyAlignment="1">
      <alignment horizontal="center" vertical="top" wrapText="1"/>
    </xf>
    <xf numFmtId="3" fontId="4" fillId="2" borderId="1" xfId="3" applyNumberFormat="1" applyFont="1" applyFill="1" applyBorder="1" applyAlignment="1">
      <alignment horizontal="center" vertical="top" wrapText="1"/>
    </xf>
    <xf numFmtId="3" fontId="4" fillId="0" borderId="1" xfId="3" applyNumberFormat="1" applyFont="1" applyBorder="1" applyAlignment="1">
      <alignment horizontal="center" vertical="top" wrapText="1"/>
    </xf>
    <xf numFmtId="49" fontId="4" fillId="0" borderId="1" xfId="3" applyNumberFormat="1" applyFont="1" applyFill="1" applyBorder="1" applyAlignment="1">
      <alignment horizontal="center" vertical="center" wrapText="1"/>
    </xf>
    <xf numFmtId="3" fontId="4" fillId="0" borderId="1" xfId="3" applyNumberFormat="1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top" wrapText="1"/>
    </xf>
    <xf numFmtId="165" fontId="7" fillId="3" borderId="1" xfId="2" applyNumberFormat="1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top" wrapText="1"/>
    </xf>
    <xf numFmtId="165" fontId="6" fillId="5" borderId="1" xfId="2" applyNumberFormat="1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top" wrapText="1"/>
    </xf>
    <xf numFmtId="0" fontId="5" fillId="3" borderId="1" xfId="3" applyFont="1" applyFill="1" applyBorder="1" applyAlignment="1">
      <alignment horizontal="left" vertical="center" wrapText="1"/>
    </xf>
    <xf numFmtId="0" fontId="4" fillId="0" borderId="1" xfId="3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 wrapText="1"/>
    </xf>
    <xf numFmtId="0" fontId="5" fillId="0" borderId="2" xfId="3" applyFont="1" applyBorder="1" applyAlignment="1">
      <alignment horizontal="left" vertical="top" wrapText="1"/>
    </xf>
    <xf numFmtId="0" fontId="5" fillId="4" borderId="1" xfId="3" applyFont="1" applyFill="1" applyBorder="1" applyAlignment="1">
      <alignment horizontal="left" vertical="top" wrapText="1"/>
    </xf>
    <xf numFmtId="0" fontId="5" fillId="3" borderId="1" xfId="3" applyFont="1" applyFill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4" fillId="2" borderId="1" xfId="3" applyFont="1" applyFill="1" applyBorder="1" applyAlignment="1">
      <alignment horizontal="left" vertical="top" wrapText="1"/>
    </xf>
    <xf numFmtId="0" fontId="9" fillId="0" borderId="1" xfId="3" applyFont="1" applyBorder="1" applyAlignment="1">
      <alignment horizontal="left" vertical="top" wrapText="1"/>
    </xf>
    <xf numFmtId="49" fontId="4" fillId="0" borderId="1" xfId="3" applyNumberFormat="1" applyFont="1" applyBorder="1" applyAlignment="1">
      <alignment horizontal="left" vertical="top" wrapText="1"/>
    </xf>
    <xf numFmtId="0" fontId="4" fillId="4" borderId="1" xfId="3" applyFont="1" applyFill="1" applyBorder="1" applyAlignment="1">
      <alignment horizontal="left" vertical="top" wrapText="1"/>
    </xf>
    <xf numFmtId="0" fontId="5" fillId="6" borderId="1" xfId="3" applyFont="1" applyFill="1" applyBorder="1" applyAlignment="1">
      <alignment horizontal="center" vertical="center" wrapText="1"/>
    </xf>
    <xf numFmtId="0" fontId="5" fillId="6" borderId="1" xfId="3" applyFont="1" applyFill="1" applyBorder="1" applyAlignment="1">
      <alignment horizontal="left" vertical="center" wrapText="1"/>
    </xf>
    <xf numFmtId="165" fontId="6" fillId="6" borderId="1" xfId="2" applyNumberFormat="1" applyFont="1" applyFill="1" applyBorder="1" applyAlignment="1">
      <alignment horizontal="center" vertical="center"/>
    </xf>
    <xf numFmtId="2" fontId="6" fillId="6" borderId="1" xfId="2" applyNumberFormat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top" wrapText="1"/>
    </xf>
    <xf numFmtId="0" fontId="5" fillId="0" borderId="1" xfId="3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/>
    </xf>
    <xf numFmtId="0" fontId="4" fillId="6" borderId="1" xfId="3" applyFont="1" applyFill="1" applyBorder="1" applyAlignment="1">
      <alignment horizontal="center" vertical="center" wrapText="1"/>
    </xf>
    <xf numFmtId="0" fontId="5" fillId="6" borderId="1" xfId="3" applyFont="1" applyFill="1" applyBorder="1" applyAlignment="1">
      <alignment horizontal="left" vertical="top" wrapText="1"/>
    </xf>
    <xf numFmtId="2" fontId="7" fillId="6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horizontal="center" vertical="center"/>
    </xf>
    <xf numFmtId="2" fontId="10" fillId="0" borderId="1" xfId="2" applyNumberFormat="1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left" vertical="top" wrapText="1"/>
    </xf>
    <xf numFmtId="0" fontId="4" fillId="3" borderId="2" xfId="3" applyFont="1" applyFill="1" applyBorder="1" applyAlignment="1">
      <alignment horizontal="center" vertical="center" wrapText="1"/>
    </xf>
    <xf numFmtId="4" fontId="0" fillId="0" borderId="0" xfId="0" applyNumberFormat="1"/>
    <xf numFmtId="164" fontId="0" fillId="0" borderId="0" xfId="1" applyFont="1"/>
    <xf numFmtId="2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0" fillId="20" borderId="0" xfId="0" applyNumberFormat="1" applyFill="1" applyAlignment="1">
      <alignment wrapText="1"/>
    </xf>
    <xf numFmtId="4" fontId="0" fillId="4" borderId="0" xfId="0" applyNumberFormat="1" applyFill="1"/>
    <xf numFmtId="49" fontId="0" fillId="4" borderId="0" xfId="0" applyNumberFormat="1" applyFill="1"/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1" applyFont="1" applyBorder="1"/>
    <xf numFmtId="49" fontId="30" fillId="0" borderId="1" xfId="0" applyNumberFormat="1" applyFont="1" applyBorder="1"/>
    <xf numFmtId="49" fontId="31" fillId="0" borderId="1" xfId="0" applyNumberFormat="1" applyFont="1" applyBorder="1" applyAlignment="1">
      <alignment wrapText="1"/>
    </xf>
    <xf numFmtId="4" fontId="28" fillId="0" borderId="0" xfId="0" applyNumberFormat="1" applyFont="1"/>
    <xf numFmtId="49" fontId="28" fillId="0" borderId="0" xfId="0" applyNumberFormat="1" applyFont="1"/>
    <xf numFmtId="0" fontId="32" fillId="0" borderId="0" xfId="0" applyFont="1" applyAlignment="1">
      <alignment wrapText="1"/>
    </xf>
    <xf numFmtId="0" fontId="32" fillId="0" borderId="0" xfId="0" applyFont="1"/>
    <xf numFmtId="2" fontId="32" fillId="0" borderId="0" xfId="0" applyNumberFormat="1" applyFont="1"/>
    <xf numFmtId="4" fontId="32" fillId="0" borderId="0" xfId="0" applyNumberFormat="1" applyFont="1"/>
    <xf numFmtId="0" fontId="32" fillId="0" borderId="1" xfId="0" applyFont="1" applyBorder="1" applyAlignment="1">
      <alignment wrapText="1"/>
    </xf>
    <xf numFmtId="0" fontId="32" fillId="0" borderId="1" xfId="0" applyFont="1" applyBorder="1"/>
    <xf numFmtId="2" fontId="32" fillId="0" borderId="1" xfId="0" applyNumberFormat="1" applyFont="1" applyBorder="1"/>
    <xf numFmtId="4" fontId="32" fillId="0" borderId="1" xfId="0" applyNumberFormat="1" applyFont="1" applyBorder="1"/>
    <xf numFmtId="2" fontId="32" fillId="0" borderId="1" xfId="0" applyNumberFormat="1" applyFont="1" applyBorder="1" applyAlignment="1">
      <alignment wrapText="1"/>
    </xf>
    <xf numFmtId="49" fontId="34" fillId="0" borderId="0" xfId="0" applyNumberFormat="1" applyFont="1"/>
    <xf numFmtId="4" fontId="34" fillId="0" borderId="0" xfId="0" applyNumberFormat="1" applyFont="1"/>
    <xf numFmtId="49" fontId="33" fillId="0" borderId="1" xfId="0" applyNumberFormat="1" applyFont="1" applyBorder="1"/>
    <xf numFmtId="49" fontId="35" fillId="0" borderId="1" xfId="0" applyNumberFormat="1" applyFont="1" applyBorder="1" applyAlignment="1">
      <alignment wrapText="1"/>
    </xf>
    <xf numFmtId="164" fontId="35" fillId="4" borderId="1" xfId="1" applyFont="1" applyFill="1" applyBorder="1"/>
    <xf numFmtId="4" fontId="35" fillId="0" borderId="1" xfId="1" applyNumberFormat="1" applyFont="1" applyBorder="1"/>
    <xf numFmtId="4" fontId="35" fillId="4" borderId="1" xfId="0" applyNumberFormat="1" applyFont="1" applyFill="1" applyBorder="1"/>
    <xf numFmtId="49" fontId="33" fillId="0" borderId="1" xfId="0" applyNumberFormat="1" applyFont="1" applyBorder="1" applyAlignment="1">
      <alignment wrapText="1"/>
    </xf>
    <xf numFmtId="164" fontId="33" fillId="4" borderId="1" xfId="1" applyFont="1" applyFill="1" applyBorder="1"/>
    <xf numFmtId="4" fontId="33" fillId="0" borderId="1" xfId="1" applyNumberFormat="1" applyFont="1" applyBorder="1"/>
    <xf numFmtId="4" fontId="33" fillId="4" borderId="1" xfId="0" applyNumberFormat="1" applyFont="1" applyFill="1" applyBorder="1"/>
    <xf numFmtId="0" fontId="33" fillId="0" borderId="1" xfId="0" applyFont="1" applyBorder="1" applyAlignment="1">
      <alignment wrapText="1"/>
    </xf>
    <xf numFmtId="0" fontId="33" fillId="0" borderId="1" xfId="0" applyFont="1" applyBorder="1"/>
    <xf numFmtId="165" fontId="33" fillId="4" borderId="1" xfId="1" applyNumberFormat="1" applyFont="1" applyFill="1" applyBorder="1"/>
    <xf numFmtId="4" fontId="33" fillId="4" borderId="1" xfId="1" applyNumberFormat="1" applyFont="1" applyFill="1" applyBorder="1"/>
    <xf numFmtId="49" fontId="34" fillId="0" borderId="1" xfId="0" applyNumberFormat="1" applyFont="1" applyBorder="1"/>
    <xf numFmtId="49" fontId="33" fillId="4" borderId="1" xfId="0" applyNumberFormat="1" applyFont="1" applyFill="1" applyBorder="1" applyAlignment="1">
      <alignment wrapText="1"/>
    </xf>
    <xf numFmtId="49" fontId="33" fillId="4" borderId="1" xfId="0" applyNumberFormat="1" applyFont="1" applyFill="1" applyBorder="1"/>
    <xf numFmtId="49" fontId="35" fillId="0" borderId="1" xfId="0" applyNumberFormat="1" applyFont="1" applyBorder="1"/>
    <xf numFmtId="49" fontId="35" fillId="4" borderId="1" xfId="0" applyNumberFormat="1" applyFont="1" applyFill="1" applyBorder="1" applyAlignment="1">
      <alignment wrapText="1"/>
    </xf>
    <xf numFmtId="0" fontId="35" fillId="4" borderId="1" xfId="0" applyFont="1" applyFill="1" applyBorder="1" applyAlignment="1">
      <alignment wrapText="1"/>
    </xf>
    <xf numFmtId="0" fontId="35" fillId="0" borderId="1" xfId="0" applyFont="1" applyBorder="1"/>
    <xf numFmtId="0" fontId="36" fillId="4" borderId="1" xfId="3" applyFont="1" applyFill="1" applyBorder="1" applyAlignment="1">
      <alignment horizontal="left" vertical="top" wrapText="1"/>
    </xf>
    <xf numFmtId="164" fontId="34" fillId="0" borderId="0" xfId="1" applyFont="1"/>
    <xf numFmtId="2" fontId="34" fillId="0" borderId="0" xfId="0" applyNumberFormat="1" applyFont="1"/>
    <xf numFmtId="49" fontId="33" fillId="0" borderId="1" xfId="0" applyNumberFormat="1" applyFont="1" applyBorder="1" applyAlignment="1">
      <alignment horizontal="center" wrapText="1"/>
    </xf>
    <xf numFmtId="165" fontId="35" fillId="4" borderId="1" xfId="1" applyNumberFormat="1" applyFont="1" applyFill="1" applyBorder="1"/>
    <xf numFmtId="166" fontId="33" fillId="4" borderId="1" xfId="0" applyNumberFormat="1" applyFont="1" applyFill="1" applyBorder="1"/>
    <xf numFmtId="49" fontId="37" fillId="0" borderId="1" xfId="0" applyNumberFormat="1" applyFont="1" applyBorder="1" applyAlignment="1">
      <alignment wrapText="1"/>
    </xf>
    <xf numFmtId="49" fontId="33" fillId="0" borderId="1" xfId="0" applyNumberFormat="1" applyFont="1" applyBorder="1" applyAlignment="1">
      <alignment horizontal="center" vertical="center" wrapText="1"/>
    </xf>
    <xf numFmtId="49" fontId="35" fillId="4" borderId="1" xfId="0" applyNumberFormat="1" applyFont="1" applyFill="1" applyBorder="1"/>
    <xf numFmtId="4" fontId="35" fillId="4" borderId="1" xfId="1" applyNumberFormat="1" applyFont="1" applyFill="1" applyBorder="1"/>
    <xf numFmtId="49" fontId="35" fillId="20" borderId="1" xfId="0" applyNumberFormat="1" applyFont="1" applyFill="1" applyBorder="1" applyAlignment="1">
      <alignment wrapText="1"/>
    </xf>
    <xf numFmtId="49" fontId="33" fillId="20" borderId="1" xfId="0" applyNumberFormat="1" applyFont="1" applyFill="1" applyBorder="1"/>
    <xf numFmtId="164" fontId="35" fillId="20" borderId="1" xfId="1" applyFont="1" applyFill="1" applyBorder="1"/>
    <xf numFmtId="165" fontId="35" fillId="20" borderId="1" xfId="1" applyNumberFormat="1" applyFont="1" applyFill="1" applyBorder="1"/>
    <xf numFmtId="4" fontId="35" fillId="20" borderId="1" xfId="1" applyNumberFormat="1" applyFont="1" applyFill="1" applyBorder="1"/>
    <xf numFmtId="4" fontId="35" fillId="20" borderId="1" xfId="0" applyNumberFormat="1" applyFont="1" applyFill="1" applyBorder="1"/>
    <xf numFmtId="49" fontId="34" fillId="0" borderId="0" xfId="0" applyNumberFormat="1" applyFont="1" applyBorder="1"/>
    <xf numFmtId="164" fontId="34" fillId="0" borderId="0" xfId="1" applyFont="1" applyBorder="1"/>
    <xf numFmtId="2" fontId="34" fillId="0" borderId="0" xfId="0" applyNumberFormat="1" applyFont="1" applyBorder="1"/>
    <xf numFmtId="4" fontId="34" fillId="0" borderId="0" xfId="0" applyNumberFormat="1" applyFont="1" applyBorder="1"/>
    <xf numFmtId="4" fontId="0" fillId="0" borderId="0" xfId="0" applyNumberFormat="1" applyBorder="1"/>
    <xf numFmtId="49" fontId="0" fillId="0" borderId="0" xfId="0" applyNumberFormat="1" applyBorder="1"/>
    <xf numFmtId="49" fontId="39" fillId="0" borderId="0" xfId="0" applyNumberFormat="1" applyFont="1" applyBorder="1" applyAlignment="1">
      <alignment horizontal="centerContinuous" wrapText="1"/>
    </xf>
    <xf numFmtId="49" fontId="38" fillId="0" borderId="0" xfId="0" applyNumberFormat="1" applyFont="1" applyBorder="1" applyAlignment="1">
      <alignment horizontal="centerContinuous" vertical="distributed"/>
    </xf>
    <xf numFmtId="164" fontId="38" fillId="0" borderId="0" xfId="1" applyFont="1" applyBorder="1" applyAlignment="1">
      <alignment horizontal="centerContinuous" vertical="distributed"/>
    </xf>
    <xf numFmtId="2" fontId="38" fillId="0" borderId="0" xfId="0" applyNumberFormat="1" applyFont="1" applyBorder="1" applyAlignment="1">
      <alignment horizontal="centerContinuous" vertical="distributed"/>
    </xf>
    <xf numFmtId="4" fontId="38" fillId="0" borderId="0" xfId="0" applyNumberFormat="1" applyFont="1" applyBorder="1" applyAlignment="1">
      <alignment horizontal="centerContinuous" vertical="distributed"/>
    </xf>
    <xf numFmtId="4" fontId="38" fillId="0" borderId="0" xfId="0" applyNumberFormat="1" applyFont="1" applyBorder="1" applyAlignment="1">
      <alignment horizontal="centerContinuous"/>
    </xf>
    <xf numFmtId="49" fontId="33" fillId="0" borderId="0" xfId="0" applyNumberFormat="1" applyFont="1" applyFill="1" applyBorder="1" applyAlignment="1">
      <alignment wrapText="1"/>
    </xf>
    <xf numFmtId="49" fontId="35" fillId="20" borderId="1" xfId="0" applyNumberFormat="1" applyFont="1" applyFill="1" applyBorder="1"/>
    <xf numFmtId="49" fontId="33" fillId="0" borderId="1" xfId="0" applyNumberFormat="1" applyFont="1" applyBorder="1" applyAlignment="1">
      <alignment horizontal="center" vertical="center"/>
    </xf>
    <xf numFmtId="0" fontId="0" fillId="0" borderId="1" xfId="0" applyBorder="1" applyAlignment="1"/>
    <xf numFmtId="2" fontId="33" fillId="0" borderId="0" xfId="0" applyNumberFormat="1" applyFont="1" applyBorder="1" applyAlignment="1">
      <alignment horizontal="right"/>
    </xf>
    <xf numFmtId="49" fontId="35" fillId="0" borderId="1" xfId="0" applyNumberFormat="1" applyFont="1" applyBorder="1" applyAlignment="1">
      <alignment horizontal="center" wrapText="1"/>
    </xf>
    <xf numFmtId="49" fontId="33" fillId="0" borderId="1" xfId="0" applyNumberFormat="1" applyFont="1" applyBorder="1" applyAlignment="1">
      <alignment horizontal="center" vertical="center" wrapText="1"/>
    </xf>
    <xf numFmtId="2" fontId="6" fillId="0" borderId="2" xfId="2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top"/>
    </xf>
    <xf numFmtId="0" fontId="4" fillId="0" borderId="3" xfId="2" applyFont="1" applyBorder="1" applyAlignment="1">
      <alignment horizontal="left" vertical="top"/>
    </xf>
    <xf numFmtId="2" fontId="7" fillId="0" borderId="2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top" wrapText="1"/>
    </xf>
    <xf numFmtId="165" fontId="6" fillId="4" borderId="2" xfId="2" applyNumberFormat="1" applyFont="1" applyFill="1" applyBorder="1" applyAlignment="1">
      <alignment horizontal="center" vertical="center"/>
    </xf>
    <xf numFmtId="0" fontId="7" fillId="4" borderId="3" xfId="2" applyFont="1" applyFill="1" applyBorder="1" applyAlignment="1">
      <alignment horizontal="center" vertical="center"/>
    </xf>
    <xf numFmtId="165" fontId="7" fillId="4" borderId="2" xfId="2" applyNumberFormat="1" applyFont="1" applyFill="1" applyBorder="1" applyAlignment="1">
      <alignment horizontal="center" vertical="center"/>
    </xf>
  </cellXfs>
  <cellStyles count="31">
    <cellStyle name="xl30" xfId="30"/>
    <cellStyle name="xl41" xfId="29"/>
    <cellStyle name="Акцент1 2" xfId="6"/>
    <cellStyle name="Акцент2 2" xfId="7"/>
    <cellStyle name="Акцент3 2" xfId="8"/>
    <cellStyle name="Акцент4 2" xfId="9"/>
    <cellStyle name="Акцент5 2" xfId="10"/>
    <cellStyle name="Акцент6 2" xfId="11"/>
    <cellStyle name="Ввод  2" xfId="12"/>
    <cellStyle name="Вывод 2" xfId="13"/>
    <cellStyle name="Вычисление 2" xfId="14"/>
    <cellStyle name="Заголовок 1 2" xfId="15"/>
    <cellStyle name="Заголовок 2 2" xfId="16"/>
    <cellStyle name="Заголовок 3 2" xfId="17"/>
    <cellStyle name="Заголовок 4 2" xfId="18"/>
    <cellStyle name="Итог 2" xfId="19"/>
    <cellStyle name="Контрольная ячейка 2" xfId="20"/>
    <cellStyle name="Название 2" xfId="21"/>
    <cellStyle name="Нейтральный 2" xfId="22"/>
    <cellStyle name="Обычный" xfId="0" builtinId="0"/>
    <cellStyle name="Обычный 2" xfId="2"/>
    <cellStyle name="Обычный 3" xfId="5"/>
    <cellStyle name="Обычный_Лист1" xfId="3"/>
    <cellStyle name="Плохой 2" xfId="23"/>
    <cellStyle name="Пояснение 2" xfId="24"/>
    <cellStyle name="Примечание 2" xfId="25"/>
    <cellStyle name="Связанная ячейка 2" xfId="26"/>
    <cellStyle name="Стиль 1" xfId="4"/>
    <cellStyle name="Текст предупреждения 2" xfId="27"/>
    <cellStyle name="Финансовый" xfId="1" builtinId="3"/>
    <cellStyle name="Хороший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14"/>
  <sheetViews>
    <sheetView tabSelected="1" topLeftCell="A16" zoomScale="68" zoomScaleNormal="68" workbookViewId="0">
      <selection activeCell="M31" sqref="M31"/>
    </sheetView>
  </sheetViews>
  <sheetFormatPr defaultRowHeight="17.25" x14ac:dyDescent="0.3"/>
  <cols>
    <col min="1" max="1" width="62" style="81" customWidth="1"/>
    <col min="2" max="2" width="17" style="81" hidden="1" customWidth="1"/>
    <col min="3" max="3" width="21.85546875" style="81" hidden="1" customWidth="1"/>
    <col min="4" max="4" width="15" style="104" customWidth="1"/>
    <col min="5" max="5" width="14.28515625" style="104" customWidth="1"/>
    <col min="6" max="6" width="10" style="104" bestFit="1" customWidth="1"/>
    <col min="7" max="7" width="12.7109375" style="104" customWidth="1"/>
    <col min="8" max="8" width="10" style="104" customWidth="1"/>
    <col min="9" max="9" width="15.140625" style="105" customWidth="1"/>
    <col min="10" max="10" width="14.5703125" style="105" customWidth="1"/>
    <col min="11" max="11" width="11.7109375" style="82" customWidth="1"/>
    <col min="12" max="12" width="14" style="82" customWidth="1"/>
    <col min="13" max="13" width="11.42578125" style="82" customWidth="1"/>
    <col min="14" max="14" width="16.28515625" style="105" customWidth="1"/>
    <col min="15" max="15" width="16.5703125" style="105" customWidth="1"/>
    <col min="16" max="16" width="9.42578125" style="105" customWidth="1"/>
    <col min="17" max="17" width="12.28515625" style="105" customWidth="1"/>
    <col min="18" max="18" width="9.42578125" style="105" customWidth="1"/>
    <col min="19" max="19" width="16.7109375" style="105" customWidth="1"/>
    <col min="20" max="20" width="17" style="105" customWidth="1"/>
    <col min="21" max="21" width="10" style="82" bestFit="1" customWidth="1"/>
    <col min="22" max="22" width="13.85546875" style="82" customWidth="1"/>
    <col min="23" max="23" width="10" style="82" customWidth="1"/>
    <col min="24" max="24" width="15.42578125" style="105" customWidth="1"/>
    <col min="25" max="25" width="16" style="105" customWidth="1"/>
    <col min="26" max="26" width="9.5703125" style="82" customWidth="1"/>
    <col min="27" max="27" width="12.85546875" style="57" customWidth="1"/>
    <col min="28" max="28" width="13.5703125" style="57" customWidth="1"/>
    <col min="29" max="69" width="9.140625" style="57"/>
    <col min="70" max="16384" width="9.140625" style="1"/>
  </cols>
  <sheetData>
    <row r="1" spans="1:69" s="124" customFormat="1" x14ac:dyDescent="0.3">
      <c r="A1" s="119"/>
      <c r="B1" s="119"/>
      <c r="C1" s="119"/>
      <c r="D1" s="120"/>
      <c r="E1" s="120"/>
      <c r="F1" s="120"/>
      <c r="G1" s="120"/>
      <c r="H1" s="120"/>
      <c r="I1" s="121"/>
      <c r="J1" s="121"/>
      <c r="K1" s="122"/>
      <c r="L1" s="122"/>
      <c r="M1" s="122"/>
      <c r="N1" s="121"/>
      <c r="O1" s="121"/>
      <c r="P1" s="121"/>
      <c r="Q1" s="121"/>
      <c r="R1" s="121"/>
      <c r="S1" s="121"/>
      <c r="T1" s="121"/>
      <c r="U1" s="122"/>
      <c r="V1" s="122"/>
      <c r="W1" s="122"/>
      <c r="X1" s="121"/>
      <c r="AA1" s="135" t="s">
        <v>796</v>
      </c>
      <c r="AB1" s="135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</row>
    <row r="2" spans="1:69" s="124" customFormat="1" ht="21" x14ac:dyDescent="0.35">
      <c r="A2" s="125" t="s">
        <v>795</v>
      </c>
      <c r="B2" s="126"/>
      <c r="C2" s="126"/>
      <c r="D2" s="127"/>
      <c r="E2" s="127"/>
      <c r="F2" s="127"/>
      <c r="G2" s="127"/>
      <c r="H2" s="127"/>
      <c r="I2" s="128"/>
      <c r="J2" s="128"/>
      <c r="K2" s="129"/>
      <c r="L2" s="129"/>
      <c r="M2" s="129"/>
      <c r="N2" s="128"/>
      <c r="O2" s="128"/>
      <c r="P2" s="128"/>
      <c r="Q2" s="128"/>
      <c r="R2" s="128"/>
      <c r="S2" s="128"/>
      <c r="T2" s="128"/>
      <c r="U2" s="129"/>
      <c r="V2" s="129"/>
      <c r="W2" s="129"/>
      <c r="X2" s="128"/>
      <c r="Y2" s="128"/>
      <c r="Z2" s="129"/>
      <c r="AA2" s="130"/>
      <c r="AB2" s="130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</row>
    <row r="3" spans="1:69" s="124" customFormat="1" x14ac:dyDescent="0.3">
      <c r="A3" s="131" t="s">
        <v>603</v>
      </c>
      <c r="B3" s="119"/>
      <c r="C3" s="119"/>
      <c r="D3" s="120"/>
      <c r="E3" s="120"/>
      <c r="F3" s="120"/>
      <c r="G3" s="120"/>
      <c r="H3" s="120"/>
      <c r="I3" s="121"/>
      <c r="J3" s="121"/>
      <c r="K3" s="122"/>
      <c r="L3" s="122"/>
      <c r="M3" s="122"/>
      <c r="N3" s="121"/>
      <c r="O3" s="121"/>
      <c r="P3" s="121"/>
      <c r="Q3" s="121"/>
      <c r="R3" s="121"/>
      <c r="S3" s="121"/>
      <c r="T3" s="121"/>
      <c r="U3" s="122"/>
      <c r="V3" s="122"/>
      <c r="W3" s="122"/>
      <c r="X3" s="121"/>
      <c r="Y3" s="121"/>
      <c r="Z3" s="122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</row>
    <row r="4" spans="1:69" ht="17.25" customHeight="1" x14ac:dyDescent="0.3">
      <c r="A4" s="133" t="s">
        <v>0</v>
      </c>
      <c r="B4" s="96"/>
      <c r="C4" s="96"/>
      <c r="D4" s="136" t="s">
        <v>655</v>
      </c>
      <c r="E4" s="136"/>
      <c r="F4" s="136"/>
      <c r="G4" s="136"/>
      <c r="H4" s="136"/>
      <c r="I4" s="136" t="s">
        <v>656</v>
      </c>
      <c r="J4" s="136"/>
      <c r="K4" s="136"/>
      <c r="L4" s="136"/>
      <c r="M4" s="136"/>
      <c r="N4" s="136" t="s">
        <v>657</v>
      </c>
      <c r="O4" s="136"/>
      <c r="P4" s="136"/>
      <c r="Q4" s="136"/>
      <c r="R4" s="136"/>
      <c r="S4" s="136" t="s">
        <v>783</v>
      </c>
      <c r="T4" s="136"/>
      <c r="U4" s="136"/>
      <c r="V4" s="136"/>
      <c r="W4" s="136"/>
      <c r="X4" s="136" t="s">
        <v>789</v>
      </c>
      <c r="Y4" s="136"/>
      <c r="Z4" s="136"/>
      <c r="AA4" s="136"/>
      <c r="AB4" s="136"/>
    </row>
    <row r="5" spans="1:69" x14ac:dyDescent="0.3">
      <c r="A5" s="134"/>
      <c r="B5" s="96"/>
      <c r="C5" s="96"/>
      <c r="D5" s="137" t="s">
        <v>2</v>
      </c>
      <c r="E5" s="137" t="s">
        <v>790</v>
      </c>
      <c r="F5" s="137"/>
      <c r="G5" s="137"/>
      <c r="H5" s="137"/>
      <c r="I5" s="106"/>
      <c r="J5" s="137" t="s">
        <v>790</v>
      </c>
      <c r="K5" s="137"/>
      <c r="L5" s="137"/>
      <c r="M5" s="137"/>
      <c r="N5" s="137" t="s">
        <v>2</v>
      </c>
      <c r="O5" s="137" t="s">
        <v>790</v>
      </c>
      <c r="P5" s="137"/>
      <c r="Q5" s="137"/>
      <c r="R5" s="137"/>
      <c r="S5" s="137" t="s">
        <v>2</v>
      </c>
      <c r="T5" s="137" t="s">
        <v>790</v>
      </c>
      <c r="U5" s="137"/>
      <c r="V5" s="137"/>
      <c r="W5" s="137"/>
      <c r="X5" s="137" t="s">
        <v>2</v>
      </c>
      <c r="Y5" s="137" t="s">
        <v>790</v>
      </c>
      <c r="Z5" s="137"/>
      <c r="AA5" s="137"/>
      <c r="AB5" s="137"/>
    </row>
    <row r="6" spans="1:69" ht="66.75" customHeight="1" x14ac:dyDescent="0.25">
      <c r="A6" s="134"/>
      <c r="B6" s="83"/>
      <c r="C6" s="83" t="s">
        <v>1</v>
      </c>
      <c r="D6" s="137"/>
      <c r="E6" s="110" t="s">
        <v>791</v>
      </c>
      <c r="F6" s="110" t="s">
        <v>792</v>
      </c>
      <c r="G6" s="110" t="s">
        <v>793</v>
      </c>
      <c r="H6" s="110" t="s">
        <v>794</v>
      </c>
      <c r="I6" s="110" t="s">
        <v>2</v>
      </c>
      <c r="J6" s="110" t="s">
        <v>791</v>
      </c>
      <c r="K6" s="110" t="s">
        <v>792</v>
      </c>
      <c r="L6" s="110" t="s">
        <v>793</v>
      </c>
      <c r="M6" s="110" t="s">
        <v>794</v>
      </c>
      <c r="N6" s="137"/>
      <c r="O6" s="110" t="s">
        <v>791</v>
      </c>
      <c r="P6" s="110" t="s">
        <v>792</v>
      </c>
      <c r="Q6" s="110" t="s">
        <v>793</v>
      </c>
      <c r="R6" s="110" t="s">
        <v>794</v>
      </c>
      <c r="S6" s="137"/>
      <c r="T6" s="110" t="s">
        <v>791</v>
      </c>
      <c r="U6" s="110" t="s">
        <v>792</v>
      </c>
      <c r="V6" s="110" t="s">
        <v>793</v>
      </c>
      <c r="W6" s="110" t="s">
        <v>794</v>
      </c>
      <c r="X6" s="137"/>
      <c r="Y6" s="110" t="s">
        <v>791</v>
      </c>
      <c r="Z6" s="110" t="s">
        <v>792</v>
      </c>
      <c r="AA6" s="110" t="s">
        <v>793</v>
      </c>
      <c r="AB6" s="110" t="s">
        <v>794</v>
      </c>
    </row>
    <row r="7" spans="1:69" ht="16.5" x14ac:dyDescent="0.25">
      <c r="A7" s="113" t="s">
        <v>5</v>
      </c>
      <c r="B7" s="113"/>
      <c r="C7" s="114" t="s">
        <v>6</v>
      </c>
      <c r="D7" s="115">
        <v>276306</v>
      </c>
      <c r="E7" s="115">
        <v>280957.84432999999</v>
      </c>
      <c r="F7" s="115">
        <f t="shared" ref="F7:F67" si="0">E7/D7*100</f>
        <v>101.68358426165194</v>
      </c>
      <c r="G7" s="116">
        <f>E7-D7</f>
        <v>4651.8443299999926</v>
      </c>
      <c r="H7" s="115">
        <f>E7/$E$7*100</f>
        <v>100</v>
      </c>
      <c r="I7" s="117">
        <f>VLOOKUP(A7,Дальнереч!$B$5:$E$71,3,0)</f>
        <v>123206.71</v>
      </c>
      <c r="J7" s="117">
        <f>VLOOKUP(A7,Дальнереч!$B$5:$E$71,4,0)</f>
        <v>137803.94210000001</v>
      </c>
      <c r="K7" s="118">
        <f t="shared" ref="K7:K17" si="1">J7/I7*100</f>
        <v>111.84775739892738</v>
      </c>
      <c r="L7" s="117">
        <f>J7-I7</f>
        <v>14597.232100000008</v>
      </c>
      <c r="M7" s="118">
        <f>J7/$J$7*100</f>
        <v>100</v>
      </c>
      <c r="N7" s="117">
        <f>VLOOKUP(C7,Красноармейский!A5:F79,4,0)</f>
        <v>111377</v>
      </c>
      <c r="O7" s="117">
        <f>VLOOKUP(C7,Красноармейский!$A$5:$E$79,5,0)</f>
        <v>118138.73715</v>
      </c>
      <c r="P7" s="117">
        <f>O7/N7*100</f>
        <v>106.07103544717491</v>
      </c>
      <c r="Q7" s="117">
        <f>O7-N7</f>
        <v>6761.7371500000008</v>
      </c>
      <c r="R7" s="117">
        <f t="shared" ref="R7:R16" si="2">O7/$O$7*100</f>
        <v>100</v>
      </c>
      <c r="S7" s="117">
        <f>VLOOKUP(C7,Спасский!$J$9:$M$160,2,0)</f>
        <v>236198.049</v>
      </c>
      <c r="T7" s="117">
        <f>VLOOKUP(C7,Спасский!$J$9:$L$160,3,0)</f>
        <v>265569.61744</v>
      </c>
      <c r="U7" s="117">
        <f>T7/S7*100</f>
        <v>112.4351443902062</v>
      </c>
      <c r="V7" s="117">
        <f>T7-S7</f>
        <v>29371.568440000003</v>
      </c>
      <c r="W7" s="117">
        <f t="shared" ref="W7:W16" si="3">T7/$T$7*100</f>
        <v>100</v>
      </c>
      <c r="X7" s="117">
        <f>VLOOKUP(C7,Черниговский!$C$7:$F$97,2,0)</f>
        <v>402812.56</v>
      </c>
      <c r="Y7" s="117">
        <f>VLOOKUP(C7,Черниговский!$C$7:$F$97,3,0)</f>
        <v>405399.13</v>
      </c>
      <c r="Z7" s="117">
        <f>Y7/X7*100</f>
        <v>100.64212744508265</v>
      </c>
      <c r="AA7" s="117">
        <f>Y7-X7</f>
        <v>2586.570000000007</v>
      </c>
      <c r="AB7" s="117">
        <f t="shared" ref="AB7:AB18" si="4">Y7/$Y$7*100</f>
        <v>100</v>
      </c>
    </row>
    <row r="8" spans="1:69" ht="16.5" x14ac:dyDescent="0.25">
      <c r="A8" s="88" t="s">
        <v>7</v>
      </c>
      <c r="B8" s="88"/>
      <c r="C8" s="83" t="s">
        <v>8</v>
      </c>
      <c r="D8" s="89">
        <v>248494</v>
      </c>
      <c r="E8" s="89">
        <v>250619.78255</v>
      </c>
      <c r="F8" s="89">
        <f t="shared" si="0"/>
        <v>100.85546634928811</v>
      </c>
      <c r="G8" s="94">
        <f t="shared" ref="G8:G70" si="5">E8-D8</f>
        <v>2125.7825500000035</v>
      </c>
      <c r="H8" s="89">
        <f t="shared" ref="H8:H70" si="6">E8/$E$7*100</f>
        <v>89.201916802733479</v>
      </c>
      <c r="I8" s="90">
        <f>VLOOKUP(A8,Дальнереч!$B$5:$E$71,3,0)</f>
        <v>99862</v>
      </c>
      <c r="J8" s="90">
        <f>VLOOKUP(A8,Дальнереч!$B$5:$E$71,4,0)</f>
        <v>112544.42088999999</v>
      </c>
      <c r="K8" s="91">
        <f t="shared" si="1"/>
        <v>112.69994681660691</v>
      </c>
      <c r="L8" s="90">
        <f t="shared" ref="L8:L69" si="7">J8-I8</f>
        <v>12682.420889999994</v>
      </c>
      <c r="M8" s="91">
        <f t="shared" ref="M8:M69" si="8">J8/$J$7*100</f>
        <v>81.669957459076187</v>
      </c>
      <c r="N8" s="90">
        <f>VLOOKUP(C8,Красноармейский!A6:F80,4,0)</f>
        <v>29685</v>
      </c>
      <c r="O8" s="90">
        <f>VLOOKUP(C8,Красноармейский!$A$5:$E$79,5,0)</f>
        <v>31042.142329999999</v>
      </c>
      <c r="P8" s="90">
        <f t="shared" ref="P8:P75" si="9">O8/N8*100</f>
        <v>104.57181179046655</v>
      </c>
      <c r="Q8" s="90">
        <f t="shared" ref="Q8:Q69" si="10">O8-N8</f>
        <v>1357.1423299999988</v>
      </c>
      <c r="R8" s="90">
        <f t="shared" si="2"/>
        <v>26.276006565556891</v>
      </c>
      <c r="S8" s="90">
        <f>VLOOKUP(C8,Спасский!$J$9:$M$160,2,0)</f>
        <v>175960.30900000001</v>
      </c>
      <c r="T8" s="90">
        <f>VLOOKUP(C8,Спасский!$J$9:$L$160,3,0)</f>
        <v>200499.97271</v>
      </c>
      <c r="U8" s="90">
        <f t="shared" ref="U8:U73" si="11">T8/S8*100</f>
        <v>113.94613583566735</v>
      </c>
      <c r="V8" s="90">
        <f t="shared" ref="V8:V70" si="12">T8-S8</f>
        <v>24539.663709999993</v>
      </c>
      <c r="W8" s="90">
        <f t="shared" si="3"/>
        <v>75.498083946029269</v>
      </c>
      <c r="X8" s="90">
        <f>VLOOKUP(C8,Черниговский!$C$7:$F$97,2,0)</f>
        <v>355686</v>
      </c>
      <c r="Y8" s="90">
        <f>VLOOKUP(C8,Черниговский!$C$7:$F$97,3,0)</f>
        <v>354250.45</v>
      </c>
      <c r="Z8" s="90">
        <f t="shared" ref="Z8:Z73" si="13">Y8/X8*100</f>
        <v>99.596399633384507</v>
      </c>
      <c r="AA8" s="90">
        <f t="shared" ref="AA8:AA70" si="14">Y8-X8</f>
        <v>-1435.5499999999884</v>
      </c>
      <c r="AB8" s="90">
        <f t="shared" si="4"/>
        <v>87.383130299268288</v>
      </c>
    </row>
    <row r="9" spans="1:69" ht="16.5" x14ac:dyDescent="0.25">
      <c r="A9" s="88" t="s">
        <v>9</v>
      </c>
      <c r="B9" s="88"/>
      <c r="C9" s="83" t="s">
        <v>10</v>
      </c>
      <c r="D9" s="89">
        <v>248494</v>
      </c>
      <c r="E9" s="89">
        <v>250619.78255</v>
      </c>
      <c r="F9" s="89">
        <f t="shared" si="0"/>
        <v>100.85546634928811</v>
      </c>
      <c r="G9" s="94">
        <f t="shared" si="5"/>
        <v>2125.7825500000035</v>
      </c>
      <c r="H9" s="89">
        <f t="shared" si="6"/>
        <v>89.201916802733479</v>
      </c>
      <c r="I9" s="90">
        <f>VLOOKUP(A9,Дальнереч!$B$5:$E$71,3,0)</f>
        <v>99862</v>
      </c>
      <c r="J9" s="90">
        <f>VLOOKUP(A9,Дальнереч!$B$5:$E$71,4,0)</f>
        <v>112544.42088999999</v>
      </c>
      <c r="K9" s="91">
        <f t="shared" si="1"/>
        <v>112.69994681660691</v>
      </c>
      <c r="L9" s="90">
        <f t="shared" si="7"/>
        <v>12682.420889999994</v>
      </c>
      <c r="M9" s="91">
        <f t="shared" si="8"/>
        <v>81.669957459076187</v>
      </c>
      <c r="N9" s="90">
        <f>VLOOKUP(C9,Красноармейский!A7:F81,4,0)</f>
        <v>29685</v>
      </c>
      <c r="O9" s="90">
        <f>VLOOKUP(C9,Красноармейский!$A$5:$E$79,5,0)</f>
        <v>31042.142329999999</v>
      </c>
      <c r="P9" s="90">
        <f t="shared" si="9"/>
        <v>104.57181179046655</v>
      </c>
      <c r="Q9" s="90">
        <f t="shared" si="10"/>
        <v>1357.1423299999988</v>
      </c>
      <c r="R9" s="90">
        <f t="shared" si="2"/>
        <v>26.276006565556891</v>
      </c>
      <c r="S9" s="90">
        <f>VLOOKUP(C9,Спасский!$J$9:$M$160,2,0)</f>
        <v>175960.30900000001</v>
      </c>
      <c r="T9" s="90">
        <f>VLOOKUP(C9,Спасский!$J$9:$L$160,3,0)</f>
        <v>200499.97271</v>
      </c>
      <c r="U9" s="90">
        <f t="shared" si="11"/>
        <v>113.94613583566735</v>
      </c>
      <c r="V9" s="90">
        <f t="shared" si="12"/>
        <v>24539.663709999993</v>
      </c>
      <c r="W9" s="90">
        <f t="shared" si="3"/>
        <v>75.498083946029269</v>
      </c>
      <c r="X9" s="90">
        <f>VLOOKUP(C9,Черниговский!$C$7:$F$97,2,0)</f>
        <v>355686</v>
      </c>
      <c r="Y9" s="90">
        <f>VLOOKUP(C9,Черниговский!$C$7:$F$97,3,0)</f>
        <v>354250.45</v>
      </c>
      <c r="Z9" s="90">
        <f t="shared" si="13"/>
        <v>99.596399633384507</v>
      </c>
      <c r="AA9" s="90">
        <f t="shared" si="14"/>
        <v>-1435.5499999999884</v>
      </c>
      <c r="AB9" s="90">
        <f t="shared" si="4"/>
        <v>87.383130299268288</v>
      </c>
    </row>
    <row r="10" spans="1:69" ht="49.5" x14ac:dyDescent="0.25">
      <c r="A10" s="88" t="s">
        <v>11</v>
      </c>
      <c r="B10" s="88"/>
      <c r="C10" s="83" t="s">
        <v>475</v>
      </c>
      <c r="D10" s="89">
        <v>2000</v>
      </c>
      <c r="E10" s="89">
        <v>2826.6310699999999</v>
      </c>
      <c r="F10" s="89">
        <f t="shared" si="0"/>
        <v>141.33155349999998</v>
      </c>
      <c r="G10" s="94">
        <f t="shared" si="5"/>
        <v>826.63106999999991</v>
      </c>
      <c r="H10" s="89">
        <f t="shared" si="6"/>
        <v>1.0060694609686607</v>
      </c>
      <c r="I10" s="90">
        <f>I11</f>
        <v>10891.51</v>
      </c>
      <c r="J10" s="90">
        <f>J11</f>
        <v>11100.888680000002</v>
      </c>
      <c r="K10" s="91">
        <f t="shared" si="1"/>
        <v>101.92240267878377</v>
      </c>
      <c r="L10" s="90">
        <f t="shared" si="7"/>
        <v>209.37868000000162</v>
      </c>
      <c r="M10" s="91">
        <f t="shared" si="8"/>
        <v>8.0555668515958949</v>
      </c>
      <c r="N10" s="90">
        <f>VLOOKUP(C10,Красноармейский!A8:F82,4,0)</f>
        <v>46509</v>
      </c>
      <c r="O10" s="90">
        <f>VLOOKUP(C10,Красноармейский!$A$5:$E$79,5,0)</f>
        <v>48893.152689999995</v>
      </c>
      <c r="P10" s="90">
        <f t="shared" si="9"/>
        <v>105.12621791481219</v>
      </c>
      <c r="Q10" s="90">
        <f t="shared" si="10"/>
        <v>2384.1526899999953</v>
      </c>
      <c r="R10" s="90">
        <f t="shared" si="2"/>
        <v>41.386215791286709</v>
      </c>
      <c r="S10" s="90">
        <f>VLOOKUP(C10,Спасский!$J$9:$M$160,2,0)</f>
        <v>22000</v>
      </c>
      <c r="T10" s="90">
        <f>VLOOKUP(C10,Спасский!$J$9:$L$160,3,0)</f>
        <v>24730.61491</v>
      </c>
      <c r="U10" s="90">
        <f t="shared" si="11"/>
        <v>112.41188595454545</v>
      </c>
      <c r="V10" s="90">
        <f t="shared" si="12"/>
        <v>2730.6149100000002</v>
      </c>
      <c r="W10" s="90">
        <f t="shared" si="3"/>
        <v>9.3122907463566964</v>
      </c>
      <c r="X10" s="90">
        <f>VLOOKUP(C10,Черниговский!$C$7:$F$97,2,0)</f>
        <v>13122</v>
      </c>
      <c r="Y10" s="90">
        <f>VLOOKUP(C10,Черниговский!$C$7:$F$97,3,0)</f>
        <v>14446.08</v>
      </c>
      <c r="Z10" s="90">
        <f t="shared" si="13"/>
        <v>110.09053497942386</v>
      </c>
      <c r="AA10" s="90">
        <f t="shared" si="14"/>
        <v>1324.08</v>
      </c>
      <c r="AB10" s="90">
        <f t="shared" si="4"/>
        <v>3.5634215593901253</v>
      </c>
    </row>
    <row r="11" spans="1:69" ht="33" x14ac:dyDescent="0.25">
      <c r="A11" s="88" t="s">
        <v>12</v>
      </c>
      <c r="B11" s="88"/>
      <c r="C11" s="83" t="s">
        <v>13</v>
      </c>
      <c r="D11" s="89">
        <v>2000</v>
      </c>
      <c r="E11" s="89">
        <v>2826.6310699999999</v>
      </c>
      <c r="F11" s="89">
        <f t="shared" si="0"/>
        <v>141.33155349999998</v>
      </c>
      <c r="G11" s="94">
        <f t="shared" si="5"/>
        <v>826.63106999999991</v>
      </c>
      <c r="H11" s="89">
        <f t="shared" si="6"/>
        <v>1.0060694609686607</v>
      </c>
      <c r="I11" s="90">
        <f>VLOOKUP(A11,Дальнереч!$B$5:$E$71,3,0)</f>
        <v>10891.51</v>
      </c>
      <c r="J11" s="90">
        <f>VLOOKUP(A11,Дальнереч!$B$5:$E$71,4,0)</f>
        <v>11100.888680000002</v>
      </c>
      <c r="K11" s="91">
        <f t="shared" si="1"/>
        <v>101.92240267878377</v>
      </c>
      <c r="L11" s="90">
        <f t="shared" si="7"/>
        <v>209.37868000000162</v>
      </c>
      <c r="M11" s="91">
        <f t="shared" si="8"/>
        <v>8.0555668515958949</v>
      </c>
      <c r="N11" s="90">
        <f>VLOOKUP(C11,Красноармейский!A9:F83,4,0)</f>
        <v>46509</v>
      </c>
      <c r="O11" s="90">
        <f>VLOOKUP(C11,Красноармейский!$A$5:$E$79,5,0)</f>
        <v>48893.152689999995</v>
      </c>
      <c r="P11" s="90">
        <f t="shared" si="9"/>
        <v>105.12621791481219</v>
      </c>
      <c r="Q11" s="90">
        <f t="shared" si="10"/>
        <v>2384.1526899999953</v>
      </c>
      <c r="R11" s="90">
        <f t="shared" si="2"/>
        <v>41.386215791286709</v>
      </c>
      <c r="S11" s="90">
        <f>VLOOKUP(C11,Спасский!$J$9:$M$160,2,0)</f>
        <v>22000</v>
      </c>
      <c r="T11" s="90">
        <f>VLOOKUP(C11,Спасский!$J$9:$L$160,3,0)</f>
        <v>24730.61491</v>
      </c>
      <c r="U11" s="90">
        <f t="shared" si="11"/>
        <v>112.41188595454545</v>
      </c>
      <c r="V11" s="90">
        <f t="shared" si="12"/>
        <v>2730.6149100000002</v>
      </c>
      <c r="W11" s="90">
        <f t="shared" si="3"/>
        <v>9.3122907463566964</v>
      </c>
      <c r="X11" s="90">
        <f>VLOOKUP(C11,Черниговский!$C$7:$F$97,2,0)</f>
        <v>13122</v>
      </c>
      <c r="Y11" s="90">
        <f>VLOOKUP(C11,Черниговский!$C$7:$F$97,3,0)</f>
        <v>14446.08</v>
      </c>
      <c r="Z11" s="90">
        <f t="shared" si="13"/>
        <v>110.09053497942386</v>
      </c>
      <c r="AA11" s="90">
        <f t="shared" si="14"/>
        <v>1324.08</v>
      </c>
      <c r="AB11" s="90">
        <f t="shared" si="4"/>
        <v>3.5634215593901253</v>
      </c>
    </row>
    <row r="12" spans="1:69" ht="16.5" x14ac:dyDescent="0.25">
      <c r="A12" s="88" t="s">
        <v>18</v>
      </c>
      <c r="B12" s="88"/>
      <c r="C12" s="83" t="s">
        <v>19</v>
      </c>
      <c r="D12" s="89">
        <v>9984</v>
      </c>
      <c r="E12" s="89">
        <v>11626.48738</v>
      </c>
      <c r="F12" s="89">
        <f t="shared" si="0"/>
        <v>116.45119571314102</v>
      </c>
      <c r="G12" s="94">
        <f t="shared" si="5"/>
        <v>1642.4873800000005</v>
      </c>
      <c r="H12" s="89">
        <f t="shared" si="6"/>
        <v>4.1381608005021819</v>
      </c>
      <c r="I12" s="95">
        <f>VLOOKUP(A12,Дальнереч!$B$5:$E$71,3,0)</f>
        <v>2393.3262999999997</v>
      </c>
      <c r="J12" s="90">
        <f>VLOOKUP(A12,Дальнереч!$B$5:$E$71,4,0)</f>
        <v>2792.3728300000002</v>
      </c>
      <c r="K12" s="91">
        <f t="shared" si="1"/>
        <v>116.67330234076316</v>
      </c>
      <c r="L12" s="90">
        <f t="shared" si="7"/>
        <v>399.04653000000053</v>
      </c>
      <c r="M12" s="91">
        <f t="shared" si="8"/>
        <v>2.0263374091095758</v>
      </c>
      <c r="N12" s="90">
        <f>VLOOKUP(C12,Красноармейский!A10:F84,4,0)</f>
        <v>5396</v>
      </c>
      <c r="O12" s="90">
        <f>VLOOKUP(C12,Красноармейский!$A$5:$E$79,5,0)</f>
        <v>6335.8474200000001</v>
      </c>
      <c r="P12" s="90">
        <f t="shared" si="9"/>
        <v>117.41748369162343</v>
      </c>
      <c r="Q12" s="90">
        <f t="shared" si="10"/>
        <v>939.84742000000006</v>
      </c>
      <c r="R12" s="90">
        <f t="shared" si="2"/>
        <v>5.3630566678187996</v>
      </c>
      <c r="S12" s="90">
        <f>VLOOKUP(C12,Спасский!$J$9:$M$160,2,0)</f>
        <v>7550</v>
      </c>
      <c r="T12" s="90">
        <f>VLOOKUP(C12,Спасский!$J$9:$L$160,3,0)</f>
        <v>8330.3694500000001</v>
      </c>
      <c r="U12" s="90">
        <f t="shared" si="11"/>
        <v>110.33601920529802</v>
      </c>
      <c r="V12" s="90">
        <f t="shared" si="12"/>
        <v>780.36945000000014</v>
      </c>
      <c r="W12" s="90">
        <f t="shared" si="3"/>
        <v>3.1367931054395086</v>
      </c>
      <c r="X12" s="90">
        <f>VLOOKUP(C12,Черниговский!$C$7:$F$97,2,0)</f>
        <v>14626.7</v>
      </c>
      <c r="Y12" s="90">
        <f>VLOOKUP(C12,Черниговский!$C$7:$F$97,3,0)</f>
        <v>15905.48</v>
      </c>
      <c r="Z12" s="90">
        <f t="shared" si="13"/>
        <v>108.74277861718637</v>
      </c>
      <c r="AA12" s="90">
        <f t="shared" si="14"/>
        <v>1278.7799999999988</v>
      </c>
      <c r="AB12" s="90">
        <f t="shared" si="4"/>
        <v>3.9234124651426852</v>
      </c>
    </row>
    <row r="13" spans="1:69" ht="33" x14ac:dyDescent="0.25">
      <c r="A13" s="88" t="s">
        <v>20</v>
      </c>
      <c r="B13" s="88"/>
      <c r="C13" s="83" t="s">
        <v>21</v>
      </c>
      <c r="D13" s="89">
        <v>1480</v>
      </c>
      <c r="E13" s="89">
        <v>1469.95118</v>
      </c>
      <c r="F13" s="89">
        <f t="shared" si="0"/>
        <v>99.321025675675685</v>
      </c>
      <c r="G13" s="94">
        <f t="shared" si="5"/>
        <v>-10.048819999999978</v>
      </c>
      <c r="H13" s="89">
        <f t="shared" si="6"/>
        <v>0.52319278840759609</v>
      </c>
      <c r="I13" s="90">
        <f>VLOOKUP(A13,Дальнереч!$B$5:$E$71,3,0)</f>
        <v>168</v>
      </c>
      <c r="J13" s="90">
        <f>VLOOKUP(A13,Дальнереч!$B$5:$E$71,4,0)</f>
        <v>209.19958</v>
      </c>
      <c r="K13" s="91">
        <f t="shared" si="1"/>
        <v>124.52355952380951</v>
      </c>
      <c r="L13" s="90">
        <f t="shared" si="7"/>
        <v>41.199579999999997</v>
      </c>
      <c r="M13" s="91">
        <f t="shared" si="8"/>
        <v>0.15180957584521815</v>
      </c>
      <c r="N13" s="90">
        <v>680</v>
      </c>
      <c r="O13" s="90">
        <v>703</v>
      </c>
      <c r="P13" s="90">
        <f t="shared" si="9"/>
        <v>103.38235294117648</v>
      </c>
      <c r="Q13" s="90">
        <f t="shared" si="10"/>
        <v>23</v>
      </c>
      <c r="R13" s="90">
        <f t="shared" si="2"/>
        <v>0.5950630732639417</v>
      </c>
      <c r="S13" s="90">
        <v>450</v>
      </c>
      <c r="T13" s="90">
        <v>462.1</v>
      </c>
      <c r="U13" s="90">
        <f t="shared" si="11"/>
        <v>102.6888888888889</v>
      </c>
      <c r="V13" s="90">
        <f t="shared" si="12"/>
        <v>12.100000000000023</v>
      </c>
      <c r="W13" s="90">
        <f t="shared" si="3"/>
        <v>0.17400333835417073</v>
      </c>
      <c r="X13" s="90">
        <v>870</v>
      </c>
      <c r="Y13" s="90">
        <v>910.58</v>
      </c>
      <c r="Z13" s="90">
        <f t="shared" si="13"/>
        <v>104.66436781609197</v>
      </c>
      <c r="AA13" s="90">
        <f t="shared" si="14"/>
        <v>40.580000000000041</v>
      </c>
      <c r="AB13" s="90">
        <f t="shared" si="4"/>
        <v>0.22461321019608504</v>
      </c>
    </row>
    <row r="14" spans="1:69" ht="33" x14ac:dyDescent="0.25">
      <c r="A14" s="88" t="s">
        <v>24</v>
      </c>
      <c r="B14" s="88"/>
      <c r="C14" s="83" t="s">
        <v>612</v>
      </c>
      <c r="D14" s="89">
        <v>3256</v>
      </c>
      <c r="E14" s="89">
        <v>3220.84301</v>
      </c>
      <c r="F14" s="89">
        <f t="shared" si="0"/>
        <v>98.920239864864868</v>
      </c>
      <c r="G14" s="94">
        <f t="shared" si="5"/>
        <v>-35.156989999999951</v>
      </c>
      <c r="H14" s="89">
        <f t="shared" si="6"/>
        <v>1.1463794569184365</v>
      </c>
      <c r="I14" s="90">
        <f>VLOOKUP(A14,Дальнереч!$B$5:$E$71,3,0)</f>
        <v>458.82609000000002</v>
      </c>
      <c r="J14" s="90">
        <f>VLOOKUP(A14,Дальнереч!$B$5:$E$71,4,0)</f>
        <v>461.61865999999998</v>
      </c>
      <c r="K14" s="91">
        <f t="shared" si="1"/>
        <v>100.60863365463808</v>
      </c>
      <c r="L14" s="90">
        <f t="shared" si="7"/>
        <v>2.7925699999999551</v>
      </c>
      <c r="M14" s="91">
        <f t="shared" si="8"/>
        <v>0.33498218771203059</v>
      </c>
      <c r="N14" s="90">
        <v>1718</v>
      </c>
      <c r="O14" s="90">
        <v>1783.6</v>
      </c>
      <c r="P14" s="90">
        <f t="shared" si="9"/>
        <v>103.8183934807916</v>
      </c>
      <c r="Q14" s="90">
        <f t="shared" si="10"/>
        <v>65.599999999999909</v>
      </c>
      <c r="R14" s="90">
        <f t="shared" si="2"/>
        <v>1.5097503520249875</v>
      </c>
      <c r="S14" s="90">
        <v>1350</v>
      </c>
      <c r="T14" s="90">
        <v>1337.07</v>
      </c>
      <c r="U14" s="90">
        <f t="shared" si="11"/>
        <v>99.042222222222222</v>
      </c>
      <c r="V14" s="90">
        <f t="shared" si="12"/>
        <v>-12.930000000000064</v>
      </c>
      <c r="W14" s="90">
        <f t="shared" si="3"/>
        <v>0.50347250295003465</v>
      </c>
      <c r="X14" s="90">
        <v>3900</v>
      </c>
      <c r="Y14" s="90">
        <v>3836.92</v>
      </c>
      <c r="Z14" s="90">
        <f t="shared" si="13"/>
        <v>98.382564102564103</v>
      </c>
      <c r="AA14" s="90">
        <f t="shared" si="14"/>
        <v>-63.079999999999927</v>
      </c>
      <c r="AB14" s="90">
        <f t="shared" si="4"/>
        <v>0.94645491715781427</v>
      </c>
    </row>
    <row r="15" spans="1:69" ht="16.5" x14ac:dyDescent="0.25">
      <c r="A15" s="88" t="s">
        <v>25</v>
      </c>
      <c r="B15" s="88"/>
      <c r="C15" s="83" t="s">
        <v>26</v>
      </c>
      <c r="D15" s="89">
        <v>8</v>
      </c>
      <c r="E15" s="89">
        <v>6.7524199999999999</v>
      </c>
      <c r="F15" s="89">
        <f t="shared" si="0"/>
        <v>84.405249999999995</v>
      </c>
      <c r="G15" s="94">
        <f t="shared" si="5"/>
        <v>-1.2475800000000001</v>
      </c>
      <c r="H15" s="89">
        <f t="shared" si="6"/>
        <v>2.4033569933249212E-3</v>
      </c>
      <c r="I15" s="90">
        <f>VLOOKUP(A15,Дальнереч!$B$5:$E$71,3,0)</f>
        <v>890.30020999999999</v>
      </c>
      <c r="J15" s="90">
        <f>VLOOKUP(A15,Дальнереч!$B$5:$E$71,4,0)</f>
        <v>890.34694999999999</v>
      </c>
      <c r="K15" s="91">
        <f t="shared" si="1"/>
        <v>100.00524991452041</v>
      </c>
      <c r="L15" s="90">
        <f t="shared" si="7"/>
        <v>4.6739999999999782E-2</v>
      </c>
      <c r="M15" s="91">
        <f t="shared" si="8"/>
        <v>0.64609686517814058</v>
      </c>
      <c r="N15" s="90">
        <f>VLOOKUP(C15,Красноармейский!A13:F87,4,0)</f>
        <v>118</v>
      </c>
      <c r="O15" s="90">
        <f>VLOOKUP(C15,Красноармейский!$A$5:$E$79,5,0)</f>
        <v>118.31939999999999</v>
      </c>
      <c r="P15" s="90">
        <f t="shared" si="9"/>
        <v>100.27067796610167</v>
      </c>
      <c r="Q15" s="90">
        <f t="shared" si="10"/>
        <v>0.31939999999998747</v>
      </c>
      <c r="R15" s="90">
        <f t="shared" si="2"/>
        <v>0.1001529243111602</v>
      </c>
      <c r="S15" s="90">
        <f>VLOOKUP(C15,Спасский!$J$9:$M$160,2,0)</f>
        <v>1150</v>
      </c>
      <c r="T15" s="90">
        <f>VLOOKUP(C15,Спасский!$J$9:$L$160,3,0)</f>
        <v>1167.83583</v>
      </c>
      <c r="U15" s="90">
        <f t="shared" si="11"/>
        <v>101.55094173913044</v>
      </c>
      <c r="V15" s="90">
        <f t="shared" si="12"/>
        <v>17.835829999999987</v>
      </c>
      <c r="W15" s="90">
        <f t="shared" si="3"/>
        <v>0.43974752882409396</v>
      </c>
      <c r="X15" s="90">
        <f>VLOOKUP(C15,Черниговский!$C$7:$F$97,2,0)</f>
        <v>1400</v>
      </c>
      <c r="Y15" s="90">
        <f>VLOOKUP(C15,Черниговский!$C$7:$F$97,3,0)</f>
        <v>1449.91</v>
      </c>
      <c r="Z15" s="90">
        <f t="shared" si="13"/>
        <v>103.565</v>
      </c>
      <c r="AA15" s="90">
        <f t="shared" si="14"/>
        <v>49.910000000000082</v>
      </c>
      <c r="AB15" s="90">
        <f t="shared" si="4"/>
        <v>0.35765000285027748</v>
      </c>
    </row>
    <row r="16" spans="1:69" ht="33" x14ac:dyDescent="0.25">
      <c r="A16" s="88" t="s">
        <v>27</v>
      </c>
      <c r="B16" s="88"/>
      <c r="C16" s="83" t="s">
        <v>484</v>
      </c>
      <c r="D16" s="89">
        <v>5240</v>
      </c>
      <c r="E16" s="89">
        <v>6928.9407700000002</v>
      </c>
      <c r="F16" s="89">
        <f t="shared" si="0"/>
        <v>132.23169408396947</v>
      </c>
      <c r="G16" s="94">
        <f t="shared" si="5"/>
        <v>1688.9407700000002</v>
      </c>
      <c r="H16" s="89">
        <f t="shared" si="6"/>
        <v>2.4661851981828238</v>
      </c>
      <c r="I16" s="90">
        <v>876.2</v>
      </c>
      <c r="J16" s="90">
        <f>VLOOKUP(A16,Дальнереч!$B$5:$E$71,4,0)</f>
        <v>1231.2076399999999</v>
      </c>
      <c r="K16" s="91">
        <f t="shared" si="1"/>
        <v>140.51673590504447</v>
      </c>
      <c r="L16" s="90">
        <f t="shared" si="7"/>
        <v>355.00763999999981</v>
      </c>
      <c r="M16" s="91">
        <f t="shared" si="8"/>
        <v>0.89344878037418629</v>
      </c>
      <c r="N16" s="90">
        <v>2880</v>
      </c>
      <c r="O16" s="90">
        <v>3730.92</v>
      </c>
      <c r="P16" s="90">
        <f t="shared" si="9"/>
        <v>129.54583333333335</v>
      </c>
      <c r="Q16" s="90">
        <f t="shared" si="10"/>
        <v>850.92000000000007</v>
      </c>
      <c r="R16" s="90">
        <f t="shared" si="2"/>
        <v>3.1580835295901921</v>
      </c>
      <c r="S16" s="90">
        <f>VLOOKUP(C16,Спасский!$J$9:$M$160,2,0)</f>
        <v>4600</v>
      </c>
      <c r="T16" s="90">
        <f>VLOOKUP(C16,Спасский!$J$9:$L$160,3,0)</f>
        <v>5363.3698099999992</v>
      </c>
      <c r="U16" s="90">
        <f t="shared" si="11"/>
        <v>116.59499586956521</v>
      </c>
      <c r="V16" s="90">
        <f t="shared" si="12"/>
        <v>763.36980999999923</v>
      </c>
      <c r="W16" s="90">
        <f t="shared" si="3"/>
        <v>2.0195720661501282</v>
      </c>
      <c r="X16" s="90">
        <f>VLOOKUP(C16,Черниговский!$C$7:$F$97,2,0)</f>
        <v>8456.7000000000007</v>
      </c>
      <c r="Y16" s="90">
        <f>VLOOKUP(C16,Черниговский!$C$7:$F$97,3,0)</f>
        <v>9708.07</v>
      </c>
      <c r="Z16" s="90">
        <f t="shared" si="13"/>
        <v>114.79737959251244</v>
      </c>
      <c r="AA16" s="90">
        <f t="shared" si="14"/>
        <v>1251.369999999999</v>
      </c>
      <c r="AB16" s="90">
        <f t="shared" si="4"/>
        <v>2.3946943349385084</v>
      </c>
    </row>
    <row r="17" spans="1:28" ht="16.5" x14ac:dyDescent="0.25">
      <c r="A17" s="92" t="s">
        <v>485</v>
      </c>
      <c r="B17" s="92"/>
      <c r="C17" s="93" t="s">
        <v>486</v>
      </c>
      <c r="D17" s="89"/>
      <c r="E17" s="89"/>
      <c r="F17" s="89"/>
      <c r="G17" s="94"/>
      <c r="H17" s="89"/>
      <c r="I17" s="90">
        <v>5</v>
      </c>
      <c r="J17" s="90">
        <v>-18.68</v>
      </c>
      <c r="K17" s="91">
        <f t="shared" si="1"/>
        <v>-373.59999999999997</v>
      </c>
      <c r="L17" s="90">
        <f t="shared" si="7"/>
        <v>-23.68</v>
      </c>
      <c r="M17" s="91">
        <f t="shared" si="8"/>
        <v>-1.3555490296819309E-2</v>
      </c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>
        <f>VLOOKUP(C17,Черниговский!$C$7:$F$97,3,0)</f>
        <v>-3.9</v>
      </c>
      <c r="Z17" s="90"/>
      <c r="AA17" s="90">
        <f t="shared" si="14"/>
        <v>-3.9</v>
      </c>
      <c r="AB17" s="90">
        <f t="shared" si="4"/>
        <v>-9.6201489134917478E-4</v>
      </c>
    </row>
    <row r="18" spans="1:28" ht="16.5" x14ac:dyDescent="0.25">
      <c r="A18" s="92" t="s">
        <v>487</v>
      </c>
      <c r="B18" s="92"/>
      <c r="C18" s="93" t="s">
        <v>488</v>
      </c>
      <c r="D18" s="89"/>
      <c r="E18" s="89"/>
      <c r="F18" s="89"/>
      <c r="G18" s="94"/>
      <c r="H18" s="89"/>
      <c r="I18" s="90">
        <f>I19</f>
        <v>0</v>
      </c>
      <c r="J18" s="90">
        <f>J19</f>
        <v>-16.14546</v>
      </c>
      <c r="K18" s="91"/>
      <c r="L18" s="90">
        <f t="shared" si="7"/>
        <v>-16.14546</v>
      </c>
      <c r="M18" s="91">
        <f t="shared" si="8"/>
        <v>-1.1716254088205796E-2</v>
      </c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>
        <f>VLOOKUP(C18,Черниговский!$C$7:$F$97,3,0)</f>
        <v>-0.33</v>
      </c>
      <c r="Z18" s="90"/>
      <c r="AA18" s="90">
        <f t="shared" si="14"/>
        <v>-0.33</v>
      </c>
      <c r="AB18" s="90">
        <f t="shared" si="4"/>
        <v>-8.1401260037237865E-5</v>
      </c>
    </row>
    <row r="19" spans="1:28" ht="49.5" x14ac:dyDescent="0.25">
      <c r="A19" s="92" t="s">
        <v>132</v>
      </c>
      <c r="B19" s="92"/>
      <c r="C19" s="93" t="s">
        <v>613</v>
      </c>
      <c r="D19" s="89"/>
      <c r="E19" s="89"/>
      <c r="F19" s="89"/>
      <c r="G19" s="94"/>
      <c r="H19" s="89"/>
      <c r="I19" s="90">
        <f>VLOOKUP(A19,Дальнереч!$B$5:$E$71,3,0)</f>
        <v>0</v>
      </c>
      <c r="J19" s="90">
        <f>VLOOKUP(A19,Дальнереч!$B$5:$E$71,4,0)</f>
        <v>-16.14546</v>
      </c>
      <c r="K19" s="91"/>
      <c r="L19" s="90">
        <f t="shared" si="7"/>
        <v>-16.14546</v>
      </c>
      <c r="M19" s="91">
        <f t="shared" si="8"/>
        <v>-1.1716254088205796E-2</v>
      </c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</row>
    <row r="20" spans="1:28" ht="16.5" x14ac:dyDescent="0.25">
      <c r="A20" s="92" t="s">
        <v>489</v>
      </c>
      <c r="B20" s="92"/>
      <c r="C20" s="93" t="s">
        <v>490</v>
      </c>
      <c r="D20" s="89"/>
      <c r="E20" s="89"/>
      <c r="F20" s="89"/>
      <c r="G20" s="94"/>
      <c r="H20" s="89"/>
      <c r="I20" s="90">
        <f>VLOOKUP(A20,Дальнереч!$B$5:$E$71,3,0)</f>
        <v>5</v>
      </c>
      <c r="J20" s="90">
        <f>VLOOKUP(A20,Дальнереч!$B$5:$E$71,4,0)</f>
        <v>-2.5379800000000001</v>
      </c>
      <c r="K20" s="91">
        <f>J20/I20*100</f>
        <v>-50.759600000000006</v>
      </c>
      <c r="L20" s="90">
        <f t="shared" si="7"/>
        <v>-7.5379800000000001</v>
      </c>
      <c r="M20" s="91">
        <f t="shared" si="8"/>
        <v>-1.841732508753826E-3</v>
      </c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>
        <f>VLOOKUP(C20,Черниговский!$C$7:$F$97,3,0)</f>
        <v>-3.57</v>
      </c>
      <c r="Z20" s="90"/>
      <c r="AA20" s="90">
        <f t="shared" si="14"/>
        <v>-3.57</v>
      </c>
      <c r="AB20" s="90">
        <f>Y20/$Y$7*100</f>
        <v>-8.8061363131193679E-4</v>
      </c>
    </row>
    <row r="21" spans="1:28" ht="16.5" x14ac:dyDescent="0.25">
      <c r="A21" s="92" t="s">
        <v>491</v>
      </c>
      <c r="B21" s="92"/>
      <c r="C21" s="93" t="s">
        <v>492</v>
      </c>
      <c r="D21" s="89"/>
      <c r="E21" s="89"/>
      <c r="F21" s="89"/>
      <c r="G21" s="94"/>
      <c r="H21" s="89"/>
      <c r="I21" s="90"/>
      <c r="J21" s="90"/>
      <c r="K21" s="91"/>
      <c r="L21" s="90"/>
      <c r="M21" s="91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>
        <f>VLOOKUP(C21,Черниговский!$C$7:$F$97,3,0)</f>
        <v>-3.98</v>
      </c>
      <c r="Z21" s="90"/>
      <c r="AA21" s="90">
        <f t="shared" si="14"/>
        <v>-3.98</v>
      </c>
      <c r="AB21" s="90">
        <f>Y21/$Y$7*100</f>
        <v>-9.8174853014608085E-4</v>
      </c>
    </row>
    <row r="22" spans="1:28" ht="49.5" x14ac:dyDescent="0.25">
      <c r="A22" s="92" t="s">
        <v>493</v>
      </c>
      <c r="B22" s="92"/>
      <c r="C22" s="93" t="s">
        <v>637</v>
      </c>
      <c r="D22" s="89"/>
      <c r="E22" s="89"/>
      <c r="F22" s="89"/>
      <c r="G22" s="94"/>
      <c r="H22" s="89"/>
      <c r="I22" s="90"/>
      <c r="J22" s="90"/>
      <c r="K22" s="91"/>
      <c r="L22" s="90"/>
      <c r="M22" s="91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</row>
    <row r="23" spans="1:28" ht="16.5" x14ac:dyDescent="0.25">
      <c r="A23" s="92" t="s">
        <v>494</v>
      </c>
      <c r="B23" s="92"/>
      <c r="C23" s="93" t="s">
        <v>495</v>
      </c>
      <c r="D23" s="89"/>
      <c r="E23" s="89"/>
      <c r="F23" s="89"/>
      <c r="G23" s="94"/>
      <c r="H23" s="89"/>
      <c r="I23" s="90">
        <v>5</v>
      </c>
      <c r="J23" s="90">
        <v>-2.54</v>
      </c>
      <c r="K23" s="91">
        <f>J23/I23*100</f>
        <v>-50.8</v>
      </c>
      <c r="L23" s="90">
        <f t="shared" si="7"/>
        <v>-7.54</v>
      </c>
      <c r="M23" s="91">
        <f t="shared" si="8"/>
        <v>-1.8431983594176149E-3</v>
      </c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>
        <f>VLOOKUP(C23,Черниговский!$C$7:$F$97,3,0)</f>
        <v>0.41</v>
      </c>
      <c r="Z23" s="90"/>
      <c r="AA23" s="90">
        <f t="shared" si="14"/>
        <v>0.41</v>
      </c>
      <c r="AB23" s="90">
        <f>Y23/$Y$7*100</f>
        <v>1.0113489883414401E-4</v>
      </c>
    </row>
    <row r="24" spans="1:28" ht="49.5" x14ac:dyDescent="0.25">
      <c r="A24" s="92" t="s">
        <v>496</v>
      </c>
      <c r="B24" s="92"/>
      <c r="C24" s="93" t="s">
        <v>638</v>
      </c>
      <c r="D24" s="89"/>
      <c r="E24" s="89"/>
      <c r="F24" s="89"/>
      <c r="G24" s="94"/>
      <c r="H24" s="89"/>
      <c r="I24" s="90">
        <v>5</v>
      </c>
      <c r="J24" s="90">
        <v>-2.54</v>
      </c>
      <c r="K24" s="91">
        <f>J24/I24*100</f>
        <v>-50.8</v>
      </c>
      <c r="L24" s="90">
        <f t="shared" si="7"/>
        <v>-7.54</v>
      </c>
      <c r="M24" s="91">
        <f t="shared" si="8"/>
        <v>-1.8431983594176149E-3</v>
      </c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</row>
    <row r="25" spans="1:28" ht="16.5" x14ac:dyDescent="0.25">
      <c r="A25" s="88" t="s">
        <v>29</v>
      </c>
      <c r="B25" s="88"/>
      <c r="C25" s="83" t="s">
        <v>30</v>
      </c>
      <c r="D25" s="89">
        <v>3709</v>
      </c>
      <c r="E25" s="89">
        <v>3677.1667200000002</v>
      </c>
      <c r="F25" s="89">
        <f t="shared" si="0"/>
        <v>99.141728767861963</v>
      </c>
      <c r="G25" s="94">
        <f t="shared" si="5"/>
        <v>-31.833279999999831</v>
      </c>
      <c r="H25" s="89">
        <f t="shared" si="6"/>
        <v>1.3087966021268911</v>
      </c>
      <c r="I25" s="90">
        <f>VLOOKUP(A25,Дальнереч!$B$5:$E$71,3,0)</f>
        <v>200</v>
      </c>
      <c r="J25" s="90">
        <f>VLOOKUP(A25,Дальнереч!$B$5:$E$71,4,0)</f>
        <v>323.77686</v>
      </c>
      <c r="K25" s="91">
        <f>J25/I25*100</f>
        <v>161.88843</v>
      </c>
      <c r="L25" s="90">
        <f t="shared" si="7"/>
        <v>123.77686</v>
      </c>
      <c r="M25" s="91">
        <f t="shared" si="8"/>
        <v>0.23495471542101842</v>
      </c>
      <c r="N25" s="90">
        <f>VLOOKUP(C25,Красноармейский!$A$5:$E$79,4,0)</f>
        <v>1600</v>
      </c>
      <c r="O25" s="90">
        <f>VLOOKUP(C25,Красноармейский!$A$5:$E$79,5,0)</f>
        <v>1691.0471399999999</v>
      </c>
      <c r="P25" s="90">
        <f t="shared" si="9"/>
        <v>105.69044624999999</v>
      </c>
      <c r="Q25" s="90">
        <f t="shared" si="10"/>
        <v>91.047139999999899</v>
      </c>
      <c r="R25" s="90">
        <f>O25/$O$7*100</f>
        <v>1.4314078352241806</v>
      </c>
      <c r="S25" s="90">
        <f>VLOOKUP(C25,Спасский!$J$9:$M$160,2,0)</f>
        <v>4500</v>
      </c>
      <c r="T25" s="90">
        <f>VLOOKUP(C25,Спасский!$J$9:$L$160,3,0)</f>
        <v>4386.6344800000006</v>
      </c>
      <c r="U25" s="90">
        <f t="shared" si="11"/>
        <v>97.480766222222243</v>
      </c>
      <c r="V25" s="90">
        <f t="shared" si="12"/>
        <v>-113.36551999999938</v>
      </c>
      <c r="W25" s="90">
        <f>T25/$T$7*100</f>
        <v>1.6517832582980132</v>
      </c>
      <c r="X25" s="90">
        <f>VLOOKUP(C25,Черниговский!$C$7:$F$97,2,0)</f>
        <v>3970</v>
      </c>
      <c r="Y25" s="90">
        <f>VLOOKUP(C25,Черниговский!$C$7:$F$97,3,0)</f>
        <v>3956.87</v>
      </c>
      <c r="Z25" s="90">
        <f t="shared" si="13"/>
        <v>99.66926952141057</v>
      </c>
      <c r="AA25" s="90">
        <f t="shared" si="14"/>
        <v>-13.130000000000109</v>
      </c>
      <c r="AB25" s="90">
        <f>Y25/$Y$7*100</f>
        <v>0.97604304182892543</v>
      </c>
    </row>
    <row r="26" spans="1:28" ht="33" x14ac:dyDescent="0.25">
      <c r="A26" s="88" t="s">
        <v>31</v>
      </c>
      <c r="B26" s="88"/>
      <c r="C26" s="83" t="s">
        <v>32</v>
      </c>
      <c r="D26" s="89">
        <v>3709</v>
      </c>
      <c r="E26" s="89">
        <v>3677.1667200000002</v>
      </c>
      <c r="F26" s="89">
        <f t="shared" si="0"/>
        <v>99.141728767861963</v>
      </c>
      <c r="G26" s="94">
        <f t="shared" si="5"/>
        <v>-31.833279999999831</v>
      </c>
      <c r="H26" s="89">
        <f t="shared" si="6"/>
        <v>1.3087966021268911</v>
      </c>
      <c r="I26" s="90">
        <v>200</v>
      </c>
      <c r="J26" s="90">
        <v>323.77999999999997</v>
      </c>
      <c r="K26" s="91">
        <f>J26/I26*100</f>
        <v>161.88999999999999</v>
      </c>
      <c r="L26" s="90">
        <f t="shared" si="7"/>
        <v>123.77999999999997</v>
      </c>
      <c r="M26" s="91">
        <f t="shared" si="8"/>
        <v>0.23495699402056505</v>
      </c>
      <c r="N26" s="90">
        <f>N25</f>
        <v>1600</v>
      </c>
      <c r="O26" s="90">
        <f>O25</f>
        <v>1691.0471399999999</v>
      </c>
      <c r="P26" s="90">
        <f t="shared" si="9"/>
        <v>105.69044624999999</v>
      </c>
      <c r="Q26" s="90">
        <f t="shared" si="10"/>
        <v>91.047139999999899</v>
      </c>
      <c r="R26" s="90">
        <f>O26/$O$7*100</f>
        <v>1.4314078352241806</v>
      </c>
      <c r="S26" s="90">
        <f>VLOOKUP(C26,Спасский!$J$9:$M$160,2,0)</f>
        <v>4500</v>
      </c>
      <c r="T26" s="90">
        <f>VLOOKUP(C26,Спасский!$J$9:$L$160,3,0)</f>
        <v>4386.6344800000006</v>
      </c>
      <c r="U26" s="90">
        <f t="shared" si="11"/>
        <v>97.480766222222243</v>
      </c>
      <c r="V26" s="90">
        <f t="shared" si="12"/>
        <v>-113.36551999999938</v>
      </c>
      <c r="W26" s="90">
        <f>T26/$T$7*100</f>
        <v>1.6517832582980132</v>
      </c>
      <c r="X26" s="90">
        <f>VLOOKUP(C26,Черниговский!$C$7:$F$97,2,0)</f>
        <v>3955</v>
      </c>
      <c r="Y26" s="90">
        <f>VLOOKUP(C26,Черниговский!$C$7:$F$97,3,0)</f>
        <v>3941.87</v>
      </c>
      <c r="Z26" s="90">
        <f t="shared" si="13"/>
        <v>99.668015170670031</v>
      </c>
      <c r="AA26" s="90">
        <f t="shared" si="14"/>
        <v>-13.130000000000109</v>
      </c>
      <c r="AB26" s="90">
        <f>Y26/$Y$7*100</f>
        <v>0.97234298455450541</v>
      </c>
    </row>
    <row r="27" spans="1:28" ht="49.5" x14ac:dyDescent="0.25">
      <c r="A27" s="88" t="s">
        <v>497</v>
      </c>
      <c r="B27" s="88"/>
      <c r="C27" s="83" t="s">
        <v>498</v>
      </c>
      <c r="D27" s="89"/>
      <c r="E27" s="89"/>
      <c r="F27" s="89"/>
      <c r="G27" s="94"/>
      <c r="H27" s="89"/>
      <c r="I27" s="90"/>
      <c r="J27" s="90"/>
      <c r="K27" s="91"/>
      <c r="L27" s="90"/>
      <c r="M27" s="91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>
        <v>15</v>
      </c>
      <c r="Y27" s="90">
        <v>15</v>
      </c>
      <c r="Z27" s="90"/>
      <c r="AA27" s="90">
        <f t="shared" si="14"/>
        <v>0</v>
      </c>
      <c r="AB27" s="90">
        <f>Y27/$Y$7*100</f>
        <v>3.7000572744199031E-3</v>
      </c>
    </row>
    <row r="28" spans="1:28" ht="49.5" x14ac:dyDescent="0.25">
      <c r="A28" s="88" t="s">
        <v>33</v>
      </c>
      <c r="B28" s="88"/>
      <c r="C28" s="83" t="s">
        <v>649</v>
      </c>
      <c r="D28" s="89">
        <v>0</v>
      </c>
      <c r="E28" s="89">
        <v>8.6400000000000005E-2</v>
      </c>
      <c r="F28" s="89"/>
      <c r="G28" s="94">
        <f t="shared" si="5"/>
        <v>8.6400000000000005E-2</v>
      </c>
      <c r="H28" s="89">
        <f t="shared" si="6"/>
        <v>3.0751944373020814E-5</v>
      </c>
      <c r="I28" s="90">
        <f>VLOOKUP(A28,Дальнереч!$B$5:$E$71,3,0)</f>
        <v>0</v>
      </c>
      <c r="J28" s="90">
        <v>-41.99</v>
      </c>
      <c r="K28" s="91"/>
      <c r="L28" s="90">
        <f t="shared" si="7"/>
        <v>-41.99</v>
      </c>
      <c r="M28" s="91">
        <f t="shared" si="8"/>
        <v>-3.0470826422025848E-2</v>
      </c>
      <c r="N28" s="90"/>
      <c r="O28" s="90">
        <v>7.0000000000000007E-2</v>
      </c>
      <c r="P28" s="90"/>
      <c r="Q28" s="90">
        <f t="shared" si="10"/>
        <v>7.0000000000000007E-2</v>
      </c>
      <c r="R28" s="90">
        <f>O28/$O$7*100</f>
        <v>5.9252368603806428E-5</v>
      </c>
      <c r="S28" s="90"/>
      <c r="T28" s="90"/>
      <c r="U28" s="90"/>
      <c r="V28" s="90"/>
      <c r="W28" s="90"/>
      <c r="X28" s="90"/>
      <c r="Y28" s="90"/>
      <c r="Z28" s="90"/>
      <c r="AA28" s="90"/>
      <c r="AB28" s="90"/>
    </row>
    <row r="29" spans="1:28" ht="49.5" x14ac:dyDescent="0.25">
      <c r="A29" s="88" t="s">
        <v>35</v>
      </c>
      <c r="B29" s="88"/>
      <c r="C29" s="83" t="s">
        <v>36</v>
      </c>
      <c r="D29" s="89">
        <v>6168</v>
      </c>
      <c r="E29" s="89">
        <v>6393.0288200000005</v>
      </c>
      <c r="F29" s="89">
        <f t="shared" si="0"/>
        <v>103.64832717250326</v>
      </c>
      <c r="G29" s="94">
        <f t="shared" si="5"/>
        <v>225.02882000000045</v>
      </c>
      <c r="H29" s="89">
        <f t="shared" si="6"/>
        <v>2.2754405862009128</v>
      </c>
      <c r="I29" s="90">
        <f>VLOOKUP(A29,Дальнереч!$B$5:$E$71,3,0)</f>
        <v>8573.8179999999993</v>
      </c>
      <c r="J29" s="90">
        <f>VLOOKUP(A29,Дальнереч!$B$5:$E$71,4,0)</f>
        <v>9039.098469999999</v>
      </c>
      <c r="K29" s="91">
        <f>J29/I29*100</f>
        <v>105.42675935038508</v>
      </c>
      <c r="L29" s="90">
        <f t="shared" si="7"/>
        <v>465.2804699999997</v>
      </c>
      <c r="M29" s="91">
        <f t="shared" si="8"/>
        <v>6.5593903427237281</v>
      </c>
      <c r="N29" s="90">
        <f>VLOOKUP(C29,Красноармейский!$A$5:$E$79,4,0)</f>
        <v>8503</v>
      </c>
      <c r="O29" s="90">
        <f>VLOOKUP(C29,Красноармейский!$A$5:$E$79,5,0)</f>
        <v>8850.6921500000008</v>
      </c>
      <c r="P29" s="90">
        <f t="shared" si="9"/>
        <v>104.08905268728685</v>
      </c>
      <c r="Q29" s="90">
        <f t="shared" si="10"/>
        <v>347.69215000000077</v>
      </c>
      <c r="R29" s="90">
        <f>O29/$O$7*100</f>
        <v>7.4917781952945157</v>
      </c>
      <c r="S29" s="90">
        <f>VLOOKUP(C29,Спасский!$J$9:$M$160,2,0)</f>
        <v>16601.240000000002</v>
      </c>
      <c r="T29" s="90">
        <f>VLOOKUP(C29,Спасский!$J$9:$L$160,3,0)</f>
        <v>14492.947830000001</v>
      </c>
      <c r="U29" s="90">
        <f t="shared" si="11"/>
        <v>87.300393404348114</v>
      </c>
      <c r="V29" s="90">
        <f t="shared" si="12"/>
        <v>-2108.2921700000006</v>
      </c>
      <c r="W29" s="90">
        <f>T29/$T$7*100</f>
        <v>5.4573064380282075</v>
      </c>
      <c r="X29" s="90">
        <f>VLOOKUP(C29,Черниговский!$C$7:$F$97,2,0)</f>
        <v>9915</v>
      </c>
      <c r="Y29" s="90">
        <f>VLOOKUP(C29,Черниговский!$C$7:$F$97,3,0)</f>
        <v>11141.48</v>
      </c>
      <c r="Z29" s="90">
        <f t="shared" si="13"/>
        <v>112.36994452849218</v>
      </c>
      <c r="AA29" s="90">
        <f t="shared" si="14"/>
        <v>1226.4799999999996</v>
      </c>
      <c r="AB29" s="90">
        <f>Y29/$Y$7*100</f>
        <v>2.7482742747869238</v>
      </c>
    </row>
    <row r="30" spans="1:28" ht="99" x14ac:dyDescent="0.25">
      <c r="A30" s="88" t="s">
        <v>499</v>
      </c>
      <c r="B30" s="88"/>
      <c r="C30" s="83" t="s">
        <v>500</v>
      </c>
      <c r="D30" s="89">
        <f>D31+D32+D33+D34+D35</f>
        <v>5870</v>
      </c>
      <c r="E30" s="89">
        <f>E31+E32+E33+E34+E35</f>
        <v>6075.4562800000003</v>
      </c>
      <c r="F30" s="89">
        <f t="shared" si="0"/>
        <v>103.50010698466781</v>
      </c>
      <c r="G30" s="94">
        <f t="shared" si="5"/>
        <v>205.45628000000033</v>
      </c>
      <c r="H30" s="89">
        <f t="shared" si="6"/>
        <v>2.1624084903157401</v>
      </c>
      <c r="I30" s="90">
        <f>I31+I32+I33+I34+I35</f>
        <v>8089.8180000000002</v>
      </c>
      <c r="J30" s="90">
        <f>J31+J32+J33+J34+J35</f>
        <v>8489.4619999999995</v>
      </c>
      <c r="K30" s="91">
        <f>J30/I30*100</f>
        <v>104.94008641479944</v>
      </c>
      <c r="L30" s="90">
        <f t="shared" si="7"/>
        <v>399.64399999999932</v>
      </c>
      <c r="M30" s="91">
        <f t="shared" si="8"/>
        <v>6.1605363900544026</v>
      </c>
      <c r="N30" s="90">
        <f>N31+N32+N33+N34+N35</f>
        <v>8503</v>
      </c>
      <c r="O30" s="90">
        <f>O31+O32+O33+O34+O35</f>
        <v>8783.2022500000003</v>
      </c>
      <c r="P30" s="90">
        <f t="shared" si="9"/>
        <v>103.29533399976478</v>
      </c>
      <c r="Q30" s="90">
        <f t="shared" si="10"/>
        <v>280.20225000000028</v>
      </c>
      <c r="R30" s="90">
        <f>O30/$O$7*100</f>
        <v>7.4346505319825988</v>
      </c>
      <c r="S30" s="90">
        <f>VLOOKUP(C30,Спасский!$J$9:$M$160,2,0)</f>
        <v>14601.24</v>
      </c>
      <c r="T30" s="90">
        <f>VLOOKUP(C30,Спасский!$J$9:$L$160,3,0)</f>
        <v>12907.432630000001</v>
      </c>
      <c r="U30" s="90">
        <f t="shared" si="11"/>
        <v>88.399564899967402</v>
      </c>
      <c r="V30" s="90">
        <f t="shared" si="12"/>
        <v>-1693.8073699999986</v>
      </c>
      <c r="W30" s="90">
        <f>T30/$T$7*100</f>
        <v>4.8602821190252197</v>
      </c>
      <c r="X30" s="90">
        <f>VLOOKUP(C30,Черниговский!$C$7:$F$97,2,0)</f>
        <v>8814.7199999999993</v>
      </c>
      <c r="Y30" s="90">
        <f>VLOOKUP(C30,Черниговский!$C$7:$F$97,3,0)</f>
        <v>9999.1</v>
      </c>
      <c r="Z30" s="90">
        <f t="shared" si="13"/>
        <v>113.43638822333553</v>
      </c>
      <c r="AA30" s="90">
        <f t="shared" si="14"/>
        <v>1184.380000000001</v>
      </c>
      <c r="AB30" s="90">
        <f>Y30/$Y$7*100</f>
        <v>2.4664828461768038</v>
      </c>
    </row>
    <row r="31" spans="1:28" ht="115.5" x14ac:dyDescent="0.25">
      <c r="A31" s="88" t="s">
        <v>37</v>
      </c>
      <c r="B31" s="88"/>
      <c r="C31" s="83" t="s">
        <v>38</v>
      </c>
      <c r="D31" s="89">
        <v>85</v>
      </c>
      <c r="E31" s="89">
        <v>88.237589999999997</v>
      </c>
      <c r="F31" s="89">
        <f t="shared" si="0"/>
        <v>103.80892941176469</v>
      </c>
      <c r="G31" s="94">
        <f t="shared" si="5"/>
        <v>3.2375899999999973</v>
      </c>
      <c r="H31" s="89">
        <f t="shared" si="6"/>
        <v>3.1405989112146031E-2</v>
      </c>
      <c r="I31" s="90">
        <v>6908</v>
      </c>
      <c r="J31" s="90">
        <v>7272.62</v>
      </c>
      <c r="K31" s="91">
        <f>J31/I31*100</f>
        <v>105.27822814128547</v>
      </c>
      <c r="L31" s="90">
        <f t="shared" si="7"/>
        <v>364.61999999999989</v>
      </c>
      <c r="M31" s="91">
        <f t="shared" si="8"/>
        <v>5.2775123041998944</v>
      </c>
      <c r="N31" s="90">
        <f>VLOOKUP(C31,Красноармейский!$A$5:$E$79,4,0)</f>
        <v>6926</v>
      </c>
      <c r="O31" s="90">
        <f>VLOOKUP(C31,Красноармейский!$A$5:$E$79,5,0)</f>
        <v>7219.77621</v>
      </c>
      <c r="P31" s="90">
        <f t="shared" si="9"/>
        <v>104.24164322841467</v>
      </c>
      <c r="Q31" s="90">
        <f t="shared" si="10"/>
        <v>293.77620999999999</v>
      </c>
      <c r="R31" s="90">
        <f>O31/$O$7*100</f>
        <v>6.1112691604558931</v>
      </c>
      <c r="S31" s="90">
        <f>VLOOKUP(C31,Спасский!$J$9:$M$160,2,0)</f>
        <v>13379.16</v>
      </c>
      <c r="T31" s="90">
        <f>VLOOKUP(C31,Спасский!$J$9:$L$160,3,0)</f>
        <v>11841.211380000001</v>
      </c>
      <c r="U31" s="90">
        <f t="shared" si="11"/>
        <v>88.504894029221575</v>
      </c>
      <c r="V31" s="90">
        <f t="shared" si="12"/>
        <v>-1537.9486199999992</v>
      </c>
      <c r="W31" s="90">
        <f>T31/$T$7*100</f>
        <v>4.4587974686807987</v>
      </c>
      <c r="X31" s="90">
        <v>6199.72</v>
      </c>
      <c r="Y31" s="90">
        <v>6906.33</v>
      </c>
      <c r="Z31" s="90">
        <f t="shared" si="13"/>
        <v>111.39745020742873</v>
      </c>
      <c r="AA31" s="90">
        <f t="shared" si="14"/>
        <v>706.60999999999967</v>
      </c>
      <c r="AB31" s="90">
        <f>Y31/$Y$7*100</f>
        <v>1.7035877704029607</v>
      </c>
    </row>
    <row r="32" spans="1:28" ht="99" x14ac:dyDescent="0.25">
      <c r="A32" s="88" t="s">
        <v>39</v>
      </c>
      <c r="B32" s="88"/>
      <c r="C32" s="83" t="s">
        <v>40</v>
      </c>
      <c r="D32" s="89">
        <v>2132</v>
      </c>
      <c r="E32" s="89">
        <v>2170.4628200000002</v>
      </c>
      <c r="F32" s="89">
        <f t="shared" si="0"/>
        <v>101.80407223264541</v>
      </c>
      <c r="G32" s="94">
        <f t="shared" si="5"/>
        <v>38.462820000000193</v>
      </c>
      <c r="H32" s="89">
        <f t="shared" si="6"/>
        <v>0.77252259148553104</v>
      </c>
      <c r="I32" s="90"/>
      <c r="J32" s="90"/>
      <c r="K32" s="91"/>
      <c r="L32" s="90"/>
      <c r="M32" s="91"/>
      <c r="N32" s="90">
        <f>VLOOKUP(C32,Красноармейский!$A$5:$E$79,4,0)</f>
        <v>780</v>
      </c>
      <c r="O32" s="90">
        <f>VLOOKUP(C32,Красноармейский!$A$5:$E$79,5,0)</f>
        <v>784.39431000000002</v>
      </c>
      <c r="P32" s="90">
        <f t="shared" si="9"/>
        <v>100.56337307692307</v>
      </c>
      <c r="Q32" s="90">
        <f t="shared" si="10"/>
        <v>4.3943100000000186</v>
      </c>
      <c r="R32" s="90">
        <f>O32/$O$7*100</f>
        <v>0.66396029695497727</v>
      </c>
      <c r="S32" s="90"/>
      <c r="T32" s="90"/>
      <c r="U32" s="90"/>
      <c r="V32" s="90"/>
      <c r="W32" s="90"/>
      <c r="X32" s="90"/>
      <c r="Y32" s="90"/>
      <c r="Z32" s="90"/>
      <c r="AA32" s="90"/>
      <c r="AB32" s="90"/>
    </row>
    <row r="33" spans="1:28" ht="82.5" x14ac:dyDescent="0.25">
      <c r="A33" s="88" t="s">
        <v>41</v>
      </c>
      <c r="B33" s="88"/>
      <c r="C33" s="83" t="s">
        <v>614</v>
      </c>
      <c r="D33" s="89">
        <v>2046</v>
      </c>
      <c r="E33" s="89">
        <v>2086.3090999999999</v>
      </c>
      <c r="F33" s="89">
        <f t="shared" si="0"/>
        <v>101.97014173998045</v>
      </c>
      <c r="G33" s="94">
        <f t="shared" si="5"/>
        <v>40.309099999999944</v>
      </c>
      <c r="H33" s="89">
        <f t="shared" si="6"/>
        <v>0.74257015495517487</v>
      </c>
      <c r="I33" s="90"/>
      <c r="J33" s="90"/>
      <c r="K33" s="91"/>
      <c r="L33" s="90"/>
      <c r="M33" s="91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</row>
    <row r="34" spans="1:28" ht="82.5" x14ac:dyDescent="0.25">
      <c r="A34" s="88" t="s">
        <v>42</v>
      </c>
      <c r="B34" s="88"/>
      <c r="C34" s="83" t="s">
        <v>635</v>
      </c>
      <c r="D34" s="89"/>
      <c r="E34" s="94">
        <v>-20</v>
      </c>
      <c r="F34" s="89"/>
      <c r="G34" s="94">
        <f t="shared" si="5"/>
        <v>-20</v>
      </c>
      <c r="H34" s="89"/>
      <c r="I34" s="90">
        <f>VLOOKUP(A34,Дальнереч!$B$5:$E$71,3,0)</f>
        <v>366.61799999999999</v>
      </c>
      <c r="J34" s="90">
        <f>VLOOKUP(A34,Дальнереч!$B$5:$E$71,4,0)</f>
        <v>357.80200000000002</v>
      </c>
      <c r="K34" s="91">
        <f>J34/I34*100</f>
        <v>97.595317196646107</v>
      </c>
      <c r="L34" s="90">
        <f t="shared" si="7"/>
        <v>-8.8159999999999741</v>
      </c>
      <c r="M34" s="91">
        <f t="shared" si="8"/>
        <v>0.25964569267572496</v>
      </c>
      <c r="N34" s="90"/>
      <c r="O34" s="90"/>
      <c r="P34" s="90"/>
      <c r="Q34" s="90"/>
      <c r="R34" s="90"/>
      <c r="S34" s="90">
        <f>VLOOKUP(C34,Спасский!$J$9:$M$160,2,0)</f>
        <v>657.93</v>
      </c>
      <c r="T34" s="90">
        <f>VLOOKUP(C34,Спасский!$J$9:$L$160,3,0)</f>
        <v>565.19235000000003</v>
      </c>
      <c r="U34" s="90">
        <f t="shared" si="11"/>
        <v>85.904632711686673</v>
      </c>
      <c r="V34" s="90">
        <f t="shared" si="12"/>
        <v>-92.737649999999917</v>
      </c>
      <c r="W34" s="90">
        <f>T34/$T$7*100</f>
        <v>0.21282266979493375</v>
      </c>
      <c r="X34" s="90"/>
      <c r="Y34" s="90"/>
      <c r="Z34" s="90"/>
      <c r="AA34" s="90"/>
      <c r="AB34" s="90"/>
    </row>
    <row r="35" spans="1:28" ht="49.5" x14ac:dyDescent="0.25">
      <c r="A35" s="88" t="s">
        <v>43</v>
      </c>
      <c r="B35" s="88"/>
      <c r="C35" s="83" t="s">
        <v>636</v>
      </c>
      <c r="D35" s="89">
        <v>1607</v>
      </c>
      <c r="E35" s="89">
        <v>1750.44677</v>
      </c>
      <c r="F35" s="89">
        <f t="shared" si="0"/>
        <v>108.92637025513379</v>
      </c>
      <c r="G35" s="94">
        <f t="shared" si="5"/>
        <v>143.44677000000001</v>
      </c>
      <c r="H35" s="89">
        <f t="shared" si="6"/>
        <v>0.62302826040479109</v>
      </c>
      <c r="I35" s="90">
        <v>815.2</v>
      </c>
      <c r="J35" s="90">
        <v>859.04</v>
      </c>
      <c r="K35" s="91">
        <f>J35/I35*100</f>
        <v>105.37782139352305</v>
      </c>
      <c r="L35" s="90">
        <f t="shared" si="7"/>
        <v>43.839999999999918</v>
      </c>
      <c r="M35" s="91">
        <f t="shared" si="8"/>
        <v>0.62337839317878252</v>
      </c>
      <c r="N35" s="90">
        <f>VLOOKUP(C35,Красноармейский!$A$5:$E$79,4,0)</f>
        <v>797</v>
      </c>
      <c r="O35" s="90">
        <f>VLOOKUP(C35,Красноармейский!$A$5:$E$79,5,0)</f>
        <v>779.03172999999992</v>
      </c>
      <c r="P35" s="90">
        <f t="shared" si="9"/>
        <v>97.745511919698856</v>
      </c>
      <c r="Q35" s="90">
        <f t="shared" si="10"/>
        <v>-17.968270000000075</v>
      </c>
      <c r="R35" s="90">
        <f>O35/$O$7*100</f>
        <v>0.6594210745717286</v>
      </c>
      <c r="S35" s="90">
        <f>VLOOKUP(C35,Спасский!$J$9:$M$160,2,0)</f>
        <v>564.15</v>
      </c>
      <c r="T35" s="90">
        <f>VLOOKUP(C35,Спасский!$J$9:$L$160,3,0)</f>
        <v>501.02890000000002</v>
      </c>
      <c r="U35" s="90">
        <f t="shared" si="11"/>
        <v>88.811291323229653</v>
      </c>
      <c r="V35" s="90">
        <f t="shared" si="12"/>
        <v>-63.121099999999956</v>
      </c>
      <c r="W35" s="90">
        <f>T35/$T$7*100</f>
        <v>0.18866198054948707</v>
      </c>
      <c r="X35" s="90">
        <v>2615</v>
      </c>
      <c r="Y35" s="90">
        <v>3092.77</v>
      </c>
      <c r="Z35" s="90">
        <f t="shared" si="13"/>
        <v>118.27036328871894</v>
      </c>
      <c r="AA35" s="90">
        <f t="shared" si="14"/>
        <v>477.77</v>
      </c>
      <c r="AB35" s="90">
        <f t="shared" ref="AB35:AB41" si="15">Y35/$Y$7*100</f>
        <v>0.76289507577384286</v>
      </c>
    </row>
    <row r="36" spans="1:28" ht="49.5" x14ac:dyDescent="0.25">
      <c r="A36" s="88" t="s">
        <v>505</v>
      </c>
      <c r="B36" s="88"/>
      <c r="C36" s="83" t="s">
        <v>506</v>
      </c>
      <c r="D36" s="89"/>
      <c r="E36" s="89"/>
      <c r="F36" s="89"/>
      <c r="G36" s="94"/>
      <c r="H36" s="89"/>
      <c r="I36" s="90"/>
      <c r="J36" s="90"/>
      <c r="K36" s="91"/>
      <c r="L36" s="90"/>
      <c r="M36" s="91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>
        <v>0.28000000000000003</v>
      </c>
      <c r="Y36" s="90">
        <v>0.28000000000000003</v>
      </c>
      <c r="Z36" s="90"/>
      <c r="AA36" s="90">
        <f t="shared" si="14"/>
        <v>0</v>
      </c>
      <c r="AB36" s="90">
        <f t="shared" si="15"/>
        <v>6.9067735789171529E-5</v>
      </c>
    </row>
    <row r="37" spans="1:28" ht="49.5" x14ac:dyDescent="0.25">
      <c r="A37" s="88" t="s">
        <v>507</v>
      </c>
      <c r="B37" s="88"/>
      <c r="C37" s="83" t="s">
        <v>508</v>
      </c>
      <c r="D37" s="89"/>
      <c r="E37" s="89"/>
      <c r="F37" s="89"/>
      <c r="G37" s="94"/>
      <c r="H37" s="89"/>
      <c r="I37" s="90"/>
      <c r="J37" s="90"/>
      <c r="K37" s="91"/>
      <c r="L37" s="90"/>
      <c r="M37" s="91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>
        <v>0.28000000000000003</v>
      </c>
      <c r="Y37" s="90">
        <v>0.28000000000000003</v>
      </c>
      <c r="Z37" s="90"/>
      <c r="AA37" s="90">
        <f t="shared" si="14"/>
        <v>0</v>
      </c>
      <c r="AB37" s="90">
        <f t="shared" si="15"/>
        <v>6.9067735789171529E-5</v>
      </c>
    </row>
    <row r="38" spans="1:28" ht="99" x14ac:dyDescent="0.25">
      <c r="A38" s="88" t="s">
        <v>509</v>
      </c>
      <c r="B38" s="88"/>
      <c r="C38" s="83" t="s">
        <v>510</v>
      </c>
      <c r="D38" s="89">
        <f>D39</f>
        <v>298</v>
      </c>
      <c r="E38" s="89">
        <f>E39</f>
        <v>317.57254</v>
      </c>
      <c r="F38" s="89">
        <f t="shared" si="0"/>
        <v>106.56796644295301</v>
      </c>
      <c r="G38" s="94">
        <f t="shared" si="5"/>
        <v>19.572540000000004</v>
      </c>
      <c r="H38" s="89">
        <f t="shared" si="6"/>
        <v>0.11303209588517275</v>
      </c>
      <c r="I38" s="90">
        <f>I39</f>
        <v>484</v>
      </c>
      <c r="J38" s="90">
        <f>J39</f>
        <v>549.64</v>
      </c>
      <c r="K38" s="91">
        <f t="shared" ref="K38:K44" si="16">J38/I38*100</f>
        <v>113.56198347107438</v>
      </c>
      <c r="L38" s="90">
        <f t="shared" si="7"/>
        <v>65.639999999999986</v>
      </c>
      <c r="M38" s="91">
        <f t="shared" si="8"/>
        <v>0.39885651427964475</v>
      </c>
      <c r="N38" s="90">
        <f>N39</f>
        <v>0</v>
      </c>
      <c r="O38" s="90">
        <f>O39</f>
        <v>67.489899999999992</v>
      </c>
      <c r="P38" s="90"/>
      <c r="Q38" s="90">
        <f t="shared" si="10"/>
        <v>67.489899999999992</v>
      </c>
      <c r="R38" s="90">
        <f t="shared" ref="R38:R45" si="17">O38/$O$7*100</f>
        <v>5.7127663311914781E-2</v>
      </c>
      <c r="S38" s="90">
        <f>VLOOKUP(C38,Спасский!$J$9:$M$160,2,0)</f>
        <v>2000</v>
      </c>
      <c r="T38" s="90">
        <f>VLOOKUP(C38,Спасский!$J$9:$L$160,3,0)</f>
        <v>1585.50908</v>
      </c>
      <c r="U38" s="90">
        <f t="shared" si="11"/>
        <v>79.275453999999996</v>
      </c>
      <c r="V38" s="90">
        <f t="shared" si="12"/>
        <v>-414.49091999999996</v>
      </c>
      <c r="W38" s="90">
        <f t="shared" ref="W38:W45" si="18">T38/$T$7*100</f>
        <v>0.59702201452250581</v>
      </c>
      <c r="X38" s="90">
        <f>VLOOKUP(C38,Черниговский!$C$7:$F$97,2,0)</f>
        <v>1100</v>
      </c>
      <c r="Y38" s="90">
        <f>VLOOKUP(C38,Черниговский!$C$7:$F$97,3,0)</f>
        <v>1142.0999999999999</v>
      </c>
      <c r="Z38" s="90">
        <f t="shared" si="13"/>
        <v>103.82727272727273</v>
      </c>
      <c r="AA38" s="90">
        <f t="shared" si="14"/>
        <v>42.099999999999909</v>
      </c>
      <c r="AB38" s="90">
        <f t="shared" si="15"/>
        <v>0.28172236087433145</v>
      </c>
    </row>
    <row r="39" spans="1:28" ht="99" x14ac:dyDescent="0.25">
      <c r="A39" s="88" t="s">
        <v>44</v>
      </c>
      <c r="B39" s="88"/>
      <c r="C39" s="83" t="s">
        <v>615</v>
      </c>
      <c r="D39" s="89">
        <v>298</v>
      </c>
      <c r="E39" s="89">
        <v>317.57254</v>
      </c>
      <c r="F39" s="89">
        <f t="shared" si="0"/>
        <v>106.56796644295301</v>
      </c>
      <c r="G39" s="94">
        <f t="shared" si="5"/>
        <v>19.572540000000004</v>
      </c>
      <c r="H39" s="89">
        <f t="shared" si="6"/>
        <v>0.11303209588517275</v>
      </c>
      <c r="I39" s="90">
        <v>484</v>
      </c>
      <c r="J39" s="90">
        <v>549.64</v>
      </c>
      <c r="K39" s="91">
        <f t="shared" si="16"/>
        <v>113.56198347107438</v>
      </c>
      <c r="L39" s="90">
        <f t="shared" si="7"/>
        <v>65.639999999999986</v>
      </c>
      <c r="M39" s="91">
        <f t="shared" si="8"/>
        <v>0.39885651427964475</v>
      </c>
      <c r="N39" s="90">
        <f>VLOOKUP(C39,Красноармейский!$A$5:$E$79,4,0)</f>
        <v>0</v>
      </c>
      <c r="O39" s="90">
        <f>VLOOKUP(C39,Красноармейский!$A$5:$E$79,5,0)</f>
        <v>67.489899999999992</v>
      </c>
      <c r="P39" s="90"/>
      <c r="Q39" s="90">
        <f t="shared" si="10"/>
        <v>67.489899999999992</v>
      </c>
      <c r="R39" s="90">
        <f t="shared" si="17"/>
        <v>5.7127663311914781E-2</v>
      </c>
      <c r="S39" s="90">
        <f>VLOOKUP(C39,Спасский!$J$9:$M$160,2,0)</f>
        <v>2000</v>
      </c>
      <c r="T39" s="90">
        <f>VLOOKUP(C39,Спасский!$J$9:$L$160,3,0)</f>
        <v>1585.50908</v>
      </c>
      <c r="U39" s="90">
        <f t="shared" si="11"/>
        <v>79.275453999999996</v>
      </c>
      <c r="V39" s="90">
        <f t="shared" si="12"/>
        <v>-414.49091999999996</v>
      </c>
      <c r="W39" s="90">
        <f t="shared" si="18"/>
        <v>0.59702201452250581</v>
      </c>
      <c r="X39" s="90">
        <v>1100</v>
      </c>
      <c r="Y39" s="90">
        <v>1142.0999999999999</v>
      </c>
      <c r="Z39" s="90">
        <f t="shared" si="13"/>
        <v>103.82727272727273</v>
      </c>
      <c r="AA39" s="90">
        <f t="shared" si="14"/>
        <v>42.099999999999909</v>
      </c>
      <c r="AB39" s="90">
        <f t="shared" si="15"/>
        <v>0.28172236087433145</v>
      </c>
    </row>
    <row r="40" spans="1:28" ht="33" x14ac:dyDescent="0.25">
      <c r="A40" s="88" t="s">
        <v>45</v>
      </c>
      <c r="B40" s="88"/>
      <c r="C40" s="83" t="s">
        <v>46</v>
      </c>
      <c r="D40" s="89">
        <v>380</v>
      </c>
      <c r="E40" s="89">
        <v>370.95157999999998</v>
      </c>
      <c r="F40" s="89">
        <f t="shared" si="0"/>
        <v>97.618836842105267</v>
      </c>
      <c r="G40" s="94">
        <f t="shared" si="5"/>
        <v>-9.0484200000000214</v>
      </c>
      <c r="H40" s="89">
        <f t="shared" si="6"/>
        <v>0.13203104575514096</v>
      </c>
      <c r="I40" s="90">
        <f>VLOOKUP(A40,Дальнереч!$B$5:$E$71,3,0)</f>
        <v>53.746859999999998</v>
      </c>
      <c r="J40" s="90">
        <f>VLOOKUP(A40,Дальнереч!$B$5:$E$71,4,0)</f>
        <v>53.746859999999998</v>
      </c>
      <c r="K40" s="91">
        <f t="shared" si="16"/>
        <v>100</v>
      </c>
      <c r="L40" s="90">
        <f t="shared" si="7"/>
        <v>0</v>
      </c>
      <c r="M40" s="91">
        <f t="shared" si="8"/>
        <v>3.9002411092853628E-2</v>
      </c>
      <c r="N40" s="90">
        <f>VLOOKUP(C40,Красноармейский!$A$5:$E$79,4,0)</f>
        <v>770</v>
      </c>
      <c r="O40" s="90">
        <f>VLOOKUP(C40,Красноармейский!$A$5:$E$79,5,0)</f>
        <v>777.01486</v>
      </c>
      <c r="P40" s="90">
        <f t="shared" si="9"/>
        <v>100.91102077922078</v>
      </c>
      <c r="Q40" s="90">
        <f t="shared" si="10"/>
        <v>7.0148599999999988</v>
      </c>
      <c r="R40" s="90">
        <f t="shared" si="17"/>
        <v>0.65771386993364345</v>
      </c>
      <c r="S40" s="90">
        <f>VLOOKUP(C40,Спасский!$J$9:$M$160,2,0)</f>
        <v>5400</v>
      </c>
      <c r="T40" s="90">
        <f>VLOOKUP(C40,Спасский!$J$9:$L$160,3,0)</f>
        <v>8257.3118799999993</v>
      </c>
      <c r="U40" s="90">
        <f t="shared" si="11"/>
        <v>152.91318296296294</v>
      </c>
      <c r="V40" s="90">
        <f t="shared" si="12"/>
        <v>2857.3118799999993</v>
      </c>
      <c r="W40" s="90">
        <f t="shared" si="18"/>
        <v>3.1092833433273177</v>
      </c>
      <c r="X40" s="90">
        <f>VLOOKUP(C40,Черниговский!$C$7:$F$97,2,0)</f>
        <v>1098.3599999999999</v>
      </c>
      <c r="Y40" s="90">
        <f>VLOOKUP(C40,Черниговский!$C$7:$F$97,3,0)</f>
        <v>1110.74</v>
      </c>
      <c r="Z40" s="90">
        <f t="shared" si="13"/>
        <v>101.12713500127464</v>
      </c>
      <c r="AA40" s="90">
        <f t="shared" si="14"/>
        <v>12.380000000000109</v>
      </c>
      <c r="AB40" s="90">
        <f t="shared" si="15"/>
        <v>0.27398677446594422</v>
      </c>
    </row>
    <row r="41" spans="1:28" ht="16.5" x14ac:dyDescent="0.25">
      <c r="A41" s="92" t="s">
        <v>150</v>
      </c>
      <c r="B41" s="88"/>
      <c r="C41" s="93" t="s">
        <v>513</v>
      </c>
      <c r="D41" s="89">
        <f>SUM(D42:D45)</f>
        <v>380</v>
      </c>
      <c r="E41" s="89">
        <f>SUM(E42:E45)</f>
        <v>370.95158000000004</v>
      </c>
      <c r="F41" s="89">
        <f t="shared" si="0"/>
        <v>97.618836842105267</v>
      </c>
      <c r="G41" s="94">
        <f t="shared" si="5"/>
        <v>-9.0484199999999646</v>
      </c>
      <c r="H41" s="89">
        <f t="shared" si="6"/>
        <v>0.13203104575514096</v>
      </c>
      <c r="I41" s="90">
        <v>53.746859999999998</v>
      </c>
      <c r="J41" s="90">
        <v>53.746859999999998</v>
      </c>
      <c r="K41" s="91">
        <f t="shared" si="16"/>
        <v>100</v>
      </c>
      <c r="L41" s="90">
        <f t="shared" si="7"/>
        <v>0</v>
      </c>
      <c r="M41" s="91">
        <f t="shared" si="8"/>
        <v>3.9002411092853628E-2</v>
      </c>
      <c r="N41" s="90">
        <f>VLOOKUP(C41,Красноармейский!$A$5:$E$79,4,0)</f>
        <v>770</v>
      </c>
      <c r="O41" s="90">
        <f>VLOOKUP(C41,Красноармейский!$A$5:$E$79,5,0)</f>
        <v>777.01486</v>
      </c>
      <c r="P41" s="90">
        <f t="shared" si="9"/>
        <v>100.91102077922078</v>
      </c>
      <c r="Q41" s="90">
        <f t="shared" si="10"/>
        <v>7.0148599999999988</v>
      </c>
      <c r="R41" s="90">
        <f t="shared" si="17"/>
        <v>0.65771386993364345</v>
      </c>
      <c r="S41" s="90">
        <f>VLOOKUP(C41,Спасский!$J$9:$M$160,2,0)</f>
        <v>5400</v>
      </c>
      <c r="T41" s="90">
        <f>VLOOKUP(C41,Спасский!$J$9:$L$160,3,0)</f>
        <v>8257.3118799999993</v>
      </c>
      <c r="U41" s="90">
        <f t="shared" si="11"/>
        <v>152.91318296296294</v>
      </c>
      <c r="V41" s="90">
        <f t="shared" si="12"/>
        <v>2857.3118799999993</v>
      </c>
      <c r="W41" s="90">
        <f t="shared" si="18"/>
        <v>3.1092833433273177</v>
      </c>
      <c r="X41" s="90">
        <f>VLOOKUP(C41,Черниговский!$C$7:$F$97,2,0)</f>
        <v>1090</v>
      </c>
      <c r="Y41" s="90">
        <f>VLOOKUP(C41,Черниговский!$C$7:$F$97,3,0)</f>
        <v>1102.3800000000001</v>
      </c>
      <c r="Z41" s="90">
        <f t="shared" si="13"/>
        <v>101.13577981651378</v>
      </c>
      <c r="AA41" s="90">
        <f t="shared" si="14"/>
        <v>12.380000000000109</v>
      </c>
      <c r="AB41" s="90">
        <f t="shared" si="15"/>
        <v>0.27192460921166756</v>
      </c>
    </row>
    <row r="42" spans="1:28" ht="33" x14ac:dyDescent="0.25">
      <c r="A42" s="88" t="s">
        <v>47</v>
      </c>
      <c r="B42" s="88"/>
      <c r="C42" s="83" t="s">
        <v>616</v>
      </c>
      <c r="D42" s="89">
        <v>100</v>
      </c>
      <c r="E42" s="89">
        <v>96.961640000000003</v>
      </c>
      <c r="F42" s="89">
        <f t="shared" si="0"/>
        <v>96.961640000000003</v>
      </c>
      <c r="G42" s="94">
        <f t="shared" si="5"/>
        <v>-3.0383599999999973</v>
      </c>
      <c r="H42" s="89">
        <f t="shared" si="6"/>
        <v>3.4511099069408212E-2</v>
      </c>
      <c r="I42" s="90">
        <v>38.159999999999997</v>
      </c>
      <c r="J42" s="90">
        <v>38.159999999999997</v>
      </c>
      <c r="K42" s="91">
        <f t="shared" si="16"/>
        <v>100</v>
      </c>
      <c r="L42" s="90">
        <f t="shared" si="7"/>
        <v>0</v>
      </c>
      <c r="M42" s="91">
        <f t="shared" si="8"/>
        <v>2.7691515509990619E-2</v>
      </c>
      <c r="N42" s="95">
        <v>140</v>
      </c>
      <c r="O42" s="95">
        <v>143.97</v>
      </c>
      <c r="P42" s="95">
        <f t="shared" si="9"/>
        <v>102.83571428571427</v>
      </c>
      <c r="Q42" s="95">
        <f t="shared" si="10"/>
        <v>3.9699999999999989</v>
      </c>
      <c r="R42" s="95">
        <f t="shared" si="17"/>
        <v>0.1218651929698573</v>
      </c>
      <c r="S42" s="95">
        <f>VLOOKUP(C42,Спасский!$J$9:$M$160,2,0)</f>
        <v>90</v>
      </c>
      <c r="T42" s="95">
        <f>VLOOKUP(C42,Спасский!$J$9:$L$160,3,0)</f>
        <v>183.24074999999999</v>
      </c>
      <c r="U42" s="95">
        <f t="shared" si="11"/>
        <v>203.60083333333333</v>
      </c>
      <c r="V42" s="95">
        <f t="shared" si="12"/>
        <v>93.240749999999991</v>
      </c>
      <c r="W42" s="95">
        <f t="shared" si="18"/>
        <v>6.8999139196109088E-2</v>
      </c>
      <c r="X42" s="95"/>
      <c r="Y42" s="95"/>
      <c r="Z42" s="95"/>
      <c r="AA42" s="95"/>
      <c r="AB42" s="95"/>
    </row>
    <row r="43" spans="1:28" ht="33" x14ac:dyDescent="0.25">
      <c r="A43" s="88" t="s">
        <v>48</v>
      </c>
      <c r="B43" s="88"/>
      <c r="C43" s="83" t="s">
        <v>617</v>
      </c>
      <c r="D43" s="89">
        <v>162</v>
      </c>
      <c r="E43" s="89">
        <v>154.93384</v>
      </c>
      <c r="F43" s="89">
        <f t="shared" si="0"/>
        <v>95.638172839506169</v>
      </c>
      <c r="G43" s="94">
        <f t="shared" si="5"/>
        <v>-7.0661599999999964</v>
      </c>
      <c r="H43" s="89">
        <f t="shared" si="6"/>
        <v>5.5144870708084562E-2</v>
      </c>
      <c r="I43" s="90">
        <v>0.66</v>
      </c>
      <c r="J43" s="90">
        <v>0.66</v>
      </c>
      <c r="K43" s="91">
        <f t="shared" si="16"/>
        <v>100</v>
      </c>
      <c r="L43" s="90">
        <f t="shared" si="7"/>
        <v>0</v>
      </c>
      <c r="M43" s="91">
        <f t="shared" si="8"/>
        <v>4.7894130599040384E-4</v>
      </c>
      <c r="N43" s="95">
        <v>35</v>
      </c>
      <c r="O43" s="95">
        <v>36.26</v>
      </c>
      <c r="P43" s="95">
        <f t="shared" si="9"/>
        <v>103.60000000000001</v>
      </c>
      <c r="Q43" s="95">
        <f t="shared" si="10"/>
        <v>1.259999999999998</v>
      </c>
      <c r="R43" s="95">
        <f t="shared" si="17"/>
        <v>3.069272693677173E-2</v>
      </c>
      <c r="S43" s="95">
        <f>VLOOKUP(C43,Спасский!$J$9:$M$160,2,0)</f>
        <v>3490</v>
      </c>
      <c r="T43" s="95">
        <f>VLOOKUP(C43,Спасский!$J$9:$L$160,3,0)</f>
        <v>5405.3312500000002</v>
      </c>
      <c r="U43" s="95">
        <f t="shared" si="11"/>
        <v>154.88055157593124</v>
      </c>
      <c r="V43" s="95">
        <f t="shared" si="12"/>
        <v>1915.3312500000002</v>
      </c>
      <c r="W43" s="95">
        <f t="shared" si="18"/>
        <v>2.0353726085481987</v>
      </c>
      <c r="X43" s="95"/>
      <c r="Y43" s="95"/>
      <c r="Z43" s="95"/>
      <c r="AA43" s="95"/>
      <c r="AB43" s="95"/>
    </row>
    <row r="44" spans="1:28" ht="33" x14ac:dyDescent="0.25">
      <c r="A44" s="88" t="s">
        <v>49</v>
      </c>
      <c r="B44" s="88"/>
      <c r="C44" s="83" t="s">
        <v>618</v>
      </c>
      <c r="D44" s="89">
        <v>116</v>
      </c>
      <c r="E44" s="89">
        <v>116.85552</v>
      </c>
      <c r="F44" s="89">
        <f t="shared" si="0"/>
        <v>100.73751724137932</v>
      </c>
      <c r="G44" s="94">
        <f t="shared" si="5"/>
        <v>0.8555199999999985</v>
      </c>
      <c r="H44" s="89">
        <f t="shared" si="6"/>
        <v>4.1591833920375243E-2</v>
      </c>
      <c r="I44" s="90">
        <v>14.93</v>
      </c>
      <c r="J44" s="90">
        <v>14.93</v>
      </c>
      <c r="K44" s="91">
        <f t="shared" si="16"/>
        <v>100</v>
      </c>
      <c r="L44" s="90">
        <f t="shared" si="7"/>
        <v>0</v>
      </c>
      <c r="M44" s="91">
        <f t="shared" si="8"/>
        <v>1.0834232876419285E-2</v>
      </c>
      <c r="N44" s="95">
        <v>595</v>
      </c>
      <c r="O44" s="95">
        <v>595.39</v>
      </c>
      <c r="P44" s="95">
        <f t="shared" si="9"/>
        <v>100.0655462184874</v>
      </c>
      <c r="Q44" s="95">
        <f t="shared" si="10"/>
        <v>0.38999999999998636</v>
      </c>
      <c r="R44" s="95">
        <f t="shared" si="17"/>
        <v>0.50397525347171868</v>
      </c>
      <c r="S44" s="95">
        <f>VLOOKUP(C44,Спасский!$J$9:$M$160,2,0)</f>
        <v>1175</v>
      </c>
      <c r="T44" s="95">
        <f>VLOOKUP(C44,Спасский!$J$9:$L$160,3,0)</f>
        <v>2020.3134499999999</v>
      </c>
      <c r="U44" s="95">
        <f t="shared" si="11"/>
        <v>171.94157021276595</v>
      </c>
      <c r="V44" s="95">
        <f t="shared" si="12"/>
        <v>845.31344999999988</v>
      </c>
      <c r="W44" s="95">
        <f t="shared" si="18"/>
        <v>0.76074720801088935</v>
      </c>
      <c r="X44" s="95">
        <v>35</v>
      </c>
      <c r="Y44" s="95">
        <v>47.74</v>
      </c>
      <c r="Z44" s="95">
        <f t="shared" si="13"/>
        <v>136.4</v>
      </c>
      <c r="AA44" s="95">
        <f t="shared" si="14"/>
        <v>12.740000000000002</v>
      </c>
      <c r="AB44" s="95">
        <f>Y44/$Y$7*100</f>
        <v>1.1776048952053746E-2</v>
      </c>
    </row>
    <row r="45" spans="1:28" ht="16.5" x14ac:dyDescent="0.25">
      <c r="A45" s="88" t="s">
        <v>50</v>
      </c>
      <c r="B45" s="88"/>
      <c r="C45" s="83" t="s">
        <v>619</v>
      </c>
      <c r="D45" s="89">
        <v>2</v>
      </c>
      <c r="E45" s="89">
        <v>2.20058</v>
      </c>
      <c r="F45" s="89">
        <f t="shared" si="0"/>
        <v>110.029</v>
      </c>
      <c r="G45" s="94">
        <f t="shared" si="5"/>
        <v>0.20057999999999998</v>
      </c>
      <c r="H45" s="89">
        <f t="shared" si="6"/>
        <v>7.8324205727294146E-4</v>
      </c>
      <c r="I45" s="90"/>
      <c r="J45" s="90"/>
      <c r="K45" s="91"/>
      <c r="L45" s="90"/>
      <c r="M45" s="91"/>
      <c r="N45" s="95"/>
      <c r="O45" s="95">
        <v>1.39</v>
      </c>
      <c r="P45" s="95"/>
      <c r="Q45" s="95">
        <f t="shared" si="10"/>
        <v>1.39</v>
      </c>
      <c r="R45" s="95">
        <f t="shared" si="17"/>
        <v>1.1765827479898704E-3</v>
      </c>
      <c r="S45" s="95">
        <f>VLOOKUP(C45,Спасский!$J$9:$M$160,2,0)</f>
        <v>645</v>
      </c>
      <c r="T45" s="95">
        <f>VLOOKUP(C45,Спасский!$J$9:$L$160,3,0)</f>
        <v>648.4264300000001</v>
      </c>
      <c r="U45" s="95">
        <f t="shared" si="11"/>
        <v>100.53122945736435</v>
      </c>
      <c r="V45" s="95">
        <f t="shared" si="12"/>
        <v>3.4264300000000958</v>
      </c>
      <c r="W45" s="95">
        <f t="shared" si="18"/>
        <v>0.24416438757212081</v>
      </c>
      <c r="X45" s="95"/>
      <c r="Y45" s="95"/>
      <c r="Z45" s="95"/>
      <c r="AA45" s="95"/>
      <c r="AB45" s="95"/>
    </row>
    <row r="46" spans="1:28" ht="16.5" x14ac:dyDescent="0.25">
      <c r="A46" s="88" t="s">
        <v>515</v>
      </c>
      <c r="B46" s="88"/>
      <c r="C46" s="83" t="s">
        <v>516</v>
      </c>
      <c r="D46" s="89"/>
      <c r="E46" s="89"/>
      <c r="F46" s="89"/>
      <c r="G46" s="94"/>
      <c r="H46" s="89"/>
      <c r="I46" s="90"/>
      <c r="J46" s="90"/>
      <c r="K46" s="91"/>
      <c r="L46" s="90"/>
      <c r="M46" s="91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>
        <v>8.36</v>
      </c>
      <c r="Y46" s="95">
        <v>8.36</v>
      </c>
      <c r="Z46" s="95"/>
      <c r="AA46" s="95">
        <f t="shared" si="14"/>
        <v>0</v>
      </c>
      <c r="AB46" s="95">
        <f>Y46/$Y$7*100</f>
        <v>2.0621652542766925E-3</v>
      </c>
    </row>
    <row r="47" spans="1:28" ht="33" x14ac:dyDescent="0.25">
      <c r="A47" s="88" t="s">
        <v>51</v>
      </c>
      <c r="B47" s="88"/>
      <c r="C47" s="83" t="s">
        <v>52</v>
      </c>
      <c r="D47" s="89">
        <v>1950</v>
      </c>
      <c r="E47" s="89">
        <v>1749.0816199999999</v>
      </c>
      <c r="F47" s="89">
        <f t="shared" si="0"/>
        <v>89.696493333333322</v>
      </c>
      <c r="G47" s="94">
        <f t="shared" si="5"/>
        <v>-200.91838000000007</v>
      </c>
      <c r="H47" s="89">
        <f t="shared" si="6"/>
        <v>0.62254236900593884</v>
      </c>
      <c r="I47" s="90">
        <f>VLOOKUP(A47,Дальнереч!$B$5:$E$71,3,0)</f>
        <v>90</v>
      </c>
      <c r="J47" s="90">
        <f>VLOOKUP(A47,Дальнереч!$B$5:$E$71,4,0)</f>
        <v>408.12819999999999</v>
      </c>
      <c r="K47" s="91">
        <f>J47/I47*100</f>
        <v>453.47577777777781</v>
      </c>
      <c r="L47" s="90">
        <f t="shared" si="7"/>
        <v>318.12819999999999</v>
      </c>
      <c r="M47" s="91">
        <f t="shared" si="8"/>
        <v>0.29616583805986779</v>
      </c>
      <c r="N47" s="90">
        <f>VLOOKUP(C47,Красноармейский!$A$5:$E$79,4,0)</f>
        <v>13204</v>
      </c>
      <c r="O47" s="90">
        <f>VLOOKUP(C47,Красноармейский!$A$5:$E$79,5,0)</f>
        <v>14607.802240000001</v>
      </c>
      <c r="P47" s="90">
        <f t="shared" si="9"/>
        <v>110.6316437443199</v>
      </c>
      <c r="Q47" s="90">
        <f t="shared" si="10"/>
        <v>1403.8022400000009</v>
      </c>
      <c r="R47" s="90">
        <f t="shared" ref="R47:R58" si="19">O47/$O$7*100</f>
        <v>12.364955468799845</v>
      </c>
      <c r="S47" s="90">
        <f>VLOOKUP(C47,Спасский!$J$9:$M$160,2,0)</f>
        <v>2320</v>
      </c>
      <c r="T47" s="90">
        <f>VLOOKUP(C47,Спасский!$J$9:$L$160,3,0)</f>
        <v>2032.4229599999999</v>
      </c>
      <c r="U47" s="90">
        <f t="shared" si="11"/>
        <v>87.604437931034468</v>
      </c>
      <c r="V47" s="90">
        <f t="shared" si="12"/>
        <v>-287.57704000000012</v>
      </c>
      <c r="W47" s="90">
        <f>T47/$T$7*100</f>
        <v>0.7653070330830235</v>
      </c>
      <c r="X47" s="90">
        <f>VLOOKUP(C47,Черниговский!$C$7:$F$97,2,0)</f>
        <v>671</v>
      </c>
      <c r="Y47" s="90">
        <f>VLOOKUP(C47,Черниговский!$C$7:$F$97,3,0)</f>
        <v>677.89</v>
      </c>
      <c r="Z47" s="90">
        <f t="shared" si="13"/>
        <v>101.02682563338301</v>
      </c>
      <c r="AA47" s="90">
        <f t="shared" si="14"/>
        <v>6.8899999999999864</v>
      </c>
      <c r="AB47" s="90">
        <f>Y47/$Y$7*100</f>
        <v>0.16721545505043386</v>
      </c>
    </row>
    <row r="48" spans="1:28" ht="16.5" x14ac:dyDescent="0.25">
      <c r="A48" s="88" t="s">
        <v>53</v>
      </c>
      <c r="B48" s="88"/>
      <c r="C48" s="83" t="s">
        <v>54</v>
      </c>
      <c r="D48" s="89">
        <v>979</v>
      </c>
      <c r="E48" s="89">
        <v>870.72770000000003</v>
      </c>
      <c r="F48" s="89">
        <f t="shared" si="0"/>
        <v>88.940520939734427</v>
      </c>
      <c r="G48" s="94">
        <f t="shared" si="5"/>
        <v>-108.27229999999997</v>
      </c>
      <c r="H48" s="89">
        <f t="shared" si="6"/>
        <v>0.30991400225055965</v>
      </c>
      <c r="I48" s="90">
        <v>15</v>
      </c>
      <c r="J48" s="90">
        <v>15</v>
      </c>
      <c r="K48" s="91">
        <f>J48/I48*100</f>
        <v>100</v>
      </c>
      <c r="L48" s="90">
        <f t="shared" si="7"/>
        <v>0</v>
      </c>
      <c r="M48" s="91">
        <f t="shared" si="8"/>
        <v>1.0885029681600086E-2</v>
      </c>
      <c r="N48" s="90">
        <f>N49</f>
        <v>12634</v>
      </c>
      <c r="O48" s="90">
        <f>O49</f>
        <v>13988.302099999999</v>
      </c>
      <c r="P48" s="90">
        <f t="shared" si="9"/>
        <v>110.71950372012029</v>
      </c>
      <c r="Q48" s="90">
        <f t="shared" si="10"/>
        <v>1354.302099999999</v>
      </c>
      <c r="R48" s="90">
        <f t="shared" si="19"/>
        <v>11.84057188815142</v>
      </c>
      <c r="S48" s="90"/>
      <c r="T48" s="90"/>
      <c r="U48" s="90"/>
      <c r="V48" s="90"/>
      <c r="W48" s="90"/>
      <c r="X48" s="90">
        <f>VLOOKUP(C48,Черниговский!$C$7:$F$97,2,0)</f>
        <v>384</v>
      </c>
      <c r="Y48" s="90">
        <f>VLOOKUP(C48,Черниговский!$C$7:$F$97,3,0)</f>
        <v>390.48</v>
      </c>
      <c r="Z48" s="90">
        <f t="shared" si="13"/>
        <v>101.6875</v>
      </c>
      <c r="AA48" s="90">
        <f t="shared" si="14"/>
        <v>6.4800000000000182</v>
      </c>
      <c r="AB48" s="90">
        <f>Y48/$Y$7*100</f>
        <v>9.6319890967698912E-2</v>
      </c>
    </row>
    <row r="49" spans="1:69" ht="49.5" x14ac:dyDescent="0.25">
      <c r="A49" s="88" t="s">
        <v>55</v>
      </c>
      <c r="B49" s="88"/>
      <c r="C49" s="83" t="s">
        <v>620</v>
      </c>
      <c r="D49" s="89">
        <v>979</v>
      </c>
      <c r="E49" s="89">
        <v>870.72770000000003</v>
      </c>
      <c r="F49" s="89">
        <f t="shared" si="0"/>
        <v>88.940520939734427</v>
      </c>
      <c r="G49" s="94">
        <f t="shared" si="5"/>
        <v>-108.27229999999997</v>
      </c>
      <c r="H49" s="89">
        <f t="shared" si="6"/>
        <v>0.30991400225055965</v>
      </c>
      <c r="I49" s="90">
        <v>15</v>
      </c>
      <c r="J49" s="90">
        <v>15.5</v>
      </c>
      <c r="K49" s="91">
        <f>J49/I49*100</f>
        <v>103.33333333333334</v>
      </c>
      <c r="L49" s="90">
        <f t="shared" si="7"/>
        <v>0.5</v>
      </c>
      <c r="M49" s="91">
        <f t="shared" si="8"/>
        <v>1.1247864004320089E-2</v>
      </c>
      <c r="N49" s="90">
        <f>VLOOKUP(C49,Красноармейский!$A$5:$E$79,4,0)</f>
        <v>12634</v>
      </c>
      <c r="O49" s="90">
        <f>VLOOKUP(C49,Красноармейский!$A$5:$E$79,5,0)</f>
        <v>13988.302099999999</v>
      </c>
      <c r="P49" s="90">
        <f t="shared" si="9"/>
        <v>110.71950372012029</v>
      </c>
      <c r="Q49" s="90">
        <f t="shared" si="10"/>
        <v>1354.302099999999</v>
      </c>
      <c r="R49" s="90">
        <f t="shared" si="19"/>
        <v>11.84057188815142</v>
      </c>
      <c r="S49" s="90"/>
      <c r="T49" s="90"/>
      <c r="U49" s="90"/>
      <c r="V49" s="90"/>
      <c r="W49" s="90"/>
      <c r="X49" s="90">
        <v>384</v>
      </c>
      <c r="Y49" s="90">
        <v>390.48</v>
      </c>
      <c r="Z49" s="90">
        <f t="shared" si="13"/>
        <v>101.6875</v>
      </c>
      <c r="AA49" s="90">
        <f t="shared" si="14"/>
        <v>6.4800000000000182</v>
      </c>
      <c r="AB49" s="90">
        <f>Y49/$Y$7*100</f>
        <v>9.6319890967698912E-2</v>
      </c>
    </row>
    <row r="50" spans="1:69" ht="16.5" x14ac:dyDescent="0.25">
      <c r="A50" s="88" t="s">
        <v>56</v>
      </c>
      <c r="B50" s="88"/>
      <c r="C50" s="83" t="s">
        <v>57</v>
      </c>
      <c r="D50" s="89">
        <v>971</v>
      </c>
      <c r="E50" s="89">
        <v>878.35392000000002</v>
      </c>
      <c r="F50" s="89">
        <f t="shared" si="0"/>
        <v>90.458694129763131</v>
      </c>
      <c r="G50" s="94">
        <f t="shared" si="5"/>
        <v>-92.646079999999984</v>
      </c>
      <c r="H50" s="89">
        <f t="shared" si="6"/>
        <v>0.31262836675537931</v>
      </c>
      <c r="I50" s="90">
        <v>75</v>
      </c>
      <c r="J50" s="90">
        <v>392.63</v>
      </c>
      <c r="K50" s="91">
        <f>J50/I50*100</f>
        <v>523.50666666666666</v>
      </c>
      <c r="L50" s="90">
        <f t="shared" si="7"/>
        <v>317.63</v>
      </c>
      <c r="M50" s="91">
        <f t="shared" si="8"/>
        <v>0.28491928025910945</v>
      </c>
      <c r="N50" s="90">
        <f>N51+N52</f>
        <v>570</v>
      </c>
      <c r="O50" s="90">
        <f>O51+O52</f>
        <v>619.50013999999999</v>
      </c>
      <c r="P50" s="90">
        <f t="shared" si="9"/>
        <v>108.68423508771929</v>
      </c>
      <c r="Q50" s="90">
        <f t="shared" si="10"/>
        <v>49.500139999999988</v>
      </c>
      <c r="R50" s="90">
        <f t="shared" si="19"/>
        <v>0.52438358064842405</v>
      </c>
      <c r="S50" s="90">
        <f>VLOOKUP(C50,Спасский!$J$9:$M$160,2,0)</f>
        <v>2320</v>
      </c>
      <c r="T50" s="90">
        <f>VLOOKUP(C50,Спасский!$J$9:$L$160,3,0)</f>
        <v>2032.4229599999999</v>
      </c>
      <c r="U50" s="90">
        <f t="shared" si="11"/>
        <v>87.604437931034468</v>
      </c>
      <c r="V50" s="90">
        <f t="shared" si="12"/>
        <v>-287.57704000000012</v>
      </c>
      <c r="W50" s="90">
        <f>T50/$T$7*100</f>
        <v>0.7653070330830235</v>
      </c>
      <c r="X50" s="90">
        <f>VLOOKUP(C50,Черниговский!$C$7:$F$97,2,0)</f>
        <v>287</v>
      </c>
      <c r="Y50" s="90">
        <f>VLOOKUP(C50,Черниговский!$C$7:$F$97,3,0)</f>
        <v>287.42</v>
      </c>
      <c r="Z50" s="90">
        <f t="shared" si="13"/>
        <v>100.14634146341463</v>
      </c>
      <c r="AA50" s="90">
        <f t="shared" si="14"/>
        <v>0.42000000000001592</v>
      </c>
      <c r="AB50" s="90">
        <f>Y50/$Y$7*100</f>
        <v>7.0898030787584568E-2</v>
      </c>
    </row>
    <row r="51" spans="1:69" ht="50.25" x14ac:dyDescent="0.3">
      <c r="A51" s="88" t="s">
        <v>245</v>
      </c>
      <c r="B51" s="88"/>
      <c r="C51" s="83" t="s">
        <v>650</v>
      </c>
      <c r="D51" s="89"/>
      <c r="E51" s="89"/>
      <c r="F51" s="89"/>
      <c r="G51" s="94"/>
      <c r="H51" s="89"/>
      <c r="I51" s="90"/>
      <c r="J51" s="90"/>
      <c r="K51" s="91"/>
      <c r="L51" s="90"/>
      <c r="M51" s="91"/>
      <c r="N51" s="90">
        <f>VLOOKUP(C51,Красноармейский!$A$5:$E$79,4,0)</f>
        <v>230</v>
      </c>
      <c r="O51" s="90">
        <f>VLOOKUP(C51,Красноармейский!$A$5:$E$79,5,0)</f>
        <v>274.02688000000001</v>
      </c>
      <c r="P51" s="90">
        <f t="shared" si="9"/>
        <v>119.14212173913043</v>
      </c>
      <c r="Q51" s="90">
        <f t="shared" si="10"/>
        <v>44.026880000000006</v>
      </c>
      <c r="R51" s="90">
        <f t="shared" si="19"/>
        <v>0.23195345287301472</v>
      </c>
      <c r="S51" s="90"/>
      <c r="T51" s="90"/>
      <c r="U51" s="90"/>
      <c r="V51" s="90"/>
      <c r="W51" s="90"/>
      <c r="X51" s="96"/>
      <c r="Y51" s="96"/>
      <c r="Z51" s="90"/>
      <c r="AA51" s="90"/>
      <c r="AB51" s="90"/>
    </row>
    <row r="52" spans="1:69" ht="33" x14ac:dyDescent="0.25">
      <c r="A52" s="88" t="s">
        <v>58</v>
      </c>
      <c r="B52" s="88"/>
      <c r="C52" s="83" t="s">
        <v>621</v>
      </c>
      <c r="D52" s="89">
        <f>D50</f>
        <v>971</v>
      </c>
      <c r="E52" s="89">
        <f>E50</f>
        <v>878.35392000000002</v>
      </c>
      <c r="F52" s="89">
        <f t="shared" si="0"/>
        <v>90.458694129763131</v>
      </c>
      <c r="G52" s="94">
        <f t="shared" si="5"/>
        <v>-92.646079999999984</v>
      </c>
      <c r="H52" s="89">
        <f t="shared" si="6"/>
        <v>0.31262836675537931</v>
      </c>
      <c r="I52" s="90">
        <v>75</v>
      </c>
      <c r="J52" s="90">
        <v>392.63</v>
      </c>
      <c r="K52" s="91">
        <f>J52/I52*100</f>
        <v>523.50666666666666</v>
      </c>
      <c r="L52" s="90">
        <f t="shared" si="7"/>
        <v>317.63</v>
      </c>
      <c r="M52" s="91">
        <f t="shared" si="8"/>
        <v>0.28491928025910945</v>
      </c>
      <c r="N52" s="90">
        <f>VLOOKUP(C52,Красноармейский!$A$5:$E$79,4,0)</f>
        <v>340</v>
      </c>
      <c r="O52" s="90">
        <f>VLOOKUP(C52,Красноармейский!$A$5:$E$79,5,0)</f>
        <v>345.47325999999998</v>
      </c>
      <c r="P52" s="90">
        <f t="shared" si="9"/>
        <v>101.60978235294118</v>
      </c>
      <c r="Q52" s="90">
        <f t="shared" si="10"/>
        <v>5.473259999999982</v>
      </c>
      <c r="R52" s="90">
        <f t="shared" si="19"/>
        <v>0.29243012777540933</v>
      </c>
      <c r="S52" s="90">
        <f>VLOOKUP(C52,Спасский!$J$9:$M$160,2,0)</f>
        <v>2320</v>
      </c>
      <c r="T52" s="90">
        <f>VLOOKUP(C52,Спасский!$J$9:$L$160,3,0)</f>
        <v>2032.4229599999999</v>
      </c>
      <c r="U52" s="90">
        <f t="shared" si="11"/>
        <v>87.604437931034468</v>
      </c>
      <c r="V52" s="90">
        <f t="shared" si="12"/>
        <v>-287.57704000000012</v>
      </c>
      <c r="W52" s="90">
        <f t="shared" ref="W52:W57" si="20">T52/$T$7*100</f>
        <v>0.7653070330830235</v>
      </c>
      <c r="X52" s="90">
        <v>287</v>
      </c>
      <c r="Y52" s="90">
        <v>287.42</v>
      </c>
      <c r="Z52" s="90">
        <f t="shared" si="13"/>
        <v>100.14634146341463</v>
      </c>
      <c r="AA52" s="90">
        <f t="shared" si="14"/>
        <v>0.42000000000001592</v>
      </c>
      <c r="AB52" s="90">
        <f t="shared" ref="AB52:AB57" si="21">Y52/$Y$7*100</f>
        <v>7.0898030787584568E-2</v>
      </c>
    </row>
    <row r="53" spans="1:69" ht="33" x14ac:dyDescent="0.25">
      <c r="A53" s="88" t="s">
        <v>59</v>
      </c>
      <c r="B53" s="88"/>
      <c r="C53" s="83" t="s">
        <v>60</v>
      </c>
      <c r="D53" s="89">
        <v>495</v>
      </c>
      <c r="E53" s="89">
        <v>488.52391999999998</v>
      </c>
      <c r="F53" s="89">
        <f t="shared" si="0"/>
        <v>98.691701010101013</v>
      </c>
      <c r="G53" s="94">
        <f t="shared" si="5"/>
        <v>-6.4760800000000245</v>
      </c>
      <c r="H53" s="89">
        <f t="shared" si="6"/>
        <v>0.17387801403622763</v>
      </c>
      <c r="I53" s="90">
        <f>VLOOKUP(A53,Дальнереч!$B$5:$E$71,3,0)</f>
        <v>453.67493000000002</v>
      </c>
      <c r="J53" s="90">
        <f>VLOOKUP(A53,Дальнереч!$B$5:$E$71,4,0)</f>
        <v>469.13393000000002</v>
      </c>
      <c r="K53" s="91">
        <f>J53/I53*100</f>
        <v>103.40750589855163</v>
      </c>
      <c r="L53" s="90">
        <f t="shared" si="7"/>
        <v>15.459000000000003</v>
      </c>
      <c r="M53" s="91">
        <f t="shared" si="8"/>
        <v>0.34043578351304649</v>
      </c>
      <c r="N53" s="90">
        <f>VLOOKUP(C53,Красноармейский!$A$5:$E$79,4,0)</f>
        <v>3010</v>
      </c>
      <c r="O53" s="90">
        <f>VLOOKUP(C53,Красноармейский!$A$5:$E$79,5,0)</f>
        <v>3093.62356</v>
      </c>
      <c r="P53" s="90">
        <f t="shared" si="9"/>
        <v>102.77819136212625</v>
      </c>
      <c r="Q53" s="90">
        <f t="shared" si="10"/>
        <v>83.623559999999998</v>
      </c>
      <c r="R53" s="90">
        <f t="shared" si="19"/>
        <v>2.6186360499791408</v>
      </c>
      <c r="S53" s="90">
        <f>VLOOKUP(C53,Спасский!$J$9:$M$160,2,0)</f>
        <v>1550</v>
      </c>
      <c r="T53" s="90">
        <f>VLOOKUP(C53,Спасский!$J$9:$L$160,3,0)</f>
        <v>2484.6684500000001</v>
      </c>
      <c r="U53" s="90">
        <f t="shared" si="11"/>
        <v>160.30119032258065</v>
      </c>
      <c r="V53" s="90">
        <f t="shared" si="12"/>
        <v>934.66845000000012</v>
      </c>
      <c r="W53" s="90">
        <f t="shared" si="20"/>
        <v>0.93559966458187183</v>
      </c>
      <c r="X53" s="90">
        <f>VLOOKUP(C53,Черниговский!$C$7:$F$97,2,0)</f>
        <v>1779</v>
      </c>
      <c r="Y53" s="90">
        <f>VLOOKUP(C53,Черниговский!$C$7:$F$97,3,0)</f>
        <v>1894.84</v>
      </c>
      <c r="Z53" s="90">
        <f t="shared" si="13"/>
        <v>106.51152332771218</v>
      </c>
      <c r="AA53" s="90">
        <f t="shared" si="14"/>
        <v>115.83999999999992</v>
      </c>
      <c r="AB53" s="90">
        <f t="shared" si="21"/>
        <v>0.46740110172412064</v>
      </c>
    </row>
    <row r="54" spans="1:69" ht="115.5" x14ac:dyDescent="0.25">
      <c r="A54" s="88" t="s">
        <v>61</v>
      </c>
      <c r="B54" s="88"/>
      <c r="C54" s="83" t="s">
        <v>62</v>
      </c>
      <c r="D54" s="89">
        <v>119</v>
      </c>
      <c r="E54" s="89">
        <v>118.738</v>
      </c>
      <c r="F54" s="89">
        <f t="shared" si="0"/>
        <v>99.779831932773106</v>
      </c>
      <c r="G54" s="94">
        <f t="shared" si="5"/>
        <v>-0.26200000000000045</v>
      </c>
      <c r="H54" s="89">
        <f t="shared" si="6"/>
        <v>4.2261856145413709E-2</v>
      </c>
      <c r="I54" s="90"/>
      <c r="J54" s="90"/>
      <c r="K54" s="91"/>
      <c r="L54" s="90"/>
      <c r="M54" s="91"/>
      <c r="N54" s="90">
        <f>N55</f>
        <v>330</v>
      </c>
      <c r="O54" s="90">
        <f>O55</f>
        <v>403.19</v>
      </c>
      <c r="P54" s="90">
        <f t="shared" si="9"/>
        <v>122.17878787878789</v>
      </c>
      <c r="Q54" s="90">
        <f t="shared" si="10"/>
        <v>73.19</v>
      </c>
      <c r="R54" s="90">
        <f t="shared" si="19"/>
        <v>0.34128517853383877</v>
      </c>
      <c r="S54" s="90">
        <f>VLOOKUP(C54,Спасский!$J$9:$M$160,2,0)</f>
        <v>100</v>
      </c>
      <c r="T54" s="90">
        <f>VLOOKUP(C54,Спасский!$J$9:$L$160,3,0)</f>
        <v>51.15</v>
      </c>
      <c r="U54" s="90">
        <f t="shared" si="11"/>
        <v>51.15</v>
      </c>
      <c r="V54" s="90">
        <f t="shared" si="12"/>
        <v>-48.85</v>
      </c>
      <c r="W54" s="90">
        <f t="shared" si="20"/>
        <v>1.9260486381337011E-2</v>
      </c>
      <c r="X54" s="90">
        <f>VLOOKUP(C54,Черниговский!$C$7:$F$97,2,0)</f>
        <v>1432</v>
      </c>
      <c r="Y54" s="90">
        <f>VLOOKUP(C54,Черниговский!$C$7:$F$97,3,0)</f>
        <v>1538.98</v>
      </c>
      <c r="Z54" s="90">
        <f t="shared" si="13"/>
        <v>107.47067039106146</v>
      </c>
      <c r="AA54" s="90">
        <f t="shared" si="14"/>
        <v>106.98000000000002</v>
      </c>
      <c r="AB54" s="90">
        <f t="shared" si="21"/>
        <v>0.3796209429457828</v>
      </c>
    </row>
    <row r="55" spans="1:69" ht="115.5" x14ac:dyDescent="0.25">
      <c r="A55" s="88" t="s">
        <v>63</v>
      </c>
      <c r="B55" s="88"/>
      <c r="C55" s="83" t="s">
        <v>622</v>
      </c>
      <c r="D55" s="89">
        <v>119</v>
      </c>
      <c r="E55" s="89">
        <v>118.738</v>
      </c>
      <c r="F55" s="89">
        <f t="shared" si="0"/>
        <v>99.779831932773106</v>
      </c>
      <c r="G55" s="94">
        <f t="shared" si="5"/>
        <v>-0.26200000000000045</v>
      </c>
      <c r="H55" s="89">
        <f t="shared" si="6"/>
        <v>4.2261856145413709E-2</v>
      </c>
      <c r="I55" s="90"/>
      <c r="J55" s="90"/>
      <c r="K55" s="91"/>
      <c r="L55" s="90"/>
      <c r="M55" s="91"/>
      <c r="N55" s="90">
        <v>330</v>
      </c>
      <c r="O55" s="90">
        <v>403.19</v>
      </c>
      <c r="P55" s="90">
        <f t="shared" si="9"/>
        <v>122.17878787878789</v>
      </c>
      <c r="Q55" s="90">
        <f t="shared" si="10"/>
        <v>73.19</v>
      </c>
      <c r="R55" s="90">
        <f t="shared" si="19"/>
        <v>0.34128517853383877</v>
      </c>
      <c r="S55" s="90">
        <f>VLOOKUP(C55,Спасский!$J$9:$M$160,2,0)</f>
        <v>100</v>
      </c>
      <c r="T55" s="90">
        <f>VLOOKUP(C55,Спасский!$J$9:$L$160,3,0)</f>
        <v>51.15</v>
      </c>
      <c r="U55" s="90">
        <f t="shared" si="11"/>
        <v>51.15</v>
      </c>
      <c r="V55" s="90">
        <f t="shared" si="12"/>
        <v>-48.85</v>
      </c>
      <c r="W55" s="90">
        <f t="shared" si="20"/>
        <v>1.9260486381337011E-2</v>
      </c>
      <c r="X55" s="90">
        <v>1432</v>
      </c>
      <c r="Y55" s="90">
        <v>1538.98</v>
      </c>
      <c r="Z55" s="90">
        <f t="shared" si="13"/>
        <v>107.47067039106146</v>
      </c>
      <c r="AA55" s="90">
        <f t="shared" si="14"/>
        <v>106.98000000000002</v>
      </c>
      <c r="AB55" s="90">
        <f t="shared" si="21"/>
        <v>0.3796209429457828</v>
      </c>
    </row>
    <row r="56" spans="1:69" ht="33" x14ac:dyDescent="0.25">
      <c r="A56" s="88" t="s">
        <v>64</v>
      </c>
      <c r="B56" s="88"/>
      <c r="C56" s="83" t="s">
        <v>65</v>
      </c>
      <c r="D56" s="89">
        <v>157</v>
      </c>
      <c r="E56" s="89">
        <v>150.27717999999999</v>
      </c>
      <c r="F56" s="89">
        <f t="shared" si="0"/>
        <v>95.717949044585978</v>
      </c>
      <c r="G56" s="94">
        <f t="shared" si="5"/>
        <v>-6.7228200000000129</v>
      </c>
      <c r="H56" s="89">
        <f t="shared" si="6"/>
        <v>5.3487447683963373E-2</v>
      </c>
      <c r="I56" s="90">
        <v>453.67</v>
      </c>
      <c r="J56" s="90">
        <v>469.13</v>
      </c>
      <c r="K56" s="91">
        <f>J56/I56*100</f>
        <v>103.40776335221635</v>
      </c>
      <c r="L56" s="90">
        <f t="shared" si="7"/>
        <v>15.45999999999998</v>
      </c>
      <c r="M56" s="91">
        <f t="shared" si="8"/>
        <v>0.34043293163526989</v>
      </c>
      <c r="N56" s="90">
        <f>N57+N58</f>
        <v>2680</v>
      </c>
      <c r="O56" s="90">
        <f>O57+O58</f>
        <v>2690.4288099999999</v>
      </c>
      <c r="P56" s="90">
        <f t="shared" si="9"/>
        <v>100.38913470149254</v>
      </c>
      <c r="Q56" s="90">
        <f t="shared" si="10"/>
        <v>10.428809999999885</v>
      </c>
      <c r="R56" s="90">
        <f t="shared" si="19"/>
        <v>2.2773468507488612</v>
      </c>
      <c r="S56" s="90">
        <f>VLOOKUP(C56,Спасский!$J$9:$M$160,2,0)</f>
        <v>1200</v>
      </c>
      <c r="T56" s="90">
        <f>VLOOKUP(C56,Спасский!$J$9:$L$160,3,0)</f>
        <v>2134.8892299999998</v>
      </c>
      <c r="U56" s="90">
        <f t="shared" si="11"/>
        <v>177.9074358333333</v>
      </c>
      <c r="V56" s="90">
        <f t="shared" si="12"/>
        <v>934.88922999999977</v>
      </c>
      <c r="W56" s="90">
        <f t="shared" si="20"/>
        <v>0.80389061466428269</v>
      </c>
      <c r="X56" s="90">
        <f>VLOOKUP(C56,Черниговский!$C$7:$F$97,2,0)</f>
        <v>347</v>
      </c>
      <c r="Y56" s="90">
        <f>VLOOKUP(C56,Черниговский!$C$7:$F$97,3,0)</f>
        <v>355.87</v>
      </c>
      <c r="Z56" s="90">
        <f t="shared" si="13"/>
        <v>102.55619596541787</v>
      </c>
      <c r="AA56" s="90">
        <f t="shared" si="14"/>
        <v>8.8700000000000045</v>
      </c>
      <c r="AB56" s="90">
        <f t="shared" si="21"/>
        <v>8.7782625483187396E-2</v>
      </c>
    </row>
    <row r="57" spans="1:69" ht="51.75" customHeight="1" x14ac:dyDescent="0.25">
      <c r="A57" s="88" t="s">
        <v>158</v>
      </c>
      <c r="B57" s="88"/>
      <c r="C57" s="83" t="s">
        <v>651</v>
      </c>
      <c r="D57" s="89"/>
      <c r="E57" s="89"/>
      <c r="F57" s="89"/>
      <c r="G57" s="94"/>
      <c r="H57" s="89"/>
      <c r="I57" s="90"/>
      <c r="J57" s="90"/>
      <c r="K57" s="91"/>
      <c r="L57" s="90"/>
      <c r="M57" s="91"/>
      <c r="N57" s="90">
        <f>VLOOKUP(C57,Красноармейский!$A$5:$E$79,4,0)</f>
        <v>2680</v>
      </c>
      <c r="O57" s="90">
        <f>VLOOKUP(C57,Красноармейский!$A$5:$E$79,5,0)</f>
        <v>2685.1486199999999</v>
      </c>
      <c r="P57" s="90">
        <f t="shared" si="9"/>
        <v>100.19211268656716</v>
      </c>
      <c r="Q57" s="90">
        <f t="shared" si="10"/>
        <v>5.1486199999999371</v>
      </c>
      <c r="R57" s="90">
        <f t="shared" si="19"/>
        <v>2.2728773684034596</v>
      </c>
      <c r="S57" s="90">
        <f>VLOOKUP(C57,Спасский!$J$9:$M$160,2,0)</f>
        <v>1200</v>
      </c>
      <c r="T57" s="90">
        <f>VLOOKUP(C57,Спасский!$J$9:$L$160,3,0)</f>
        <v>2134.8892299999998</v>
      </c>
      <c r="U57" s="90">
        <f t="shared" si="11"/>
        <v>177.9074358333333</v>
      </c>
      <c r="V57" s="90">
        <f t="shared" si="12"/>
        <v>934.88922999999977</v>
      </c>
      <c r="W57" s="90">
        <f t="shared" si="20"/>
        <v>0.80389061466428269</v>
      </c>
      <c r="X57" s="90">
        <v>347</v>
      </c>
      <c r="Y57" s="90">
        <v>355.87</v>
      </c>
      <c r="Z57" s="90">
        <f t="shared" si="13"/>
        <v>102.55619596541787</v>
      </c>
      <c r="AA57" s="90">
        <f t="shared" si="14"/>
        <v>8.8700000000000045</v>
      </c>
      <c r="AB57" s="90">
        <f t="shared" si="21"/>
        <v>8.7782625483187396E-2</v>
      </c>
    </row>
    <row r="58" spans="1:69" ht="57.75" customHeight="1" x14ac:dyDescent="0.25">
      <c r="A58" s="88" t="s">
        <v>66</v>
      </c>
      <c r="B58" s="88"/>
      <c r="C58" s="83" t="s">
        <v>623</v>
      </c>
      <c r="D58" s="89">
        <v>157</v>
      </c>
      <c r="E58" s="89">
        <v>150.27717999999999</v>
      </c>
      <c r="F58" s="89">
        <f t="shared" si="0"/>
        <v>95.717949044585978</v>
      </c>
      <c r="G58" s="94">
        <f t="shared" si="5"/>
        <v>-6.7228200000000129</v>
      </c>
      <c r="H58" s="89">
        <f t="shared" si="6"/>
        <v>5.3487447683963373E-2</v>
      </c>
      <c r="I58" s="90">
        <v>453.67</v>
      </c>
      <c r="J58" s="90">
        <v>469.13</v>
      </c>
      <c r="K58" s="91">
        <f>J58/I58*100</f>
        <v>103.40776335221635</v>
      </c>
      <c r="L58" s="90">
        <f t="shared" si="7"/>
        <v>15.45999999999998</v>
      </c>
      <c r="M58" s="91">
        <f t="shared" si="8"/>
        <v>0.34043293163526989</v>
      </c>
      <c r="N58" s="90">
        <f>VLOOKUP(C58,Красноармейский!$A$5:$E$79,4,0)</f>
        <v>0</v>
      </c>
      <c r="O58" s="90">
        <f>VLOOKUP(C58,Красноармейский!$A$5:$E$79,5,0)</f>
        <v>5.2801899999999993</v>
      </c>
      <c r="P58" s="90"/>
      <c r="Q58" s="90">
        <f t="shared" si="10"/>
        <v>5.2801899999999993</v>
      </c>
      <c r="R58" s="90">
        <f t="shared" si="19"/>
        <v>4.469482345401894E-3</v>
      </c>
      <c r="S58" s="90"/>
      <c r="T58" s="90"/>
      <c r="U58" s="90"/>
      <c r="V58" s="90"/>
      <c r="W58" s="90"/>
      <c r="X58" s="90"/>
      <c r="Y58" s="90"/>
      <c r="Z58" s="90"/>
      <c r="AA58" s="90"/>
      <c r="AB58" s="90"/>
    </row>
    <row r="59" spans="1:69" ht="82.5" x14ac:dyDescent="0.25">
      <c r="A59" s="88" t="s">
        <v>67</v>
      </c>
      <c r="B59" s="88"/>
      <c r="C59" s="83" t="s">
        <v>68</v>
      </c>
      <c r="D59" s="89">
        <v>219</v>
      </c>
      <c r="E59" s="89">
        <v>219.50873999999999</v>
      </c>
      <c r="F59" s="89">
        <f t="shared" si="0"/>
        <v>100.23230136986301</v>
      </c>
      <c r="G59" s="94">
        <f t="shared" si="5"/>
        <v>0.50873999999998887</v>
      </c>
      <c r="H59" s="89">
        <f t="shared" si="6"/>
        <v>7.8128710206850555E-2</v>
      </c>
      <c r="I59" s="90"/>
      <c r="J59" s="90"/>
      <c r="K59" s="91"/>
      <c r="L59" s="90"/>
      <c r="M59" s="91"/>
      <c r="N59" s="90"/>
      <c r="O59" s="90"/>
      <c r="P59" s="90"/>
      <c r="Q59" s="90"/>
      <c r="R59" s="90"/>
      <c r="S59" s="90">
        <f>VLOOKUP(C59,Спасский!$J$9:$M$160,2,0)</f>
        <v>250</v>
      </c>
      <c r="T59" s="90">
        <f>VLOOKUP(C59,Спасский!$J$9:$L$160,3,0)</f>
        <v>298.62921999999998</v>
      </c>
      <c r="U59" s="90">
        <f t="shared" si="11"/>
        <v>119.45168799999999</v>
      </c>
      <c r="V59" s="90">
        <f t="shared" si="12"/>
        <v>48.629219999999975</v>
      </c>
      <c r="W59" s="90">
        <f>T59/$T$7*100</f>
        <v>0.11244856353625207</v>
      </c>
      <c r="X59" s="90"/>
      <c r="Y59" s="90"/>
      <c r="Z59" s="90"/>
      <c r="AA59" s="90"/>
      <c r="AB59" s="90"/>
    </row>
    <row r="60" spans="1:69" ht="115.5" x14ac:dyDescent="0.25">
      <c r="A60" s="88" t="s">
        <v>386</v>
      </c>
      <c r="B60" s="88"/>
      <c r="C60" s="83" t="s">
        <v>784</v>
      </c>
      <c r="D60" s="89"/>
      <c r="E60" s="89"/>
      <c r="F60" s="89"/>
      <c r="G60" s="94"/>
      <c r="H60" s="89"/>
      <c r="I60" s="90"/>
      <c r="J60" s="90"/>
      <c r="K60" s="91"/>
      <c r="L60" s="90"/>
      <c r="M60" s="91"/>
      <c r="N60" s="90"/>
      <c r="O60" s="90"/>
      <c r="P60" s="90"/>
      <c r="Q60" s="90"/>
      <c r="R60" s="90"/>
      <c r="S60" s="90">
        <f>VLOOKUP(C60,Спасский!$J$9:$M$160,2,0)</f>
        <v>250</v>
      </c>
      <c r="T60" s="90">
        <f>VLOOKUP(C60,Спасский!$J$9:$L$160,3,0)</f>
        <v>298.62921999999998</v>
      </c>
      <c r="U60" s="90">
        <f t="shared" si="11"/>
        <v>119.45168799999999</v>
      </c>
      <c r="V60" s="90">
        <f t="shared" si="12"/>
        <v>48.629219999999975</v>
      </c>
      <c r="W60" s="90">
        <f>T60/$T$7*100</f>
        <v>0.11244856353625207</v>
      </c>
      <c r="X60" s="90"/>
      <c r="Y60" s="90"/>
      <c r="Z60" s="90"/>
      <c r="AA60" s="90"/>
      <c r="AB60" s="90"/>
    </row>
    <row r="61" spans="1:69" ht="99" x14ac:dyDescent="0.25">
      <c r="A61" s="88" t="s">
        <v>69</v>
      </c>
      <c r="B61" s="88"/>
      <c r="C61" s="83" t="s">
        <v>624</v>
      </c>
      <c r="D61" s="89">
        <v>219</v>
      </c>
      <c r="E61" s="89">
        <v>219.50873999999999</v>
      </c>
      <c r="F61" s="89">
        <f t="shared" si="0"/>
        <v>100.23230136986301</v>
      </c>
      <c r="G61" s="94">
        <f t="shared" si="5"/>
        <v>0.50873999999998887</v>
      </c>
      <c r="H61" s="89">
        <f t="shared" si="6"/>
        <v>7.8128710206850555E-2</v>
      </c>
      <c r="I61" s="90"/>
      <c r="J61" s="90"/>
      <c r="K61" s="91"/>
      <c r="L61" s="90"/>
      <c r="M61" s="91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</row>
    <row r="62" spans="1:69" s="64" customFormat="1" ht="16.5" x14ac:dyDescent="0.25">
      <c r="A62" s="97" t="s">
        <v>70</v>
      </c>
      <c r="B62" s="97"/>
      <c r="C62" s="98" t="s">
        <v>71</v>
      </c>
      <c r="D62" s="89">
        <v>2073</v>
      </c>
      <c r="E62" s="89">
        <v>2152.7573699999998</v>
      </c>
      <c r="F62" s="89">
        <f t="shared" si="0"/>
        <v>103.84743704775687</v>
      </c>
      <c r="G62" s="94">
        <f t="shared" si="5"/>
        <v>79.75736999999981</v>
      </c>
      <c r="H62" s="89">
        <f t="shared" si="6"/>
        <v>0.76622077419965939</v>
      </c>
      <c r="I62" s="95">
        <f>VLOOKUP(A62,Дальнереч!$B$5:$E$71,3,0)</f>
        <v>683.63391000000001</v>
      </c>
      <c r="J62" s="95">
        <f>VLOOKUP(A62,Дальнереч!$B$5:$E$71,4,0)</f>
        <v>1130.61266</v>
      </c>
      <c r="K62" s="91">
        <f>J62/I62*100</f>
        <v>165.38276458521491</v>
      </c>
      <c r="L62" s="95">
        <f t="shared" si="7"/>
        <v>446.97874999999999</v>
      </c>
      <c r="M62" s="91">
        <f t="shared" si="8"/>
        <v>0.82045015749952177</v>
      </c>
      <c r="N62" s="95">
        <f>VLOOKUP(C62,Красноармейский!$A$5:$E$79,4,0)</f>
        <v>2700</v>
      </c>
      <c r="O62" s="95">
        <f>VLOOKUP(C62,Красноармейский!$A$5:$E$79,5,0)</f>
        <v>2847.5713700000001</v>
      </c>
      <c r="P62" s="95">
        <f t="shared" si="9"/>
        <v>105.46560629629631</v>
      </c>
      <c r="Q62" s="95">
        <f t="shared" si="10"/>
        <v>147.57137000000012</v>
      </c>
      <c r="R62" s="95">
        <f>O62/$O$7*100</f>
        <v>2.4103621205840868</v>
      </c>
      <c r="S62" s="95">
        <f>VLOOKUP(C62,Спасский!$J$9:$M$160,2,0)</f>
        <v>316.5</v>
      </c>
      <c r="T62" s="95">
        <f>VLOOKUP(C62,Спасский!$J$9:$L$160,3,0)</f>
        <v>336.96093000000002</v>
      </c>
      <c r="U62" s="95">
        <f t="shared" si="11"/>
        <v>106.46474881516588</v>
      </c>
      <c r="V62" s="95">
        <f t="shared" si="12"/>
        <v>20.460930000000019</v>
      </c>
      <c r="W62" s="95">
        <f t="shared" ref="W62:W70" si="22">T62/$T$7*100</f>
        <v>0.12688233437551621</v>
      </c>
      <c r="X62" s="95">
        <f>VLOOKUP(C62,Черниговский!$C$7:$F$97,2,0)</f>
        <v>1944.5</v>
      </c>
      <c r="Y62" s="95">
        <f>VLOOKUP(C62,Черниговский!$C$7:$F$97,3,0)</f>
        <v>2020.19</v>
      </c>
      <c r="Z62" s="90">
        <f t="shared" si="13"/>
        <v>103.89251735664695</v>
      </c>
      <c r="AA62" s="95">
        <f t="shared" si="14"/>
        <v>75.690000000000055</v>
      </c>
      <c r="AB62" s="95">
        <f>Y62/$Y$7*100</f>
        <v>0.49832124701402297</v>
      </c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</row>
    <row r="63" spans="1:69" s="64" customFormat="1" ht="49.5" x14ac:dyDescent="0.25">
      <c r="A63" s="97" t="s">
        <v>525</v>
      </c>
      <c r="B63" s="97"/>
      <c r="C63" s="98" t="s">
        <v>526</v>
      </c>
      <c r="D63" s="89">
        <v>700</v>
      </c>
      <c r="E63" s="89">
        <v>718.90413000000001</v>
      </c>
      <c r="F63" s="89">
        <f t="shared" si="0"/>
        <v>102.70059000000001</v>
      </c>
      <c r="G63" s="94">
        <f t="shared" si="5"/>
        <v>18.904130000000009</v>
      </c>
      <c r="H63" s="89">
        <f t="shared" si="6"/>
        <v>0.25587615526961716</v>
      </c>
      <c r="I63" s="95">
        <v>395.44</v>
      </c>
      <c r="J63" s="95">
        <v>395.44</v>
      </c>
      <c r="K63" s="91">
        <f>J63/I63*100</f>
        <v>100</v>
      </c>
      <c r="L63" s="95">
        <f t="shared" si="7"/>
        <v>0</v>
      </c>
      <c r="M63" s="91">
        <f t="shared" si="8"/>
        <v>0.28695840915279591</v>
      </c>
      <c r="N63" s="95"/>
      <c r="O63" s="95">
        <v>439.47</v>
      </c>
      <c r="P63" s="95"/>
      <c r="Q63" s="95">
        <f t="shared" si="10"/>
        <v>439.47</v>
      </c>
      <c r="R63" s="95">
        <f>O63/$O$7*100</f>
        <v>0.37199483471878303</v>
      </c>
      <c r="S63" s="95">
        <f>VLOOKUP(C63,Спасский!$J$9:$M$160,2,0)</f>
        <v>114</v>
      </c>
      <c r="T63" s="95">
        <f>VLOOKUP(C63,Спасский!$J$9:$L$160,3,0)</f>
        <v>122.58215</v>
      </c>
      <c r="U63" s="95">
        <f t="shared" si="11"/>
        <v>107.52820175438596</v>
      </c>
      <c r="V63" s="95">
        <f t="shared" si="12"/>
        <v>8.5821499999999986</v>
      </c>
      <c r="W63" s="95">
        <f t="shared" si="22"/>
        <v>4.6158198058064724E-2</v>
      </c>
      <c r="X63" s="95">
        <f>VLOOKUP(C63,Черниговский!$C$7:$F$97,2,0)</f>
        <v>1002.5</v>
      </c>
      <c r="Y63" s="95">
        <f>VLOOKUP(C63,Черниговский!$C$7:$F$97,3,0)</f>
        <v>1032.32</v>
      </c>
      <c r="Z63" s="90">
        <f t="shared" si="13"/>
        <v>102.97456359102245</v>
      </c>
      <c r="AA63" s="95">
        <f t="shared" si="14"/>
        <v>29.819999999999936</v>
      </c>
      <c r="AB63" s="95">
        <f>Y63/$Y$7*100</f>
        <v>0.25464287503527694</v>
      </c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</row>
    <row r="64" spans="1:69" s="64" customFormat="1" ht="49.5" x14ac:dyDescent="0.25">
      <c r="A64" s="97" t="s">
        <v>408</v>
      </c>
      <c r="B64" s="97"/>
      <c r="C64" s="98" t="s">
        <v>788</v>
      </c>
      <c r="D64" s="89"/>
      <c r="E64" s="89"/>
      <c r="F64" s="89"/>
      <c r="G64" s="94"/>
      <c r="H64" s="89"/>
      <c r="I64" s="95"/>
      <c r="J64" s="95"/>
      <c r="K64" s="91"/>
      <c r="L64" s="95"/>
      <c r="M64" s="91"/>
      <c r="N64" s="95"/>
      <c r="O64" s="95"/>
      <c r="P64" s="95"/>
      <c r="Q64" s="95"/>
      <c r="R64" s="95"/>
      <c r="S64" s="95"/>
      <c r="T64" s="95">
        <v>-1.72373</v>
      </c>
      <c r="U64" s="95"/>
      <c r="V64" s="95">
        <f t="shared" si="12"/>
        <v>-1.72373</v>
      </c>
      <c r="W64" s="95">
        <f t="shared" si="22"/>
        <v>-6.4906897732359818E-4</v>
      </c>
      <c r="X64" s="95"/>
      <c r="Y64" s="95"/>
      <c r="Z64" s="90"/>
      <c r="AA64" s="95"/>
      <c r="AB64" s="95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</row>
    <row r="65" spans="1:69" s="64" customFormat="1" ht="33" x14ac:dyDescent="0.25">
      <c r="A65" s="97" t="s">
        <v>557</v>
      </c>
      <c r="B65" s="97"/>
      <c r="C65" s="98" t="s">
        <v>558</v>
      </c>
      <c r="D65" s="89">
        <v>120</v>
      </c>
      <c r="E65" s="89">
        <v>177.33925000000002</v>
      </c>
      <c r="F65" s="89">
        <f t="shared" si="0"/>
        <v>147.78270833333335</v>
      </c>
      <c r="G65" s="94">
        <f t="shared" si="5"/>
        <v>57.339250000000021</v>
      </c>
      <c r="H65" s="89">
        <f t="shared" si="6"/>
        <v>6.311952258279202E-2</v>
      </c>
      <c r="I65" s="95">
        <v>183.23</v>
      </c>
      <c r="J65" s="95">
        <v>185.97</v>
      </c>
      <c r="K65" s="91">
        <f>J65/I65*100</f>
        <v>101.4953883097746</v>
      </c>
      <c r="L65" s="95">
        <f t="shared" si="7"/>
        <v>2.7400000000000091</v>
      </c>
      <c r="M65" s="91">
        <f t="shared" si="8"/>
        <v>0.13495259799247789</v>
      </c>
      <c r="N65" s="95">
        <v>2700</v>
      </c>
      <c r="O65" s="95">
        <v>1264.57</v>
      </c>
      <c r="P65" s="95">
        <f t="shared" si="9"/>
        <v>46.835925925925928</v>
      </c>
      <c r="Q65" s="95">
        <f t="shared" si="10"/>
        <v>-1435.43</v>
      </c>
      <c r="R65" s="95">
        <f>O65/$O$7*100</f>
        <v>1.0704109680759355</v>
      </c>
      <c r="S65" s="95">
        <v>132.5</v>
      </c>
      <c r="T65" s="95">
        <v>138.37</v>
      </c>
      <c r="U65" s="95">
        <f t="shared" si="11"/>
        <v>104.43018867924529</v>
      </c>
      <c r="V65" s="95">
        <f t="shared" si="12"/>
        <v>5.8700000000000045</v>
      </c>
      <c r="W65" s="95">
        <f t="shared" si="22"/>
        <v>5.2103098740676486E-2</v>
      </c>
      <c r="X65" s="95">
        <f>VLOOKUP(C65,Черниговский!$C$7:$F$97,2,0)</f>
        <v>728</v>
      </c>
      <c r="Y65" s="95">
        <f>VLOOKUP(C65,Черниговский!$C$7:$F$97,3,0)</f>
        <v>739.21</v>
      </c>
      <c r="Z65" s="90">
        <f t="shared" si="13"/>
        <v>101.53983516483518</v>
      </c>
      <c r="AA65" s="95">
        <f t="shared" si="14"/>
        <v>11.210000000000036</v>
      </c>
      <c r="AB65" s="95">
        <f t="shared" ref="AB65:AB70" si="23">Y65/$Y$7*100</f>
        <v>0.18234128918826245</v>
      </c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</row>
    <row r="66" spans="1:69" s="64" customFormat="1" ht="16.5" x14ac:dyDescent="0.25">
      <c r="A66" s="97" t="s">
        <v>563</v>
      </c>
      <c r="B66" s="97"/>
      <c r="C66" s="98" t="s">
        <v>564</v>
      </c>
      <c r="D66" s="89">
        <v>1110</v>
      </c>
      <c r="E66" s="89">
        <v>1110.5933</v>
      </c>
      <c r="F66" s="89">
        <f t="shared" si="0"/>
        <v>100.05345045045044</v>
      </c>
      <c r="G66" s="94">
        <f t="shared" si="5"/>
        <v>0.59329999999999927</v>
      </c>
      <c r="H66" s="89">
        <f t="shared" si="6"/>
        <v>0.39528823359548165</v>
      </c>
      <c r="I66" s="95">
        <v>63.53</v>
      </c>
      <c r="J66" s="95">
        <v>219.8</v>
      </c>
      <c r="K66" s="91">
        <f>J66/I66*100</f>
        <v>345.97827797890761</v>
      </c>
      <c r="L66" s="95">
        <f t="shared" si="7"/>
        <v>156.27000000000001</v>
      </c>
      <c r="M66" s="91">
        <f t="shared" si="8"/>
        <v>0.15950196826771326</v>
      </c>
      <c r="N66" s="95"/>
      <c r="O66" s="95">
        <v>485.98</v>
      </c>
      <c r="P66" s="95"/>
      <c r="Q66" s="95">
        <f t="shared" si="10"/>
        <v>485.98</v>
      </c>
      <c r="R66" s="95">
        <f>O66/$O$7*100</f>
        <v>0.41136380134396922</v>
      </c>
      <c r="S66" s="95">
        <v>36</v>
      </c>
      <c r="T66" s="95">
        <v>39.61</v>
      </c>
      <c r="U66" s="95">
        <f t="shared" si="11"/>
        <v>110.02777777777777</v>
      </c>
      <c r="V66" s="95">
        <f t="shared" si="12"/>
        <v>3.6099999999999994</v>
      </c>
      <c r="W66" s="95">
        <f t="shared" si="22"/>
        <v>1.4915109786212298E-2</v>
      </c>
      <c r="X66" s="95">
        <f>VLOOKUP(C66,Черниговский!$C$7:$F$97,2,0)</f>
        <v>88</v>
      </c>
      <c r="Y66" s="95">
        <f>VLOOKUP(C66,Черниговский!$C$7:$F$97,3,0)</f>
        <v>86.79</v>
      </c>
      <c r="Z66" s="90">
        <f t="shared" si="13"/>
        <v>98.625</v>
      </c>
      <c r="AA66" s="95">
        <f t="shared" si="14"/>
        <v>-1.2099999999999937</v>
      </c>
      <c r="AB66" s="95">
        <f t="shared" si="23"/>
        <v>2.1408531389793563E-2</v>
      </c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</row>
    <row r="67" spans="1:69" s="64" customFormat="1" ht="132" x14ac:dyDescent="0.25">
      <c r="A67" s="97" t="s">
        <v>551</v>
      </c>
      <c r="B67" s="97"/>
      <c r="C67" s="98" t="s">
        <v>552</v>
      </c>
      <c r="D67" s="89">
        <v>143</v>
      </c>
      <c r="E67" s="89">
        <v>145.92069000000001</v>
      </c>
      <c r="F67" s="89">
        <f t="shared" si="0"/>
        <v>102.04244055944056</v>
      </c>
      <c r="G67" s="94">
        <f t="shared" si="5"/>
        <v>2.9206900000000076</v>
      </c>
      <c r="H67" s="89">
        <f t="shared" si="6"/>
        <v>5.1936862751768689E-2</v>
      </c>
      <c r="I67" s="95">
        <v>41.44</v>
      </c>
      <c r="J67" s="95">
        <v>329.4</v>
      </c>
      <c r="K67" s="91">
        <f>J67/I67*100</f>
        <v>794.88416988416986</v>
      </c>
      <c r="L67" s="95">
        <f t="shared" si="7"/>
        <v>287.95999999999998</v>
      </c>
      <c r="M67" s="91">
        <f t="shared" si="8"/>
        <v>0.23903525180793789</v>
      </c>
      <c r="N67" s="95">
        <v>0</v>
      </c>
      <c r="O67" s="95">
        <v>657.56</v>
      </c>
      <c r="P67" s="95"/>
      <c r="Q67" s="95">
        <f t="shared" si="10"/>
        <v>657.56</v>
      </c>
      <c r="R67" s="95">
        <f>O67/$O$7*100</f>
        <v>0.55659982141598507</v>
      </c>
      <c r="S67" s="95">
        <v>34</v>
      </c>
      <c r="T67" s="95">
        <v>38.119999999999997</v>
      </c>
      <c r="U67" s="95">
        <f t="shared" si="11"/>
        <v>112.11764705882352</v>
      </c>
      <c r="V67" s="95">
        <f t="shared" si="12"/>
        <v>4.1199999999999974</v>
      </c>
      <c r="W67" s="95">
        <f t="shared" si="22"/>
        <v>1.43540516296494E-2</v>
      </c>
      <c r="X67" s="95">
        <f>VLOOKUP(C67,Черниговский!$C$7:$F$97,2,0)</f>
        <v>126</v>
      </c>
      <c r="Y67" s="95">
        <f>VLOOKUP(C67,Черниговский!$C$7:$F$97,3,0)</f>
        <v>161.88</v>
      </c>
      <c r="Z67" s="90">
        <f t="shared" si="13"/>
        <v>128.47619047619048</v>
      </c>
      <c r="AA67" s="95">
        <f t="shared" si="14"/>
        <v>35.879999999999995</v>
      </c>
      <c r="AB67" s="95">
        <f t="shared" si="23"/>
        <v>3.9931018105539597E-2</v>
      </c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</row>
    <row r="68" spans="1:69" ht="16.5" x14ac:dyDescent="0.25">
      <c r="A68" s="88" t="s">
        <v>72</v>
      </c>
      <c r="B68" s="88"/>
      <c r="C68" s="83" t="s">
        <v>73</v>
      </c>
      <c r="D68" s="89">
        <v>1053</v>
      </c>
      <c r="E68" s="89">
        <v>1053.3469</v>
      </c>
      <c r="F68" s="89">
        <f t="shared" ref="F68:F114" si="24">E68/D68*100</f>
        <v>100.03294396961064</v>
      </c>
      <c r="G68" s="94">
        <f t="shared" si="5"/>
        <v>0.34690000000000509</v>
      </c>
      <c r="H68" s="89">
        <f t="shared" si="6"/>
        <v>0.37491279252654991</v>
      </c>
      <c r="I68" s="90">
        <f>VLOOKUP(A68,Дальнереч!$B$5:$E$71,3,0)</f>
        <v>0</v>
      </c>
      <c r="J68" s="90">
        <f>VLOOKUP(A68,Дальнереч!$B$5:$E$71,4,0)</f>
        <v>2.43804</v>
      </c>
      <c r="K68" s="91"/>
      <c r="L68" s="90">
        <f t="shared" si="7"/>
        <v>2.43804</v>
      </c>
      <c r="M68" s="91">
        <f t="shared" si="8"/>
        <v>1.7692091843285517E-3</v>
      </c>
      <c r="N68" s="95">
        <f>VLOOKUP(C68,Красноармейский!$A$5:$E$79,4,0)</f>
        <v>0</v>
      </c>
      <c r="O68" s="95">
        <f>VLOOKUP(C68,Красноармейский!$A$5:$E$79,5,0)</f>
        <v>-0.22981000000000001</v>
      </c>
      <c r="P68" s="95"/>
      <c r="Q68" s="95">
        <f t="shared" si="10"/>
        <v>-0.22981000000000001</v>
      </c>
      <c r="R68" s="95">
        <f>O68/$O$7*100</f>
        <v>-1.9452552612629653E-4</v>
      </c>
      <c r="S68" s="95"/>
      <c r="T68" s="95">
        <f>VLOOKUP(C68,Спасский!$J$9:$L$160,3,0)</f>
        <v>17.713840000000001</v>
      </c>
      <c r="U68" s="95"/>
      <c r="V68" s="95">
        <f t="shared" si="12"/>
        <v>17.713840000000001</v>
      </c>
      <c r="W68" s="95">
        <f t="shared" si="22"/>
        <v>6.6701304805705346E-3</v>
      </c>
      <c r="X68" s="95"/>
      <c r="Y68" s="95">
        <f>VLOOKUP(C68,Черниговский!$C$7:$F$97,3,0)</f>
        <v>-0.99</v>
      </c>
      <c r="Z68" s="90"/>
      <c r="AA68" s="95">
        <f t="shared" si="14"/>
        <v>-0.99</v>
      </c>
      <c r="AB68" s="95">
        <f t="shared" si="23"/>
        <v>-2.4420378011171358E-4</v>
      </c>
    </row>
    <row r="69" spans="1:69" ht="33" x14ac:dyDescent="0.25">
      <c r="A69" s="88" t="s">
        <v>74</v>
      </c>
      <c r="B69" s="88"/>
      <c r="C69" s="83" t="s">
        <v>625</v>
      </c>
      <c r="D69" s="89">
        <v>0</v>
      </c>
      <c r="E69" s="94">
        <v>-2.9551699999999999</v>
      </c>
      <c r="F69" s="89"/>
      <c r="G69" s="94">
        <f t="shared" si="5"/>
        <v>-2.9551699999999999</v>
      </c>
      <c r="H69" s="89"/>
      <c r="I69" s="90">
        <v>0</v>
      </c>
      <c r="J69" s="90">
        <v>2.44</v>
      </c>
      <c r="K69" s="91"/>
      <c r="L69" s="90">
        <f t="shared" si="7"/>
        <v>2.44</v>
      </c>
      <c r="M69" s="91">
        <f t="shared" si="8"/>
        <v>1.770631494873614E-3</v>
      </c>
      <c r="N69" s="95"/>
      <c r="O69" s="95">
        <v>-0.23</v>
      </c>
      <c r="P69" s="95"/>
      <c r="Q69" s="95">
        <f t="shared" si="10"/>
        <v>-0.23</v>
      </c>
      <c r="R69" s="95">
        <f>O69/$O$7*100</f>
        <v>-1.9468635398393541E-4</v>
      </c>
      <c r="S69" s="95"/>
      <c r="T69" s="95">
        <f>VLOOKUP(C69,Спасский!$J$9:$L$160,3,0)</f>
        <v>15.91084</v>
      </c>
      <c r="U69" s="95"/>
      <c r="V69" s="95">
        <f t="shared" si="12"/>
        <v>15.91084</v>
      </c>
      <c r="W69" s="95">
        <f t="shared" si="22"/>
        <v>5.9912124562195935E-3</v>
      </c>
      <c r="X69" s="95"/>
      <c r="Y69" s="95">
        <v>-0.99</v>
      </c>
      <c r="Z69" s="90"/>
      <c r="AA69" s="95">
        <f t="shared" si="14"/>
        <v>-0.99</v>
      </c>
      <c r="AB69" s="95">
        <f t="shared" si="23"/>
        <v>-2.4420378011171358E-4</v>
      </c>
    </row>
    <row r="70" spans="1:69" ht="33" x14ac:dyDescent="0.25">
      <c r="A70" s="88" t="s">
        <v>75</v>
      </c>
      <c r="B70" s="88"/>
      <c r="C70" s="83" t="s">
        <v>626</v>
      </c>
      <c r="D70" s="89">
        <v>1053</v>
      </c>
      <c r="E70" s="89">
        <v>1056.30207</v>
      </c>
      <c r="F70" s="89">
        <f t="shared" si="24"/>
        <v>100.31358689458689</v>
      </c>
      <c r="G70" s="94">
        <f t="shared" si="5"/>
        <v>3.3020699999999579</v>
      </c>
      <c r="H70" s="89">
        <f t="shared" si="6"/>
        <v>0.37596461224243904</v>
      </c>
      <c r="I70" s="90"/>
      <c r="J70" s="90"/>
      <c r="K70" s="91"/>
      <c r="L70" s="90"/>
      <c r="M70" s="91"/>
      <c r="N70" s="95"/>
      <c r="O70" s="95"/>
      <c r="P70" s="95"/>
      <c r="Q70" s="95"/>
      <c r="R70" s="95"/>
      <c r="S70" s="95"/>
      <c r="T70" s="95">
        <f>VLOOKUP(C70,Спасский!$J$9:$L$160,3,0)</f>
        <v>1.8029999999999999</v>
      </c>
      <c r="U70" s="95"/>
      <c r="V70" s="95">
        <f t="shared" si="12"/>
        <v>1.8029999999999999</v>
      </c>
      <c r="W70" s="95">
        <f t="shared" si="22"/>
        <v>6.78918024350941E-4</v>
      </c>
      <c r="X70" s="95"/>
      <c r="Y70" s="95"/>
      <c r="Z70" s="90"/>
      <c r="AA70" s="95">
        <f t="shared" si="14"/>
        <v>0</v>
      </c>
      <c r="AB70" s="95">
        <f t="shared" si="23"/>
        <v>0</v>
      </c>
    </row>
    <row r="71" spans="1:69" ht="16.5" x14ac:dyDescent="0.25">
      <c r="A71" s="113" t="s">
        <v>76</v>
      </c>
      <c r="B71" s="113"/>
      <c r="C71" s="132" t="s">
        <v>567</v>
      </c>
      <c r="D71" s="115">
        <v>619673.47499999998</v>
      </c>
      <c r="E71" s="115">
        <v>585280.92078000004</v>
      </c>
      <c r="F71" s="115">
        <f t="shared" si="24"/>
        <v>94.449890852597832</v>
      </c>
      <c r="G71" s="115">
        <f t="shared" ref="G71:G114" si="25">E71-D71</f>
        <v>-34392.554219999933</v>
      </c>
      <c r="H71" s="115">
        <f>E71/$E$71*100</f>
        <v>100</v>
      </c>
      <c r="I71" s="117">
        <f>VLOOKUP(A71,Дальнереч!$B$5:$E$71,3,0)</f>
        <v>381176.66860999999</v>
      </c>
      <c r="J71" s="117">
        <f>VLOOKUP(A71,Дальнереч!$B$5:$E$71,4,0)</f>
        <v>374777.42744999996</v>
      </c>
      <c r="K71" s="118">
        <f t="shared" ref="K71:K76" si="26">J71/I71*100</f>
        <v>98.321187604861677</v>
      </c>
      <c r="L71" s="117">
        <f t="shared" ref="L71:L114" si="27">J71-I71</f>
        <v>-6399.2411600000341</v>
      </c>
      <c r="M71" s="118">
        <f>J71/$J$71*100</f>
        <v>100</v>
      </c>
      <c r="N71" s="117">
        <f>VLOOKUP(C71,Красноармейский!$A$5:$E$79,4,0)</f>
        <v>1212705.45991</v>
      </c>
      <c r="O71" s="117">
        <f>VLOOKUP(C71,Красноармейский!$A$5:$E$79,5,0)</f>
        <v>1130657.1267599999</v>
      </c>
      <c r="P71" s="117">
        <f t="shared" si="9"/>
        <v>93.234273625181075</v>
      </c>
      <c r="Q71" s="117">
        <f t="shared" ref="Q71:Q114" si="28">O71-N71</f>
        <v>-82048.333150000079</v>
      </c>
      <c r="R71" s="117">
        <f t="shared" ref="R71:R76" si="29">O71/$O$71*100</f>
        <v>100</v>
      </c>
      <c r="S71" s="117">
        <f>VLOOKUP(C71,Спасский!$J$9:$M$160,2,0)</f>
        <v>804225.98645000008</v>
      </c>
      <c r="T71" s="117">
        <f>VLOOKUP(C71,Спасский!$J$9:$L$160,3,0)</f>
        <v>792051.42614</v>
      </c>
      <c r="U71" s="117">
        <f t="shared" si="11"/>
        <v>98.486176707154058</v>
      </c>
      <c r="V71" s="117">
        <f t="shared" ref="V71:V114" si="30">T71-S71</f>
        <v>-12174.560310000088</v>
      </c>
      <c r="W71" s="117">
        <f t="shared" ref="W71:W76" si="31">T71/$T$71*100</f>
        <v>100</v>
      </c>
      <c r="X71" s="117">
        <f>VLOOKUP(C71,Черниговский!$C$7:$F$97,2,0)</f>
        <v>728188.06</v>
      </c>
      <c r="Y71" s="117">
        <f>VLOOKUP(C71,Черниговский!$C$7:$F$97,3,0)</f>
        <v>705094.07</v>
      </c>
      <c r="Z71" s="117">
        <f t="shared" si="13"/>
        <v>96.828567883961171</v>
      </c>
      <c r="AA71" s="117">
        <f t="shared" ref="AA71:AA114" si="32">Y71-X71</f>
        <v>-23093.990000000107</v>
      </c>
      <c r="AB71" s="117">
        <f>Y71/$Y$71*100</f>
        <v>100</v>
      </c>
    </row>
    <row r="72" spans="1:69" ht="49.5" x14ac:dyDescent="0.25">
      <c r="A72" s="84" t="s">
        <v>77</v>
      </c>
      <c r="B72" s="84"/>
      <c r="C72" s="99" t="s">
        <v>568</v>
      </c>
      <c r="D72" s="85">
        <v>619673.47499999998</v>
      </c>
      <c r="E72" s="85">
        <v>585280.59534999996</v>
      </c>
      <c r="F72" s="85">
        <f t="shared" si="24"/>
        <v>94.449838336230215</v>
      </c>
      <c r="G72" s="107">
        <f t="shared" si="25"/>
        <v>-34392.879650000017</v>
      </c>
      <c r="H72" s="107">
        <f t="shared" ref="H72:H106" si="33">E72/$E$71*100</f>
        <v>99.999944397640775</v>
      </c>
      <c r="I72" s="86">
        <f>VLOOKUP(A72,Дальнереч!$B$5:$E$71,3,0)</f>
        <v>381176.66860999999</v>
      </c>
      <c r="J72" s="86">
        <f>VLOOKUP(A72,Дальнереч!$B$5:$E$71,4,0)</f>
        <v>375095.97602</v>
      </c>
      <c r="K72" s="87">
        <f t="shared" si="26"/>
        <v>98.404757402342099</v>
      </c>
      <c r="L72" s="86">
        <f t="shared" si="27"/>
        <v>-6080.6925899999915</v>
      </c>
      <c r="M72" s="87">
        <f t="shared" ref="M72:M112" si="34">J72/$J$71*100</f>
        <v>100.08499673317239</v>
      </c>
      <c r="N72" s="86">
        <f>VLOOKUP(C72,Красноармейский!$A$5:$E$79,4,0)</f>
        <v>1210205.45991</v>
      </c>
      <c r="O72" s="86">
        <f>VLOOKUP(C72,Красноармейский!$A$5:$E$79,5,0)</f>
        <v>1128176.4226500001</v>
      </c>
      <c r="P72" s="86">
        <f t="shared" si="9"/>
        <v>93.221891655810225</v>
      </c>
      <c r="Q72" s="86">
        <f t="shared" si="28"/>
        <v>-82029.037259999895</v>
      </c>
      <c r="R72" s="86">
        <f t="shared" si="29"/>
        <v>99.780596252277775</v>
      </c>
      <c r="S72" s="86">
        <f>VLOOKUP(C72,Спасский!$J$9:$M$160,2,0)</f>
        <v>804225.98645000008</v>
      </c>
      <c r="T72" s="86">
        <f>VLOOKUP(C72,Спасский!$J$9:$L$160,3,0)</f>
        <v>791866.50758000009</v>
      </c>
      <c r="U72" s="86">
        <f t="shared" si="11"/>
        <v>98.463183349178138</v>
      </c>
      <c r="V72" s="86">
        <f t="shared" si="30"/>
        <v>-12359.478869999992</v>
      </c>
      <c r="W72" s="86">
        <f t="shared" si="31"/>
        <v>99.976653212923168</v>
      </c>
      <c r="X72" s="86">
        <f>VLOOKUP(C72,Черниговский!$C$7:$F$97,2,0)</f>
        <v>728188.06</v>
      </c>
      <c r="Y72" s="86">
        <f>VLOOKUP(C72,Черниговский!$C$7:$F$97,3,0)</f>
        <v>705094.07</v>
      </c>
      <c r="Z72" s="86">
        <f t="shared" si="13"/>
        <v>96.828567883961171</v>
      </c>
      <c r="AA72" s="86">
        <f t="shared" si="32"/>
        <v>-23093.990000000107</v>
      </c>
      <c r="AB72" s="86">
        <f>Y72/$Y$71*100</f>
        <v>100</v>
      </c>
    </row>
    <row r="73" spans="1:69" s="64" customFormat="1" ht="33" x14ac:dyDescent="0.25">
      <c r="A73" s="100" t="s">
        <v>78</v>
      </c>
      <c r="B73" s="100"/>
      <c r="C73" s="111" t="s">
        <v>569</v>
      </c>
      <c r="D73" s="85">
        <v>137318.65700000001</v>
      </c>
      <c r="E73" s="85">
        <v>137318.65700000001</v>
      </c>
      <c r="F73" s="85">
        <f t="shared" si="24"/>
        <v>100</v>
      </c>
      <c r="G73" s="107">
        <f t="shared" si="25"/>
        <v>0</v>
      </c>
      <c r="H73" s="107">
        <f t="shared" si="33"/>
        <v>23.462008092967789</v>
      </c>
      <c r="I73" s="85">
        <f>I74+I75</f>
        <v>161965.46099999998</v>
      </c>
      <c r="J73" s="85">
        <f>J74+J75</f>
        <v>161965.46099999998</v>
      </c>
      <c r="K73" s="87">
        <f t="shared" si="26"/>
        <v>100</v>
      </c>
      <c r="L73" s="95">
        <f t="shared" si="27"/>
        <v>0</v>
      </c>
      <c r="M73" s="87">
        <f t="shared" si="34"/>
        <v>43.216439715171539</v>
      </c>
      <c r="N73" s="85">
        <f>VLOOKUP(C73,Красноармейский!$A$5:$E$79,4,0)</f>
        <v>382462.886</v>
      </c>
      <c r="O73" s="85">
        <f>VLOOKUP(C73,Красноармейский!$A$5:$E$79,5,0)</f>
        <v>382462.886</v>
      </c>
      <c r="P73" s="85">
        <f t="shared" si="9"/>
        <v>100</v>
      </c>
      <c r="Q73" s="95">
        <f t="shared" si="28"/>
        <v>0</v>
      </c>
      <c r="R73" s="112">
        <f t="shared" si="29"/>
        <v>33.826601977558127</v>
      </c>
      <c r="S73" s="85">
        <f>VLOOKUP(C73,Спасский!$J$9:$M$160,2,0)</f>
        <v>161930.451</v>
      </c>
      <c r="T73" s="85">
        <f>VLOOKUP(C73,Спасский!$J$9:$L$160,3,0)</f>
        <v>161930.451</v>
      </c>
      <c r="U73" s="85">
        <f t="shared" si="11"/>
        <v>100</v>
      </c>
      <c r="V73" s="95">
        <f t="shared" si="30"/>
        <v>0</v>
      </c>
      <c r="W73" s="85">
        <f t="shared" si="31"/>
        <v>20.44443651710284</v>
      </c>
      <c r="X73" s="85">
        <f>VLOOKUP(C73,Черниговский!$C$7:$F$97,2,0)</f>
        <v>40941.47</v>
      </c>
      <c r="Y73" s="85">
        <f>VLOOKUP(C73,Черниговский!$C$7:$F$97,3,0)</f>
        <v>40941.47</v>
      </c>
      <c r="Z73" s="85">
        <f t="shared" si="13"/>
        <v>100</v>
      </c>
      <c r="AA73" s="95">
        <f t="shared" si="32"/>
        <v>0</v>
      </c>
      <c r="AB73" s="85">
        <f>Y73/$Y$71*100</f>
        <v>5.8065259292281386</v>
      </c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</row>
    <row r="74" spans="1:69" ht="33" x14ac:dyDescent="0.25">
      <c r="A74" s="97" t="s">
        <v>79</v>
      </c>
      <c r="B74" s="88"/>
      <c r="C74" s="83" t="s">
        <v>627</v>
      </c>
      <c r="D74" s="89">
        <v>106484.177</v>
      </c>
      <c r="E74" s="89">
        <v>106484.177</v>
      </c>
      <c r="F74" s="89">
        <f t="shared" si="24"/>
        <v>100</v>
      </c>
      <c r="G74" s="94">
        <f t="shared" si="25"/>
        <v>0</v>
      </c>
      <c r="H74" s="94">
        <f t="shared" si="33"/>
        <v>18.193686692894282</v>
      </c>
      <c r="I74" s="90">
        <f>VLOOKUP(A73,Дальнереч!$B$5:$E$71,3,0)</f>
        <v>141625.72099999999</v>
      </c>
      <c r="J74" s="90">
        <f>VLOOKUP(A73,Дальнереч!$B$5:$E$71,4,0)</f>
        <v>141625.72099999999</v>
      </c>
      <c r="K74" s="91">
        <f t="shared" si="26"/>
        <v>100</v>
      </c>
      <c r="L74" s="90">
        <f t="shared" si="27"/>
        <v>0</v>
      </c>
      <c r="M74" s="91">
        <f t="shared" si="34"/>
        <v>37.789287888448044</v>
      </c>
      <c r="N74" s="90">
        <f>VLOOKUP(C74,Красноармейский!$A$5:$E$79,4,0)</f>
        <v>349034.12599999999</v>
      </c>
      <c r="O74" s="90">
        <f>VLOOKUP(C74,Красноармейский!$A$5:$E$79,5,0)</f>
        <v>349034.12599999999</v>
      </c>
      <c r="P74" s="90">
        <f t="shared" si="9"/>
        <v>100</v>
      </c>
      <c r="Q74" s="90">
        <f t="shared" si="28"/>
        <v>0</v>
      </c>
      <c r="R74" s="90">
        <f t="shared" si="29"/>
        <v>30.870023965637472</v>
      </c>
      <c r="S74" s="90">
        <f>VLOOKUP(C74,Спасский!$J$9:$M$160,2,0)</f>
        <v>133794.52100000001</v>
      </c>
      <c r="T74" s="90">
        <f>VLOOKUP(C74,Спасский!$J$9:$L$160,3,0)</f>
        <v>133794.52100000001</v>
      </c>
      <c r="U74" s="90">
        <f t="shared" ref="U74:U114" si="35">T74/S74*100</f>
        <v>100</v>
      </c>
      <c r="V74" s="90">
        <f t="shared" si="30"/>
        <v>0</v>
      </c>
      <c r="W74" s="90">
        <f t="shared" si="31"/>
        <v>16.89215075996227</v>
      </c>
      <c r="X74" s="90"/>
      <c r="Y74" s="90"/>
      <c r="Z74" s="90"/>
      <c r="AA74" s="90"/>
      <c r="AB74" s="90"/>
    </row>
    <row r="75" spans="1:69" ht="49.5" x14ac:dyDescent="0.25">
      <c r="A75" s="97" t="s">
        <v>80</v>
      </c>
      <c r="B75" s="88"/>
      <c r="C75" s="83" t="s">
        <v>628</v>
      </c>
      <c r="D75" s="89">
        <v>30834.48</v>
      </c>
      <c r="E75" s="89">
        <v>30834.48</v>
      </c>
      <c r="F75" s="89">
        <f t="shared" si="24"/>
        <v>100</v>
      </c>
      <c r="G75" s="94">
        <f t="shared" si="25"/>
        <v>0</v>
      </c>
      <c r="H75" s="94">
        <f t="shared" si="33"/>
        <v>5.2683214000735052</v>
      </c>
      <c r="I75" s="90">
        <f>VLOOKUP(A75,Дальнереч!$B$5:$E$71,3,0)</f>
        <v>20339.740000000002</v>
      </c>
      <c r="J75" s="90">
        <f>VLOOKUP(A75,Дальнереч!$B$5:$E$71,4,0)</f>
        <v>20339.740000000002</v>
      </c>
      <c r="K75" s="91">
        <f t="shared" si="26"/>
        <v>100</v>
      </c>
      <c r="L75" s="90">
        <f t="shared" si="27"/>
        <v>0</v>
      </c>
      <c r="M75" s="91">
        <f t="shared" si="34"/>
        <v>5.4271518267234971</v>
      </c>
      <c r="N75" s="90">
        <f>VLOOKUP(C75,Красноармейский!$A$5:$E$79,4,0)</f>
        <v>23428.76</v>
      </c>
      <c r="O75" s="90">
        <f>VLOOKUP(C75,Красноармейский!$A$5:$E$79,5,0)</f>
        <v>23428.76</v>
      </c>
      <c r="P75" s="90">
        <f t="shared" si="9"/>
        <v>100</v>
      </c>
      <c r="Q75" s="90">
        <f t="shared" si="28"/>
        <v>0</v>
      </c>
      <c r="R75" s="90">
        <f t="shared" si="29"/>
        <v>2.0721365872549908</v>
      </c>
      <c r="S75" s="90">
        <f>VLOOKUP(C75,Спасский!$J$9:$M$160,2,0)</f>
        <v>28135.93</v>
      </c>
      <c r="T75" s="90">
        <f>VLOOKUP(C75,Спасский!$J$9:$L$160,3,0)</f>
        <v>28135.93</v>
      </c>
      <c r="U75" s="90">
        <f t="shared" si="35"/>
        <v>100</v>
      </c>
      <c r="V75" s="90">
        <f t="shared" si="30"/>
        <v>0</v>
      </c>
      <c r="W75" s="90">
        <f t="shared" si="31"/>
        <v>3.5522857571405728</v>
      </c>
      <c r="X75" s="90">
        <v>40941.47</v>
      </c>
      <c r="Y75" s="90">
        <v>40941.47</v>
      </c>
      <c r="Z75" s="90">
        <f t="shared" ref="Z75:Z114" si="36">Y75/X75*100</f>
        <v>100</v>
      </c>
      <c r="AA75" s="90">
        <f t="shared" si="32"/>
        <v>0</v>
      </c>
      <c r="AB75" s="90">
        <f>Y75/$Y$71*100</f>
        <v>5.8065259292281386</v>
      </c>
    </row>
    <row r="76" spans="1:69" s="64" customFormat="1" ht="33" x14ac:dyDescent="0.25">
      <c r="A76" s="100" t="s">
        <v>81</v>
      </c>
      <c r="B76" s="100"/>
      <c r="C76" s="111" t="s">
        <v>571</v>
      </c>
      <c r="D76" s="85">
        <v>44518.483999999997</v>
      </c>
      <c r="E76" s="85">
        <v>43242.730280000003</v>
      </c>
      <c r="F76" s="85">
        <f t="shared" si="24"/>
        <v>97.134328024287626</v>
      </c>
      <c r="G76" s="107">
        <f t="shared" si="25"/>
        <v>-1275.7537199999933</v>
      </c>
      <c r="H76" s="107">
        <f t="shared" si="33"/>
        <v>7.3883717621224863</v>
      </c>
      <c r="I76" s="112">
        <f>VLOOKUP(A76,Дальнереч!$B$5:$E$71,3,0)</f>
        <v>19601.179050000002</v>
      </c>
      <c r="J76" s="112">
        <f>VLOOKUP(A76,Дальнереч!$B$5:$E$71,4,0)</f>
        <v>19599.522940000003</v>
      </c>
      <c r="K76" s="87">
        <f t="shared" si="26"/>
        <v>99.991550967440403</v>
      </c>
      <c r="L76" s="112">
        <f t="shared" si="27"/>
        <v>-1.6561099999998987</v>
      </c>
      <c r="M76" s="87">
        <f t="shared" si="34"/>
        <v>5.2296433841696155</v>
      </c>
      <c r="N76" s="112">
        <f>VLOOKUP(C76,Красноармейский!$A$5:$E$79,4,0)</f>
        <v>456677.29249999998</v>
      </c>
      <c r="O76" s="112">
        <f>VLOOKUP(C76,Красноармейский!$A$5:$E$79,5,0)</f>
        <v>409089.51632</v>
      </c>
      <c r="P76" s="112">
        <f t="shared" ref="P76:P114" si="37">O76/N76*100</f>
        <v>89.579561550019477</v>
      </c>
      <c r="Q76" s="112">
        <f t="shared" si="28"/>
        <v>-47587.776179999986</v>
      </c>
      <c r="R76" s="112">
        <f t="shared" si="29"/>
        <v>36.181571462984799</v>
      </c>
      <c r="S76" s="112">
        <f>VLOOKUP(C76,Спасский!$J$9:$M$160,2,0)</f>
        <v>213025.70075999998</v>
      </c>
      <c r="T76" s="112">
        <f>VLOOKUP(C76,Спасский!$J$9:$L$160,3,0)</f>
        <v>209735.11315000002</v>
      </c>
      <c r="U76" s="112">
        <f t="shared" si="35"/>
        <v>98.455309571445923</v>
      </c>
      <c r="V76" s="112">
        <f t="shared" si="30"/>
        <v>-3290.5876099999587</v>
      </c>
      <c r="W76" s="112">
        <f t="shared" si="31"/>
        <v>26.479986807438436</v>
      </c>
      <c r="X76" s="112">
        <f>VLOOKUP(C76,Черниговский!$C$7:$F$97,2,0)</f>
        <v>77423.679999999993</v>
      </c>
      <c r="Y76" s="112">
        <f>VLOOKUP(C76,Черниговский!$C$7:$F$97,3,0)</f>
        <v>77285.08</v>
      </c>
      <c r="Z76" s="112">
        <f t="shared" si="36"/>
        <v>99.820985000971291</v>
      </c>
      <c r="AA76" s="112">
        <f t="shared" si="32"/>
        <v>-138.59999999999127</v>
      </c>
      <c r="AB76" s="112">
        <f>Y76/$Y$71*100</f>
        <v>10.960960145360463</v>
      </c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</row>
    <row r="77" spans="1:69" ht="49.5" x14ac:dyDescent="0.25">
      <c r="A77" s="97" t="s">
        <v>82</v>
      </c>
      <c r="B77" s="88"/>
      <c r="C77" s="83" t="s">
        <v>631</v>
      </c>
      <c r="D77" s="89">
        <v>20408.164000000001</v>
      </c>
      <c r="E77" s="89">
        <v>20408.164000000001</v>
      </c>
      <c r="F77" s="89">
        <f t="shared" si="24"/>
        <v>100</v>
      </c>
      <c r="G77" s="94">
        <f t="shared" si="25"/>
        <v>0</v>
      </c>
      <c r="H77" s="94">
        <f t="shared" si="33"/>
        <v>3.4869006105311233</v>
      </c>
      <c r="I77" s="90"/>
      <c r="J77" s="90"/>
      <c r="K77" s="91"/>
      <c r="L77" s="90"/>
      <c r="M77" s="91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</row>
    <row r="78" spans="1:69" ht="66" x14ac:dyDescent="0.25">
      <c r="A78" s="97" t="s">
        <v>83</v>
      </c>
      <c r="B78" s="88"/>
      <c r="C78" s="83" t="s">
        <v>634</v>
      </c>
      <c r="D78" s="89">
        <v>346.24400000000003</v>
      </c>
      <c r="E78" s="89">
        <v>346.24400000000003</v>
      </c>
      <c r="F78" s="89">
        <f t="shared" si="24"/>
        <v>100</v>
      </c>
      <c r="G78" s="94">
        <f t="shared" si="25"/>
        <v>0</v>
      </c>
      <c r="H78" s="94">
        <f t="shared" si="33"/>
        <v>5.9158600204934568E-2</v>
      </c>
      <c r="I78" s="90"/>
      <c r="J78" s="90"/>
      <c r="K78" s="91"/>
      <c r="L78" s="90"/>
      <c r="M78" s="91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</row>
    <row r="79" spans="1:69" ht="66" x14ac:dyDescent="0.25">
      <c r="A79" s="97" t="s">
        <v>84</v>
      </c>
      <c r="B79" s="88"/>
      <c r="C79" s="83" t="s">
        <v>632</v>
      </c>
      <c r="D79" s="89">
        <v>2152.7689999999998</v>
      </c>
      <c r="E79" s="89">
        <v>2152.7689999999998</v>
      </c>
      <c r="F79" s="89">
        <f t="shared" si="24"/>
        <v>100</v>
      </c>
      <c r="G79" s="94">
        <f>E79-D79</f>
        <v>0</v>
      </c>
      <c r="H79" s="94">
        <f t="shared" si="33"/>
        <v>0.36781807223974061</v>
      </c>
      <c r="I79" s="90"/>
      <c r="J79" s="90"/>
      <c r="K79" s="91"/>
      <c r="L79" s="90"/>
      <c r="M79" s="91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>
        <v>1215.79</v>
      </c>
      <c r="Y79" s="90">
        <v>1215.79</v>
      </c>
      <c r="Z79" s="90">
        <f t="shared" si="36"/>
        <v>100</v>
      </c>
      <c r="AA79" s="90">
        <f t="shared" si="32"/>
        <v>0</v>
      </c>
      <c r="AB79" s="90">
        <f>Y79/$Y$71*100</f>
        <v>0.17242947455223956</v>
      </c>
    </row>
    <row r="80" spans="1:69" ht="33" x14ac:dyDescent="0.25">
      <c r="A80" s="97" t="s">
        <v>574</v>
      </c>
      <c r="B80" s="88"/>
      <c r="C80" s="83" t="s">
        <v>575</v>
      </c>
      <c r="D80" s="89"/>
      <c r="E80" s="89"/>
      <c r="F80" s="89"/>
      <c r="G80" s="94"/>
      <c r="H80" s="94"/>
      <c r="I80" s="90"/>
      <c r="J80" s="90"/>
      <c r="K80" s="91"/>
      <c r="L80" s="90"/>
      <c r="M80" s="91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>
        <v>812.75</v>
      </c>
      <c r="Y80" s="90">
        <v>812.75</v>
      </c>
      <c r="Z80" s="90">
        <f t="shared" si="36"/>
        <v>100</v>
      </c>
      <c r="AA80" s="90">
        <f t="shared" si="32"/>
        <v>0</v>
      </c>
      <c r="AB80" s="90">
        <f>Y80/$Y$71*100</f>
        <v>0.11526830739053018</v>
      </c>
    </row>
    <row r="81" spans="1:28" ht="49.5" x14ac:dyDescent="0.25">
      <c r="A81" s="97" t="s">
        <v>267</v>
      </c>
      <c r="B81" s="88"/>
      <c r="C81" s="83" t="s">
        <v>652</v>
      </c>
      <c r="D81" s="89"/>
      <c r="E81" s="89"/>
      <c r="F81" s="89"/>
      <c r="G81" s="94"/>
      <c r="H81" s="94"/>
      <c r="I81" s="90"/>
      <c r="J81" s="90"/>
      <c r="K81" s="91"/>
      <c r="L81" s="90"/>
      <c r="M81" s="91"/>
      <c r="N81" s="90">
        <f>VLOOKUP(C81,Красноармейский!$A$5:$E$79,4,0)</f>
        <v>483.46590999999995</v>
      </c>
      <c r="O81" s="90">
        <f>VLOOKUP(C81,Красноармейский!$A$5:$E$79,5,0)</f>
        <v>483.46590999999995</v>
      </c>
      <c r="P81" s="90">
        <f t="shared" si="37"/>
        <v>100</v>
      </c>
      <c r="Q81" s="90">
        <f t="shared" si="28"/>
        <v>0</v>
      </c>
      <c r="R81" s="90">
        <f>O81/$O$71*100</f>
        <v>4.2759727821768144E-2</v>
      </c>
      <c r="S81" s="90"/>
      <c r="T81" s="90"/>
      <c r="U81" s="90"/>
      <c r="V81" s="90"/>
      <c r="W81" s="90"/>
      <c r="X81" s="90"/>
      <c r="Y81" s="90"/>
      <c r="Z81" s="90"/>
      <c r="AA81" s="90"/>
      <c r="AB81" s="90"/>
    </row>
    <row r="82" spans="1:28" ht="33" x14ac:dyDescent="0.25">
      <c r="A82" s="97" t="s">
        <v>85</v>
      </c>
      <c r="B82" s="88"/>
      <c r="C82" s="83" t="s">
        <v>633</v>
      </c>
      <c r="D82" s="89">
        <v>90.909000000000006</v>
      </c>
      <c r="E82" s="89">
        <v>90.909099999999995</v>
      </c>
      <c r="F82" s="89">
        <f t="shared" si="24"/>
        <v>100.00011000011</v>
      </c>
      <c r="G82" s="94">
        <f t="shared" si="25"/>
        <v>9.9999999989108801E-5</v>
      </c>
      <c r="H82" s="94">
        <f t="shared" si="33"/>
        <v>1.5532558259176812E-2</v>
      </c>
      <c r="I82" s="90"/>
      <c r="J82" s="90"/>
      <c r="K82" s="91"/>
      <c r="L82" s="90"/>
      <c r="M82" s="91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>
        <v>33436.76</v>
      </c>
      <c r="Y82" s="90">
        <v>33436.76</v>
      </c>
      <c r="Z82" s="90">
        <f t="shared" si="36"/>
        <v>100</v>
      </c>
      <c r="AA82" s="90">
        <f t="shared" si="32"/>
        <v>0</v>
      </c>
      <c r="AB82" s="90">
        <f>Y82/$Y$71*100</f>
        <v>4.7421700766821093</v>
      </c>
    </row>
    <row r="83" spans="1:28" ht="16.5" x14ac:dyDescent="0.25">
      <c r="A83" s="97" t="s">
        <v>86</v>
      </c>
      <c r="B83" s="88"/>
      <c r="C83" s="83" t="s">
        <v>87</v>
      </c>
      <c r="D83" s="89">
        <v>21520.398000000001</v>
      </c>
      <c r="E83" s="89">
        <v>20244.644499999999</v>
      </c>
      <c r="F83" s="89">
        <f t="shared" si="24"/>
        <v>94.071887053389986</v>
      </c>
      <c r="G83" s="94">
        <f t="shared" si="25"/>
        <v>-1275.7535000000025</v>
      </c>
      <c r="H83" s="94">
        <f t="shared" si="33"/>
        <v>3.4589619755621102</v>
      </c>
      <c r="I83" s="90">
        <f>VLOOKUP(A83,Дальнереч!$B$5:$E$71,3,0)</f>
        <v>19601.179050000002</v>
      </c>
      <c r="J83" s="90">
        <f>VLOOKUP(A83,Дальнереч!$B$5:$E$71,4,0)</f>
        <v>19599.522940000003</v>
      </c>
      <c r="K83" s="91">
        <f>J83/I83*100</f>
        <v>99.991550967440403</v>
      </c>
      <c r="L83" s="90">
        <f t="shared" si="27"/>
        <v>-1.6561099999998987</v>
      </c>
      <c r="M83" s="91">
        <f t="shared" si="34"/>
        <v>5.2296433841696155</v>
      </c>
      <c r="N83" s="90">
        <f>VLOOKUP(C83,Красноармейский!$A$5:$E$79,4,0)</f>
        <v>422281.06018000003</v>
      </c>
      <c r="O83" s="90">
        <f>VLOOKUP(C83,Красноармейский!$A$5:$E$79,5,0)</f>
        <v>378218.37102999998</v>
      </c>
      <c r="P83" s="90">
        <f t="shared" si="37"/>
        <v>89.565554010114013</v>
      </c>
      <c r="Q83" s="90">
        <f t="shared" si="28"/>
        <v>-44062.689150000049</v>
      </c>
      <c r="R83" s="90">
        <f t="shared" ref="R83:R93" si="38">O83/$O$71*100</f>
        <v>33.451199490849973</v>
      </c>
      <c r="S83" s="90">
        <f>VLOOKUP(C83,Спасский!$J$9:$M$160,2,0)</f>
        <v>213025.70075999998</v>
      </c>
      <c r="T83" s="90">
        <f>VLOOKUP(C83,Спасский!$J$9:$L$160,3,0)</f>
        <v>209735.11315000002</v>
      </c>
      <c r="U83" s="90">
        <f t="shared" si="35"/>
        <v>98.455309571445923</v>
      </c>
      <c r="V83" s="90">
        <f t="shared" si="30"/>
        <v>-3290.5876099999587</v>
      </c>
      <c r="W83" s="90">
        <f>T83/$T$71*100</f>
        <v>26.479986807438436</v>
      </c>
      <c r="X83" s="90">
        <v>41958.38</v>
      </c>
      <c r="Y83" s="90">
        <v>41819.78</v>
      </c>
      <c r="Z83" s="90">
        <f t="shared" si="36"/>
        <v>99.669672661337259</v>
      </c>
      <c r="AA83" s="90">
        <f t="shared" si="32"/>
        <v>-138.59999999999854</v>
      </c>
      <c r="AB83" s="90">
        <f>Y83/$Y$71*100</f>
        <v>5.9310922867355842</v>
      </c>
    </row>
    <row r="84" spans="1:28" ht="49.5" x14ac:dyDescent="0.25">
      <c r="A84" s="97" t="s">
        <v>270</v>
      </c>
      <c r="B84" s="88"/>
      <c r="C84" s="83"/>
      <c r="D84" s="89"/>
      <c r="E84" s="89"/>
      <c r="F84" s="89"/>
      <c r="G84" s="94"/>
      <c r="H84" s="94"/>
      <c r="I84" s="90"/>
      <c r="J84" s="90"/>
      <c r="K84" s="91"/>
      <c r="L84" s="90"/>
      <c r="M84" s="91"/>
      <c r="N84" s="90">
        <v>5199.9944100000002</v>
      </c>
      <c r="O84" s="90">
        <v>5199.9944100000002</v>
      </c>
      <c r="P84" s="90">
        <f t="shared" si="37"/>
        <v>100</v>
      </c>
      <c r="Q84" s="90">
        <f t="shared" si="28"/>
        <v>0</v>
      </c>
      <c r="R84" s="90">
        <f t="shared" si="38"/>
        <v>0.45990904642338865</v>
      </c>
      <c r="S84" s="90"/>
      <c r="T84" s="90"/>
      <c r="U84" s="90"/>
      <c r="V84" s="90"/>
      <c r="W84" s="90"/>
      <c r="X84" s="90"/>
      <c r="Y84" s="90"/>
      <c r="Z84" s="90"/>
      <c r="AA84" s="90"/>
      <c r="AB84" s="90"/>
    </row>
    <row r="85" spans="1:28" ht="80.25" customHeight="1" x14ac:dyDescent="0.25">
      <c r="A85" s="97" t="s">
        <v>271</v>
      </c>
      <c r="B85" s="88"/>
      <c r="C85" s="83"/>
      <c r="D85" s="89"/>
      <c r="E85" s="89"/>
      <c r="F85" s="89"/>
      <c r="G85" s="94"/>
      <c r="H85" s="94"/>
      <c r="I85" s="90"/>
      <c r="J85" s="90"/>
      <c r="K85" s="91"/>
      <c r="L85" s="90"/>
      <c r="M85" s="91"/>
      <c r="N85" s="90">
        <v>4690.1823099999992</v>
      </c>
      <c r="O85" s="90">
        <v>4690.1823099999992</v>
      </c>
      <c r="P85" s="90">
        <f t="shared" si="37"/>
        <v>100</v>
      </c>
      <c r="Q85" s="90">
        <f t="shared" si="28"/>
        <v>0</v>
      </c>
      <c r="R85" s="90">
        <f t="shared" si="38"/>
        <v>0.41481915241980921</v>
      </c>
      <c r="S85" s="90"/>
      <c r="T85" s="90"/>
      <c r="U85" s="90"/>
      <c r="V85" s="90"/>
      <c r="W85" s="90"/>
      <c r="X85" s="90"/>
      <c r="Y85" s="90"/>
      <c r="Z85" s="90"/>
      <c r="AA85" s="90"/>
      <c r="AB85" s="90"/>
    </row>
    <row r="86" spans="1:28" ht="49.5" x14ac:dyDescent="0.25">
      <c r="A86" s="97" t="s">
        <v>272</v>
      </c>
      <c r="B86" s="88"/>
      <c r="C86" s="83"/>
      <c r="D86" s="89"/>
      <c r="E86" s="89"/>
      <c r="F86" s="89"/>
      <c r="G86" s="94"/>
      <c r="H86" s="94"/>
      <c r="I86" s="90"/>
      <c r="J86" s="90"/>
      <c r="K86" s="91"/>
      <c r="L86" s="90"/>
      <c r="M86" s="91"/>
      <c r="N86" s="90">
        <v>226.44289000000001</v>
      </c>
      <c r="O86" s="90">
        <v>226.4427</v>
      </c>
      <c r="P86" s="90">
        <f t="shared" si="37"/>
        <v>99.999916093634027</v>
      </c>
      <c r="Q86" s="90">
        <f t="shared" si="28"/>
        <v>-1.9000000000346517E-4</v>
      </c>
      <c r="R86" s="90">
        <f t="shared" si="38"/>
        <v>2.0027530419313943E-2</v>
      </c>
      <c r="S86" s="90"/>
      <c r="T86" s="90"/>
      <c r="U86" s="90"/>
      <c r="V86" s="90"/>
      <c r="W86" s="90"/>
      <c r="X86" s="90"/>
      <c r="Y86" s="90"/>
      <c r="Z86" s="90"/>
      <c r="AA86" s="90"/>
      <c r="AB86" s="90"/>
    </row>
    <row r="87" spans="1:28" ht="33" x14ac:dyDescent="0.25">
      <c r="A87" s="97" t="s">
        <v>273</v>
      </c>
      <c r="B87" s="88"/>
      <c r="C87" s="83"/>
      <c r="D87" s="89"/>
      <c r="E87" s="89"/>
      <c r="F87" s="89"/>
      <c r="G87" s="94"/>
      <c r="H87" s="94"/>
      <c r="I87" s="90"/>
      <c r="J87" s="90"/>
      <c r="K87" s="91"/>
      <c r="L87" s="90"/>
      <c r="M87" s="91"/>
      <c r="N87" s="90">
        <v>3445.1882099999998</v>
      </c>
      <c r="O87" s="90">
        <v>2733.8848199999998</v>
      </c>
      <c r="P87" s="90">
        <f t="shared" si="37"/>
        <v>79.353714611719283</v>
      </c>
      <c r="Q87" s="90">
        <f t="shared" si="28"/>
        <v>-711.30339000000004</v>
      </c>
      <c r="R87" s="90">
        <f t="shared" si="38"/>
        <v>0.24179609850726308</v>
      </c>
      <c r="S87" s="90"/>
      <c r="T87" s="90"/>
      <c r="U87" s="90"/>
      <c r="V87" s="90"/>
      <c r="W87" s="90"/>
      <c r="X87" s="90"/>
      <c r="Y87" s="90"/>
      <c r="Z87" s="90"/>
      <c r="AA87" s="90"/>
      <c r="AB87" s="90"/>
    </row>
    <row r="88" spans="1:28" ht="66" x14ac:dyDescent="0.25">
      <c r="A88" s="97" t="s">
        <v>274</v>
      </c>
      <c r="B88" s="88"/>
      <c r="C88" s="83"/>
      <c r="D88" s="89"/>
      <c r="E88" s="89"/>
      <c r="F88" s="89"/>
      <c r="G88" s="94"/>
      <c r="H88" s="94"/>
      <c r="I88" s="90"/>
      <c r="J88" s="90"/>
      <c r="K88" s="91"/>
      <c r="L88" s="90"/>
      <c r="M88" s="91"/>
      <c r="N88" s="90">
        <v>6638.54619</v>
      </c>
      <c r="O88" s="90">
        <v>6638.54619</v>
      </c>
      <c r="P88" s="90">
        <f t="shared" si="37"/>
        <v>100</v>
      </c>
      <c r="Q88" s="90">
        <f t="shared" si="28"/>
        <v>0</v>
      </c>
      <c r="R88" s="90">
        <f t="shared" si="38"/>
        <v>0.5871405249992413</v>
      </c>
      <c r="S88" s="90"/>
      <c r="T88" s="90"/>
      <c r="U88" s="90"/>
      <c r="V88" s="90"/>
      <c r="W88" s="90"/>
      <c r="X88" s="90"/>
      <c r="Y88" s="90"/>
      <c r="Z88" s="90"/>
      <c r="AA88" s="90"/>
      <c r="AB88" s="90"/>
    </row>
    <row r="89" spans="1:28" ht="66" x14ac:dyDescent="0.25">
      <c r="A89" s="97" t="s">
        <v>275</v>
      </c>
      <c r="B89" s="88"/>
      <c r="C89" s="83"/>
      <c r="D89" s="89"/>
      <c r="E89" s="89"/>
      <c r="F89" s="89"/>
      <c r="G89" s="94"/>
      <c r="H89" s="94"/>
      <c r="I89" s="90"/>
      <c r="J89" s="90"/>
      <c r="K89" s="91"/>
      <c r="L89" s="90"/>
      <c r="M89" s="91"/>
      <c r="N89" s="90">
        <v>10000</v>
      </c>
      <c r="O89" s="90">
        <v>10000</v>
      </c>
      <c r="P89" s="90">
        <f t="shared" si="37"/>
        <v>100</v>
      </c>
      <c r="Q89" s="90">
        <f t="shared" si="28"/>
        <v>0</v>
      </c>
      <c r="R89" s="90">
        <f t="shared" si="38"/>
        <v>0.88444142466566344</v>
      </c>
      <c r="S89" s="90"/>
      <c r="T89" s="90"/>
      <c r="U89" s="90"/>
      <c r="V89" s="90"/>
      <c r="W89" s="90"/>
      <c r="X89" s="90"/>
      <c r="Y89" s="90"/>
      <c r="Z89" s="90"/>
      <c r="AA89" s="90"/>
      <c r="AB89" s="90"/>
    </row>
    <row r="90" spans="1:28" ht="49.5" x14ac:dyDescent="0.25">
      <c r="A90" s="97" t="s">
        <v>276</v>
      </c>
      <c r="B90" s="88"/>
      <c r="C90" s="83"/>
      <c r="D90" s="89"/>
      <c r="E90" s="89"/>
      <c r="F90" s="89"/>
      <c r="G90" s="94"/>
      <c r="H90" s="94"/>
      <c r="I90" s="90"/>
      <c r="J90" s="90"/>
      <c r="K90" s="91"/>
      <c r="L90" s="90"/>
      <c r="M90" s="91"/>
      <c r="N90" s="90">
        <v>3712.4123999999997</v>
      </c>
      <c r="O90" s="90">
        <v>898.62894999999992</v>
      </c>
      <c r="P90" s="90">
        <f t="shared" si="37"/>
        <v>24.206064768019846</v>
      </c>
      <c r="Q90" s="90">
        <f t="shared" si="28"/>
        <v>-2813.7834499999999</v>
      </c>
      <c r="R90" s="90">
        <f t="shared" si="38"/>
        <v>7.9478466878380921E-2</v>
      </c>
      <c r="S90" s="90"/>
      <c r="T90" s="90"/>
      <c r="U90" s="90"/>
      <c r="V90" s="90"/>
      <c r="W90" s="90"/>
      <c r="X90" s="90"/>
      <c r="Y90" s="90"/>
      <c r="Z90" s="90"/>
      <c r="AA90" s="90"/>
      <c r="AB90" s="90"/>
    </row>
    <row r="91" spans="1:28" ht="33" x14ac:dyDescent="0.25">
      <c r="A91" s="100" t="s">
        <v>88</v>
      </c>
      <c r="B91" s="84"/>
      <c r="C91" s="99" t="s">
        <v>579</v>
      </c>
      <c r="D91" s="85">
        <v>384691.65600000002</v>
      </c>
      <c r="E91" s="85">
        <v>362226.21919999999</v>
      </c>
      <c r="F91" s="85">
        <f t="shared" si="24"/>
        <v>94.160144508047239</v>
      </c>
      <c r="G91" s="107">
        <f t="shared" si="25"/>
        <v>-22465.436800000025</v>
      </c>
      <c r="H91" s="107">
        <f t="shared" si="33"/>
        <v>61.889292191049641</v>
      </c>
      <c r="I91" s="86">
        <f>VLOOKUP(A91,Дальнереч!$B$5:$E$71,3,0)</f>
        <v>185947.16029000003</v>
      </c>
      <c r="J91" s="86">
        <f>VLOOKUP(A91,Дальнереч!$B$5:$E$71,4,0)</f>
        <v>182765.15234</v>
      </c>
      <c r="K91" s="87">
        <f>J91/I91*100</f>
        <v>98.288756900058374</v>
      </c>
      <c r="L91" s="86">
        <f t="shared" si="27"/>
        <v>-3182.0079500000284</v>
      </c>
      <c r="M91" s="87">
        <f t="shared" si="34"/>
        <v>48.766318074047611</v>
      </c>
      <c r="N91" s="86">
        <f>VLOOKUP(C91,Красноармейский!$A$5:$E$79,4,0)</f>
        <v>347324.98911999998</v>
      </c>
      <c r="O91" s="86">
        <f>VLOOKUP(C91,Красноармейский!$A$5:$E$79,5,0)</f>
        <v>317963.96201000002</v>
      </c>
      <c r="P91" s="86">
        <f t="shared" si="37"/>
        <v>91.5465261556934</v>
      </c>
      <c r="Q91" s="86">
        <f t="shared" si="28"/>
        <v>-29361.027109999966</v>
      </c>
      <c r="R91" s="86">
        <f t="shared" si="38"/>
        <v>28.122049955246332</v>
      </c>
      <c r="S91" s="86">
        <f>VLOOKUP(C91,Спасский!$J$9:$M$160,2,0)</f>
        <v>403827.09742000001</v>
      </c>
      <c r="T91" s="86">
        <f>VLOOKUP(C91,Спасский!$J$9:$L$160,3,0)</f>
        <v>397133.99351</v>
      </c>
      <c r="U91" s="86">
        <f t="shared" si="35"/>
        <v>98.34258177503159</v>
      </c>
      <c r="V91" s="86">
        <f t="shared" si="30"/>
        <v>-6693.1039100000053</v>
      </c>
      <c r="W91" s="86">
        <f>T91/$T$71*100</f>
        <v>50.139925313360159</v>
      </c>
      <c r="X91" s="86">
        <f>VLOOKUP(C91,Черниговский!$C$7:$F$97,2,0)</f>
        <v>581274.91</v>
      </c>
      <c r="Y91" s="86">
        <f>VLOOKUP(C91,Черниговский!$C$7:$F$97,3,0)</f>
        <v>561877.07999999996</v>
      </c>
      <c r="Z91" s="86">
        <f t="shared" si="36"/>
        <v>96.662881939975691</v>
      </c>
      <c r="AA91" s="86">
        <f t="shared" si="32"/>
        <v>-19397.830000000075</v>
      </c>
      <c r="AB91" s="86">
        <f t="shared" ref="AB91:AB102" si="39">Y91/$Y$71*100</f>
        <v>79.688243584292238</v>
      </c>
    </row>
    <row r="92" spans="1:28" ht="49.5" x14ac:dyDescent="0.25">
      <c r="A92" s="97" t="s">
        <v>89</v>
      </c>
      <c r="B92" s="88"/>
      <c r="C92" s="83" t="s">
        <v>90</v>
      </c>
      <c r="D92" s="89">
        <v>350890.80099999998</v>
      </c>
      <c r="E92" s="89">
        <v>332745.29975000001</v>
      </c>
      <c r="F92" s="89">
        <f t="shared" si="24"/>
        <v>94.828732700234013</v>
      </c>
      <c r="G92" s="94">
        <f t="shared" si="25"/>
        <v>-18145.501249999972</v>
      </c>
      <c r="H92" s="94">
        <f t="shared" si="33"/>
        <v>56.85223760695164</v>
      </c>
      <c r="I92" s="90">
        <f>VLOOKUP(A92,Дальнереч!$B$5:$E$71,3,0)</f>
        <v>175800.49133000002</v>
      </c>
      <c r="J92" s="90">
        <f>VLOOKUP(A92,Дальнереч!$B$5:$E$71,4,0)</f>
        <v>173737.13806</v>
      </c>
      <c r="K92" s="91">
        <f>J92/I92*100</f>
        <v>98.826309725081003</v>
      </c>
      <c r="L92" s="90">
        <f t="shared" si="27"/>
        <v>-2063.3532700000214</v>
      </c>
      <c r="M92" s="91">
        <f t="shared" si="34"/>
        <v>46.357417852540955</v>
      </c>
      <c r="N92" s="95">
        <f>VLOOKUP(C92,Красноармейский!$A$5:$E$79,4,0)</f>
        <v>330600.09583999997</v>
      </c>
      <c r="O92" s="95">
        <f>VLOOKUP(C92,Красноармейский!$A$5:$E$79,5,0)</f>
        <v>302897.79202999995</v>
      </c>
      <c r="P92" s="95">
        <f t="shared" si="37"/>
        <v>91.620600187784859</v>
      </c>
      <c r="Q92" s="95">
        <f t="shared" si="28"/>
        <v>-27702.303810000012</v>
      </c>
      <c r="R92" s="95">
        <f t="shared" si="38"/>
        <v>26.789535471109698</v>
      </c>
      <c r="S92" s="95">
        <f>VLOOKUP(C92,Спасский!$J$9:$M$160,2,0)</f>
        <v>381599.78531999997</v>
      </c>
      <c r="T92" s="95">
        <f>VLOOKUP(C92,Спасский!$J$9:$L$160,3,0)</f>
        <v>376304.86593999999</v>
      </c>
      <c r="U92" s="95">
        <f t="shared" si="35"/>
        <v>98.612441729871563</v>
      </c>
      <c r="V92" s="95">
        <f t="shared" si="30"/>
        <v>-5294.9193799999775</v>
      </c>
      <c r="W92" s="95">
        <f>T92/$T$71*100</f>
        <v>47.510155719798654</v>
      </c>
      <c r="X92" s="95">
        <v>536942.4</v>
      </c>
      <c r="Y92" s="95">
        <v>520811.21</v>
      </c>
      <c r="Z92" s="95">
        <f t="shared" si="36"/>
        <v>96.995731758192321</v>
      </c>
      <c r="AA92" s="95">
        <f t="shared" si="32"/>
        <v>-16131.190000000002</v>
      </c>
      <c r="AB92" s="95">
        <f t="shared" si="39"/>
        <v>73.864074619149761</v>
      </c>
    </row>
    <row r="93" spans="1:28" ht="99" x14ac:dyDescent="0.25">
      <c r="A93" s="97" t="s">
        <v>91</v>
      </c>
      <c r="B93" s="88"/>
      <c r="C93" s="83" t="s">
        <v>607</v>
      </c>
      <c r="D93" s="89">
        <v>5458.4260000000004</v>
      </c>
      <c r="E93" s="89">
        <v>5193.5132000000003</v>
      </c>
      <c r="F93" s="89">
        <f t="shared" si="24"/>
        <v>95.146718119838951</v>
      </c>
      <c r="G93" s="94">
        <f t="shared" si="25"/>
        <v>-264.91280000000006</v>
      </c>
      <c r="H93" s="94">
        <f t="shared" si="33"/>
        <v>0.88735392110144973</v>
      </c>
      <c r="I93" s="90">
        <f>VLOOKUP(A93,Дальнереч!$B$5:$E$71,3,0)</f>
        <v>1655.029</v>
      </c>
      <c r="J93" s="90">
        <f>VLOOKUP(A93,Дальнереч!$B$5:$E$71,4,0)</f>
        <v>1589.4674499999999</v>
      </c>
      <c r="K93" s="91">
        <f>J93/I93*100</f>
        <v>96.038646452720755</v>
      </c>
      <c r="L93" s="90">
        <f t="shared" si="27"/>
        <v>-65.561550000000125</v>
      </c>
      <c r="M93" s="91">
        <f t="shared" si="34"/>
        <v>0.42410970714399676</v>
      </c>
      <c r="N93" s="90">
        <f>VLOOKUP(C93,Красноармейский!$A$5:$E$79,4,0)</f>
        <v>3801.4270000000001</v>
      </c>
      <c r="O93" s="90">
        <f>VLOOKUP(C93,Красноармейский!$A$5:$E$79,5,0)</f>
        <v>3801.4270000000001</v>
      </c>
      <c r="P93" s="90">
        <f t="shared" si="37"/>
        <v>100</v>
      </c>
      <c r="Q93" s="90">
        <f t="shared" si="28"/>
        <v>0</v>
      </c>
      <c r="R93" s="90">
        <f t="shared" si="38"/>
        <v>0.3362139511642519</v>
      </c>
      <c r="S93" s="90">
        <f>VLOOKUP(C93,Спасский!$J$9:$M$160,2,0)</f>
        <v>4800.3389999999999</v>
      </c>
      <c r="T93" s="90">
        <f>VLOOKUP(C93,Спасский!$J$9:$L$160,3,0)</f>
        <v>4455.0392300000003</v>
      </c>
      <c r="U93" s="90">
        <f t="shared" si="35"/>
        <v>92.806762814042926</v>
      </c>
      <c r="V93" s="90">
        <f t="shared" si="30"/>
        <v>-345.29976999999963</v>
      </c>
      <c r="W93" s="90">
        <f>T93/$T$71*100</f>
        <v>0.56246843108550182</v>
      </c>
      <c r="X93" s="90">
        <v>7061.74</v>
      </c>
      <c r="Y93" s="90">
        <v>6818.04</v>
      </c>
      <c r="Z93" s="90">
        <f t="shared" si="36"/>
        <v>96.549009167712214</v>
      </c>
      <c r="AA93" s="90">
        <f t="shared" si="32"/>
        <v>-243.69999999999982</v>
      </c>
      <c r="AB93" s="90">
        <f t="shared" si="39"/>
        <v>0.96696884714971443</v>
      </c>
    </row>
    <row r="94" spans="1:28" ht="67.5" customHeight="1" x14ac:dyDescent="0.25">
      <c r="A94" s="97" t="s">
        <v>92</v>
      </c>
      <c r="B94" s="88"/>
      <c r="C94" s="83" t="s">
        <v>630</v>
      </c>
      <c r="D94" s="89">
        <v>10000</v>
      </c>
      <c r="E94" s="89">
        <v>9907.4675399999996</v>
      </c>
      <c r="F94" s="89">
        <f t="shared" si="24"/>
        <v>99.074675400000004</v>
      </c>
      <c r="G94" s="94">
        <f t="shared" si="25"/>
        <v>-92.532460000000356</v>
      </c>
      <c r="H94" s="94">
        <f t="shared" si="33"/>
        <v>1.6927713151483534</v>
      </c>
      <c r="I94" s="90"/>
      <c r="J94" s="90"/>
      <c r="K94" s="91"/>
      <c r="L94" s="90"/>
      <c r="M94" s="91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>
        <v>12720.14</v>
      </c>
      <c r="Y94" s="90">
        <v>11001.88</v>
      </c>
      <c r="Z94" s="90">
        <f t="shared" si="36"/>
        <v>86.491815341655041</v>
      </c>
      <c r="AA94" s="90">
        <f t="shared" si="32"/>
        <v>-1718.2600000000002</v>
      </c>
      <c r="AB94" s="90">
        <f t="shared" si="39"/>
        <v>1.5603421540617977</v>
      </c>
    </row>
    <row r="95" spans="1:28" ht="66.75" customHeight="1" x14ac:dyDescent="0.25">
      <c r="A95" s="97" t="s">
        <v>93</v>
      </c>
      <c r="B95" s="88"/>
      <c r="C95" s="83" t="s">
        <v>629</v>
      </c>
      <c r="D95" s="89">
        <v>34.999000000000002</v>
      </c>
      <c r="E95" s="89">
        <v>34.999040000000001</v>
      </c>
      <c r="F95" s="89">
        <f t="shared" si="24"/>
        <v>100.00011428897967</v>
      </c>
      <c r="G95" s="94">
        <f t="shared" si="25"/>
        <v>3.9999999998485691E-5</v>
      </c>
      <c r="H95" s="94">
        <f t="shared" si="33"/>
        <v>5.9798703079808257E-3</v>
      </c>
      <c r="I95" s="90">
        <f>VLOOKUP(A95,Дальнереч!$B$5:$E$71,3,0)</f>
        <v>13.47936</v>
      </c>
      <c r="J95" s="90">
        <f>VLOOKUP(A95,Дальнереч!$B$5:$E$71,4,0)</f>
        <v>13.47936</v>
      </c>
      <c r="K95" s="91">
        <f t="shared" ref="K95:K104" si="40">J95/I95*100</f>
        <v>100</v>
      </c>
      <c r="L95" s="90">
        <f t="shared" si="27"/>
        <v>0</v>
      </c>
      <c r="M95" s="91">
        <f t="shared" si="34"/>
        <v>3.5966306967081998E-3</v>
      </c>
      <c r="N95" s="90">
        <f>VLOOKUP(C95,Красноармейский!$A$5:$E$79,4,0)</f>
        <v>23.293279999999999</v>
      </c>
      <c r="O95" s="90">
        <f>VLOOKUP(C95,Красноармейский!$A$5:$E$79,5,0)</f>
        <v>23.293279999999999</v>
      </c>
      <c r="P95" s="90">
        <f t="shared" si="37"/>
        <v>100</v>
      </c>
      <c r="Q95" s="90">
        <f t="shared" si="28"/>
        <v>0</v>
      </c>
      <c r="R95" s="90">
        <f>O95/$O$71*100</f>
        <v>2.0601541748336205E-3</v>
      </c>
      <c r="S95" s="90">
        <f>VLOOKUP(C95,Спасский!$J$9:$M$160,2,0)</f>
        <v>42.329920000000001</v>
      </c>
      <c r="T95" s="90">
        <f>VLOOKUP(C95,Спасский!$J$9:$L$160,3,0)</f>
        <v>13.471</v>
      </c>
      <c r="U95" s="90">
        <f t="shared" si="35"/>
        <v>31.823825795087728</v>
      </c>
      <c r="V95" s="90">
        <f t="shared" si="30"/>
        <v>-28.858920000000001</v>
      </c>
      <c r="W95" s="90">
        <f t="shared" ref="W95:W104" si="41">T95/$T$71*100</f>
        <v>1.7007734037737742E-3</v>
      </c>
      <c r="X95" s="90">
        <v>49.31</v>
      </c>
      <c r="Y95" s="90"/>
      <c r="Z95" s="90">
        <f t="shared" si="36"/>
        <v>0</v>
      </c>
      <c r="AA95" s="90">
        <f t="shared" si="32"/>
        <v>-49.31</v>
      </c>
      <c r="AB95" s="90">
        <f t="shared" si="39"/>
        <v>0</v>
      </c>
    </row>
    <row r="96" spans="1:28" ht="66" x14ac:dyDescent="0.25">
      <c r="A96" s="97" t="s">
        <v>94</v>
      </c>
      <c r="B96" s="88"/>
      <c r="C96" s="83" t="s">
        <v>608</v>
      </c>
      <c r="D96" s="89">
        <v>621.79</v>
      </c>
      <c r="E96" s="89">
        <v>614.79251999999997</v>
      </c>
      <c r="F96" s="89">
        <f t="shared" si="24"/>
        <v>98.874623265089497</v>
      </c>
      <c r="G96" s="94">
        <f t="shared" si="25"/>
        <v>-6.9974799999999959</v>
      </c>
      <c r="H96" s="94">
        <f t="shared" si="33"/>
        <v>0.10504229647203775</v>
      </c>
      <c r="I96" s="90">
        <v>214.09</v>
      </c>
      <c r="J96" s="90">
        <v>116.04</v>
      </c>
      <c r="K96" s="91">
        <f t="shared" si="40"/>
        <v>54.201504040356866</v>
      </c>
      <c r="L96" s="90">
        <f t="shared" si="27"/>
        <v>-98.05</v>
      </c>
      <c r="M96" s="91">
        <f t="shared" si="34"/>
        <v>3.0962377000541531E-2</v>
      </c>
      <c r="N96" s="90"/>
      <c r="O96" s="90"/>
      <c r="P96" s="90"/>
      <c r="Q96" s="90"/>
      <c r="R96" s="90"/>
      <c r="S96" s="90">
        <v>989.91</v>
      </c>
      <c r="T96" s="90">
        <v>932.89</v>
      </c>
      <c r="U96" s="90">
        <f t="shared" si="35"/>
        <v>94.239880393167056</v>
      </c>
      <c r="V96" s="90">
        <f t="shared" si="30"/>
        <v>-57.019999999999982</v>
      </c>
      <c r="W96" s="90">
        <f t="shared" si="41"/>
        <v>0.11778149362679209</v>
      </c>
      <c r="X96" s="90">
        <v>637.39</v>
      </c>
      <c r="Y96" s="90">
        <v>543.92999999999995</v>
      </c>
      <c r="Z96" s="90">
        <f t="shared" si="36"/>
        <v>85.337077770281923</v>
      </c>
      <c r="AA96" s="90">
        <f t="shared" si="32"/>
        <v>-93.460000000000036</v>
      </c>
      <c r="AB96" s="90">
        <f t="shared" si="39"/>
        <v>7.7142898110035163E-2</v>
      </c>
    </row>
    <row r="97" spans="1:28" ht="82.5" x14ac:dyDescent="0.25">
      <c r="A97" s="97" t="s">
        <v>95</v>
      </c>
      <c r="B97" s="88"/>
      <c r="C97" s="83" t="s">
        <v>609</v>
      </c>
      <c r="D97" s="89">
        <v>13078.1</v>
      </c>
      <c r="E97" s="89">
        <v>9285.2510500000008</v>
      </c>
      <c r="F97" s="89">
        <f t="shared" si="24"/>
        <v>70.998471108188497</v>
      </c>
      <c r="G97" s="94">
        <f t="shared" si="25"/>
        <v>-3792.8489499999996</v>
      </c>
      <c r="H97" s="94">
        <f t="shared" si="33"/>
        <v>1.5864605730912271</v>
      </c>
      <c r="I97" s="90">
        <v>4890.8999999999996</v>
      </c>
      <c r="J97" s="90">
        <v>4011.87</v>
      </c>
      <c r="K97" s="91">
        <f t="shared" si="40"/>
        <v>82.027234251364774</v>
      </c>
      <c r="L97" s="90">
        <f t="shared" si="27"/>
        <v>-879.02999999999975</v>
      </c>
      <c r="M97" s="91">
        <f t="shared" si="34"/>
        <v>1.07046735106138</v>
      </c>
      <c r="N97" s="90">
        <v>9531.9</v>
      </c>
      <c r="O97" s="90">
        <v>7964.83</v>
      </c>
      <c r="P97" s="90">
        <f t="shared" si="37"/>
        <v>83.55973100850828</v>
      </c>
      <c r="Q97" s="90">
        <f t="shared" si="28"/>
        <v>-1567.0699999999997</v>
      </c>
      <c r="R97" s="90">
        <f t="shared" ref="R97:R104" si="42">O97/$O$71*100</f>
        <v>0.70444255924198163</v>
      </c>
      <c r="S97" s="90">
        <v>12352.2</v>
      </c>
      <c r="T97" s="90">
        <v>11424.43</v>
      </c>
      <c r="U97" s="90">
        <f t="shared" si="35"/>
        <v>92.489030294198599</v>
      </c>
      <c r="V97" s="90">
        <f t="shared" si="30"/>
        <v>-927.77000000000044</v>
      </c>
      <c r="W97" s="90">
        <f t="shared" si="41"/>
        <v>1.4423848784258941</v>
      </c>
      <c r="X97" s="90">
        <v>18885.3</v>
      </c>
      <c r="Y97" s="90">
        <v>17951.419999999998</v>
      </c>
      <c r="Z97" s="90">
        <f t="shared" si="36"/>
        <v>95.054989859838074</v>
      </c>
      <c r="AA97" s="90">
        <f t="shared" si="32"/>
        <v>-933.88000000000102</v>
      </c>
      <c r="AB97" s="90">
        <f t="shared" si="39"/>
        <v>2.5459609949634094</v>
      </c>
    </row>
    <row r="98" spans="1:28" ht="34.5" customHeight="1" x14ac:dyDescent="0.25">
      <c r="A98" s="97" t="s">
        <v>96</v>
      </c>
      <c r="B98" s="88"/>
      <c r="C98" s="83" t="s">
        <v>610</v>
      </c>
      <c r="D98" s="89">
        <v>358.34399999999999</v>
      </c>
      <c r="E98" s="89">
        <v>195.70009999999999</v>
      </c>
      <c r="F98" s="89">
        <f t="shared" si="24"/>
        <v>54.612355725224923</v>
      </c>
      <c r="G98" s="94">
        <f t="shared" si="25"/>
        <v>-162.6439</v>
      </c>
      <c r="H98" s="94">
        <f t="shared" si="33"/>
        <v>3.3436951906648818E-2</v>
      </c>
      <c r="I98" s="90">
        <v>153.58000000000001</v>
      </c>
      <c r="J98" s="90">
        <v>77.56</v>
      </c>
      <c r="K98" s="91">
        <f t="shared" si="40"/>
        <v>50.501367365542379</v>
      </c>
      <c r="L98" s="90">
        <f t="shared" si="27"/>
        <v>-76.02000000000001</v>
      </c>
      <c r="M98" s="91">
        <f t="shared" si="34"/>
        <v>2.0694949673922793E-2</v>
      </c>
      <c r="N98" s="90">
        <v>255.96</v>
      </c>
      <c r="O98" s="90">
        <v>164.3</v>
      </c>
      <c r="P98" s="90">
        <f t="shared" si="37"/>
        <v>64.189717143303653</v>
      </c>
      <c r="Q98" s="90">
        <f t="shared" si="28"/>
        <v>-91.66</v>
      </c>
      <c r="R98" s="90">
        <f t="shared" si="42"/>
        <v>1.4531372607256851E-2</v>
      </c>
      <c r="S98" s="90">
        <v>358.34</v>
      </c>
      <c r="T98" s="90">
        <v>319.12</v>
      </c>
      <c r="U98" s="90">
        <f t="shared" si="35"/>
        <v>89.055087347212151</v>
      </c>
      <c r="V98" s="90">
        <f t="shared" si="30"/>
        <v>-39.21999999999997</v>
      </c>
      <c r="W98" s="90">
        <f t="shared" si="41"/>
        <v>4.0290313162518514E-2</v>
      </c>
      <c r="X98" s="90">
        <v>460.73</v>
      </c>
      <c r="Y98" s="90">
        <v>232.69</v>
      </c>
      <c r="Z98" s="90">
        <f t="shared" si="36"/>
        <v>50.504633950469902</v>
      </c>
      <c r="AA98" s="90">
        <f t="shared" si="32"/>
        <v>-228.04000000000002</v>
      </c>
      <c r="AB98" s="90">
        <f t="shared" si="39"/>
        <v>3.3001270312768338E-2</v>
      </c>
    </row>
    <row r="99" spans="1:28" ht="49.5" x14ac:dyDescent="0.25">
      <c r="A99" s="97" t="s">
        <v>97</v>
      </c>
      <c r="B99" s="88"/>
      <c r="C99" s="83" t="s">
        <v>606</v>
      </c>
      <c r="D99" s="89">
        <v>1539.8779999999999</v>
      </c>
      <c r="E99" s="89">
        <v>1539.8779999999999</v>
      </c>
      <c r="F99" s="89">
        <f t="shared" si="24"/>
        <v>100</v>
      </c>
      <c r="G99" s="94">
        <f t="shared" si="25"/>
        <v>0</v>
      </c>
      <c r="H99" s="94">
        <f t="shared" si="33"/>
        <v>0.26310066590720482</v>
      </c>
      <c r="I99" s="90">
        <f>VLOOKUP(A99,Дальнереч!$B$5:$E$71,3,0)</f>
        <v>1046.394</v>
      </c>
      <c r="J99" s="90">
        <f>VLOOKUP(A99,Дальнереч!$B$5:$E$71,4,0)</f>
        <v>1046.394</v>
      </c>
      <c r="K99" s="91">
        <f t="shared" si="40"/>
        <v>100</v>
      </c>
      <c r="L99" s="90">
        <f t="shared" si="27"/>
        <v>0</v>
      </c>
      <c r="M99" s="91">
        <f t="shared" si="34"/>
        <v>0.27920411512499699</v>
      </c>
      <c r="N99" s="90">
        <v>1143.28</v>
      </c>
      <c r="O99" s="90">
        <v>1143.28</v>
      </c>
      <c r="P99" s="90">
        <f t="shared" si="37"/>
        <v>100</v>
      </c>
      <c r="Q99" s="90">
        <f t="shared" si="28"/>
        <v>0</v>
      </c>
      <c r="R99" s="90">
        <f t="shared" si="42"/>
        <v>0.10111641919917597</v>
      </c>
      <c r="S99" s="90">
        <v>1395.19</v>
      </c>
      <c r="T99" s="90">
        <v>1395.13</v>
      </c>
      <c r="U99" s="90">
        <f t="shared" si="35"/>
        <v>99.995699510460952</v>
      </c>
      <c r="V99" s="90">
        <f t="shared" si="30"/>
        <v>-5.999999999994543E-2</v>
      </c>
      <c r="W99" s="90">
        <f t="shared" si="41"/>
        <v>0.17614134056914157</v>
      </c>
      <c r="X99" s="90">
        <v>2092.79</v>
      </c>
      <c r="Y99" s="90">
        <v>2092.79</v>
      </c>
      <c r="Z99" s="90">
        <f t="shared" si="36"/>
        <v>100</v>
      </c>
      <c r="AA99" s="90">
        <f t="shared" si="32"/>
        <v>0</v>
      </c>
      <c r="AB99" s="90">
        <f t="shared" si="39"/>
        <v>0.29681004124740407</v>
      </c>
    </row>
    <row r="100" spans="1:28" ht="33" x14ac:dyDescent="0.25">
      <c r="A100" s="97" t="s">
        <v>98</v>
      </c>
      <c r="B100" s="88"/>
      <c r="C100" s="83" t="s">
        <v>611</v>
      </c>
      <c r="D100" s="89">
        <v>2408.8519999999999</v>
      </c>
      <c r="E100" s="89">
        <v>2408.8519999999999</v>
      </c>
      <c r="F100" s="89">
        <f t="shared" si="24"/>
        <v>100</v>
      </c>
      <c r="G100" s="94">
        <f t="shared" si="25"/>
        <v>0</v>
      </c>
      <c r="H100" s="94">
        <f t="shared" si="33"/>
        <v>0.41157193314788709</v>
      </c>
      <c r="I100" s="90">
        <v>1969.03</v>
      </c>
      <c r="J100" s="90">
        <v>1969.03</v>
      </c>
      <c r="K100" s="91">
        <f t="shared" si="40"/>
        <v>100</v>
      </c>
      <c r="L100" s="90">
        <f t="shared" si="27"/>
        <v>0</v>
      </c>
      <c r="M100" s="91">
        <f t="shared" si="34"/>
        <v>0.52538649763337031</v>
      </c>
      <c r="N100" s="90">
        <v>1969.03</v>
      </c>
      <c r="O100" s="90">
        <v>1969.03</v>
      </c>
      <c r="P100" s="90">
        <f t="shared" si="37"/>
        <v>100</v>
      </c>
      <c r="Q100" s="90">
        <f t="shared" si="28"/>
        <v>0</v>
      </c>
      <c r="R100" s="90">
        <f t="shared" si="42"/>
        <v>0.17414916984094314</v>
      </c>
      <c r="S100" s="90">
        <v>2016.76</v>
      </c>
      <c r="T100" s="90">
        <v>2016.76</v>
      </c>
      <c r="U100" s="90">
        <f t="shared" si="35"/>
        <v>100</v>
      </c>
      <c r="V100" s="90">
        <f t="shared" si="30"/>
        <v>0</v>
      </c>
      <c r="W100" s="90">
        <f t="shared" si="41"/>
        <v>0.25462488083993745</v>
      </c>
      <c r="X100" s="90">
        <v>2016.76</v>
      </c>
      <c r="Y100" s="90">
        <v>2016.76</v>
      </c>
      <c r="Z100" s="90">
        <f t="shared" si="36"/>
        <v>100</v>
      </c>
      <c r="AA100" s="90">
        <f t="shared" si="32"/>
        <v>0</v>
      </c>
      <c r="AB100" s="90">
        <f t="shared" si="39"/>
        <v>0.28602708288271383</v>
      </c>
    </row>
    <row r="101" spans="1:28" ht="16.5" x14ac:dyDescent="0.25">
      <c r="A101" s="97" t="s">
        <v>99</v>
      </c>
      <c r="B101" s="88"/>
      <c r="C101" s="83" t="s">
        <v>639</v>
      </c>
      <c r="D101" s="89">
        <v>300.46600000000001</v>
      </c>
      <c r="E101" s="89">
        <v>300.46600000000001</v>
      </c>
      <c r="F101" s="89">
        <f t="shared" si="24"/>
        <v>100</v>
      </c>
      <c r="G101" s="94">
        <f t="shared" si="25"/>
        <v>0</v>
      </c>
      <c r="H101" s="94">
        <f t="shared" si="33"/>
        <v>5.1337057015214321E-2</v>
      </c>
      <c r="I101" s="90">
        <v>204.17</v>
      </c>
      <c r="J101" s="90">
        <v>204.17</v>
      </c>
      <c r="K101" s="91">
        <f t="shared" si="40"/>
        <v>100</v>
      </c>
      <c r="L101" s="90">
        <f t="shared" si="27"/>
        <v>0</v>
      </c>
      <c r="M101" s="91">
        <f t="shared" si="34"/>
        <v>5.4477667288870761E-2</v>
      </c>
      <c r="N101" s="90"/>
      <c r="O101" s="90"/>
      <c r="P101" s="90"/>
      <c r="Q101" s="90">
        <f t="shared" si="28"/>
        <v>0</v>
      </c>
      <c r="R101" s="90">
        <f t="shared" si="42"/>
        <v>0</v>
      </c>
      <c r="S101" s="90">
        <f>VLOOKUP(C101,Спасский!$J$9:$M$160,2,0)</f>
        <v>272.23200000000003</v>
      </c>
      <c r="T101" s="90">
        <f>VLOOKUP(C101,Спасский!$J$9:$L$160,3,0)</f>
        <v>272.23200000000003</v>
      </c>
      <c r="U101" s="90">
        <f t="shared" si="35"/>
        <v>100</v>
      </c>
      <c r="V101" s="90">
        <f t="shared" si="30"/>
        <v>0</v>
      </c>
      <c r="W101" s="90">
        <f t="shared" si="41"/>
        <v>3.4370495527885243E-2</v>
      </c>
      <c r="X101" s="90">
        <v>408.35</v>
      </c>
      <c r="Y101" s="90">
        <v>408.35</v>
      </c>
      <c r="Z101" s="90">
        <f t="shared" si="36"/>
        <v>100</v>
      </c>
      <c r="AA101" s="90">
        <f t="shared" si="32"/>
        <v>0</v>
      </c>
      <c r="AB101" s="90">
        <f t="shared" si="39"/>
        <v>5.7914258164162416E-2</v>
      </c>
    </row>
    <row r="102" spans="1:28" ht="16.5" x14ac:dyDescent="0.25">
      <c r="A102" s="100" t="s">
        <v>100</v>
      </c>
      <c r="B102" s="84"/>
      <c r="C102" s="99" t="s">
        <v>599</v>
      </c>
      <c r="D102" s="85">
        <v>53144.678</v>
      </c>
      <c r="E102" s="85">
        <v>42492.988870000001</v>
      </c>
      <c r="F102" s="85">
        <f t="shared" si="24"/>
        <v>79.957185684707696</v>
      </c>
      <c r="G102" s="107">
        <f t="shared" si="25"/>
        <v>-10651.689129999999</v>
      </c>
      <c r="H102" s="107">
        <f t="shared" si="33"/>
        <v>7.2602723515008609</v>
      </c>
      <c r="I102" s="86">
        <f>VLOOKUP(A102,Дальнереч!$B$5:$E$71,3,0)</f>
        <v>13662.868269999999</v>
      </c>
      <c r="J102" s="86">
        <f>VLOOKUP(A102,Дальнереч!$B$5:$E$71,4,0)</f>
        <v>10765.839739999998</v>
      </c>
      <c r="K102" s="87">
        <f t="shared" si="40"/>
        <v>78.796337103234023</v>
      </c>
      <c r="L102" s="86">
        <f t="shared" si="27"/>
        <v>-2897.0285300000014</v>
      </c>
      <c r="M102" s="87">
        <f t="shared" si="34"/>
        <v>2.8725955597836257</v>
      </c>
      <c r="N102" s="86">
        <f>N103+N104</f>
        <v>23740.289999999997</v>
      </c>
      <c r="O102" s="86">
        <f>O103+O104</f>
        <v>18660.05603</v>
      </c>
      <c r="P102" s="86">
        <f t="shared" si="37"/>
        <v>78.600792281812915</v>
      </c>
      <c r="Q102" s="86">
        <f t="shared" si="28"/>
        <v>-5080.2339699999975</v>
      </c>
      <c r="R102" s="86">
        <f t="shared" si="42"/>
        <v>1.6503726539514305</v>
      </c>
      <c r="S102" s="86">
        <f>VLOOKUP(C102,Спасский!$J$9:$M$160,2,0)</f>
        <v>25442.737269999998</v>
      </c>
      <c r="T102" s="86">
        <f>VLOOKUP(C102,Спасский!$J$9:$L$160,3,0)</f>
        <v>23066.949920000003</v>
      </c>
      <c r="U102" s="86">
        <f t="shared" si="35"/>
        <v>90.66221796504054</v>
      </c>
      <c r="V102" s="86">
        <f t="shared" si="30"/>
        <v>-2375.7873499999951</v>
      </c>
      <c r="W102" s="86">
        <f t="shared" si="41"/>
        <v>2.9123045750217202</v>
      </c>
      <c r="X102" s="86">
        <f>VLOOKUP(C102,Черниговский!$C$7:$F$97,2,0)</f>
        <v>28548</v>
      </c>
      <c r="Y102" s="86">
        <f>VLOOKUP(C102,Черниговский!$C$7:$F$97,3,0)</f>
        <v>24990.44</v>
      </c>
      <c r="Z102" s="86">
        <f t="shared" si="36"/>
        <v>87.538321423567325</v>
      </c>
      <c r="AA102" s="86">
        <f t="shared" si="32"/>
        <v>-3557.5600000000013</v>
      </c>
      <c r="AB102" s="86">
        <f t="shared" si="39"/>
        <v>3.5442703411191641</v>
      </c>
    </row>
    <row r="103" spans="1:28" ht="82.5" x14ac:dyDescent="0.25">
      <c r="A103" s="97" t="s">
        <v>101</v>
      </c>
      <c r="B103" s="88"/>
      <c r="C103" s="83" t="s">
        <v>785</v>
      </c>
      <c r="D103" s="89">
        <v>33909.877999999997</v>
      </c>
      <c r="E103" s="89">
        <v>26609.878000000001</v>
      </c>
      <c r="F103" s="89">
        <f t="shared" si="24"/>
        <v>78.472349561387404</v>
      </c>
      <c r="G103" s="94">
        <f t="shared" si="25"/>
        <v>-7299.9999999999964</v>
      </c>
      <c r="H103" s="94">
        <f t="shared" si="33"/>
        <v>4.5465138286990792</v>
      </c>
      <c r="I103" s="90">
        <f>VLOOKUP(A103,Дальнереч!$B$5:$E$71,3,0)</f>
        <v>324.86827</v>
      </c>
      <c r="J103" s="90">
        <f>VLOOKUP(A103,Дальнереч!$B$5:$E$71,4,0)</f>
        <v>319.87653999999998</v>
      </c>
      <c r="K103" s="91">
        <f t="shared" si="40"/>
        <v>98.463460281916724</v>
      </c>
      <c r="L103" s="90">
        <f t="shared" si="27"/>
        <v>-4.9917300000000182</v>
      </c>
      <c r="M103" s="91">
        <f t="shared" si="34"/>
        <v>8.5351068813416087E-2</v>
      </c>
      <c r="N103" s="90">
        <v>714.69</v>
      </c>
      <c r="O103" s="90">
        <v>714.69</v>
      </c>
      <c r="P103" s="90">
        <f t="shared" si="37"/>
        <v>100</v>
      </c>
      <c r="Q103" s="90">
        <f t="shared" si="28"/>
        <v>0</v>
      </c>
      <c r="R103" s="90">
        <f t="shared" si="42"/>
        <v>6.3210144179430314E-2</v>
      </c>
      <c r="S103" s="90">
        <f>VLOOKUP(C103,Спасский!$J$9:$M$160,2,0)</f>
        <v>1020.93727</v>
      </c>
      <c r="T103" s="90">
        <f>VLOOKUP(C103,Спасский!$J$9:$L$160,3,0)</f>
        <v>1020.93727</v>
      </c>
      <c r="U103" s="90">
        <f t="shared" si="35"/>
        <v>100</v>
      </c>
      <c r="V103" s="90">
        <f t="shared" si="30"/>
        <v>0</v>
      </c>
      <c r="W103" s="90">
        <f t="shared" si="41"/>
        <v>0.12889785136496215</v>
      </c>
      <c r="X103" s="90"/>
      <c r="Y103" s="90"/>
      <c r="Z103" s="90"/>
      <c r="AA103" s="90"/>
      <c r="AB103" s="90"/>
    </row>
    <row r="104" spans="1:28" ht="82.5" x14ac:dyDescent="0.25">
      <c r="A104" s="97" t="s">
        <v>102</v>
      </c>
      <c r="B104" s="88"/>
      <c r="C104" s="83" t="s">
        <v>640</v>
      </c>
      <c r="D104" s="89">
        <v>19234.8</v>
      </c>
      <c r="E104" s="89">
        <v>15883.11087</v>
      </c>
      <c r="F104" s="89">
        <f t="shared" si="24"/>
        <v>82.574868831492921</v>
      </c>
      <c r="G104" s="94">
        <f t="shared" si="25"/>
        <v>-3351.6891299999988</v>
      </c>
      <c r="H104" s="94">
        <f t="shared" si="33"/>
        <v>2.7137585228017826</v>
      </c>
      <c r="I104" s="90">
        <v>13338</v>
      </c>
      <c r="J104" s="90">
        <v>10445.959999999999</v>
      </c>
      <c r="K104" s="91">
        <f t="shared" si="40"/>
        <v>78.317288948867898</v>
      </c>
      <c r="L104" s="90">
        <f t="shared" si="27"/>
        <v>-2892.0400000000009</v>
      </c>
      <c r="M104" s="91">
        <f t="shared" si="34"/>
        <v>2.7872436371300999</v>
      </c>
      <c r="N104" s="90">
        <f>VLOOKUP(C104,Красноармейский!$A$5:$E$79,4,0)</f>
        <v>23025.599999999999</v>
      </c>
      <c r="O104" s="90">
        <f>VLOOKUP(C104,Красноармейский!$A$5:$E$79,5,0)</f>
        <v>17945.366030000001</v>
      </c>
      <c r="P104" s="90">
        <f t="shared" si="37"/>
        <v>77.936583758946583</v>
      </c>
      <c r="Q104" s="90">
        <f t="shared" si="28"/>
        <v>-5080.2339699999975</v>
      </c>
      <c r="R104" s="90">
        <f t="shared" si="42"/>
        <v>1.5871625097720004</v>
      </c>
      <c r="S104" s="90">
        <f>VLOOKUP(C104,Спасский!$J$9:$M$160,2,0)</f>
        <v>24421.8</v>
      </c>
      <c r="T104" s="90">
        <f>VLOOKUP(C104,Спасский!$J$9:$L$160,3,0)</f>
        <v>22046.012649999997</v>
      </c>
      <c r="U104" s="90">
        <f t="shared" si="35"/>
        <v>90.271858134944992</v>
      </c>
      <c r="V104" s="90">
        <f t="shared" si="30"/>
        <v>-2375.7873500000023</v>
      </c>
      <c r="W104" s="90">
        <f t="shared" si="41"/>
        <v>2.7834067236567575</v>
      </c>
      <c r="X104" s="90">
        <v>28548</v>
      </c>
      <c r="Y104" s="90">
        <v>24990.44</v>
      </c>
      <c r="Z104" s="90">
        <f t="shared" si="36"/>
        <v>87.538321423567325</v>
      </c>
      <c r="AA104" s="90">
        <f t="shared" si="32"/>
        <v>-3557.5600000000013</v>
      </c>
      <c r="AB104" s="90">
        <f>Y104/$Y$71*100</f>
        <v>3.5442703411191641</v>
      </c>
    </row>
    <row r="105" spans="1:28" ht="16.5" x14ac:dyDescent="0.25">
      <c r="A105" s="100" t="s">
        <v>103</v>
      </c>
      <c r="B105" s="84"/>
      <c r="C105" s="99" t="s">
        <v>104</v>
      </c>
      <c r="D105" s="85">
        <v>0</v>
      </c>
      <c r="E105" s="85">
        <v>0.32543</v>
      </c>
      <c r="F105" s="85"/>
      <c r="G105" s="107">
        <f t="shared" si="25"/>
        <v>0.32543</v>
      </c>
      <c r="H105" s="107">
        <f t="shared" si="33"/>
        <v>5.5602359216887092E-5</v>
      </c>
      <c r="I105" s="86"/>
      <c r="J105" s="86"/>
      <c r="K105" s="87"/>
      <c r="L105" s="86"/>
      <c r="M105" s="87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</row>
    <row r="106" spans="1:28" ht="33" x14ac:dyDescent="0.25">
      <c r="A106" s="97" t="s">
        <v>105</v>
      </c>
      <c r="B106" s="88"/>
      <c r="C106" s="83" t="s">
        <v>645</v>
      </c>
      <c r="D106" s="89">
        <v>0</v>
      </c>
      <c r="E106" s="89">
        <v>0.32543</v>
      </c>
      <c r="F106" s="89"/>
      <c r="G106" s="94">
        <f t="shared" si="25"/>
        <v>0.32543</v>
      </c>
      <c r="H106" s="94">
        <f t="shared" si="33"/>
        <v>5.5602359216887092E-5</v>
      </c>
      <c r="I106" s="90"/>
      <c r="J106" s="90"/>
      <c r="K106" s="91"/>
      <c r="L106" s="90"/>
      <c r="M106" s="91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</row>
    <row r="107" spans="1:28" ht="82.5" x14ac:dyDescent="0.25">
      <c r="A107" s="101" t="s">
        <v>647</v>
      </c>
      <c r="B107" s="84"/>
      <c r="C107" s="102" t="s">
        <v>786</v>
      </c>
      <c r="D107" s="85"/>
      <c r="E107" s="85"/>
      <c r="F107" s="85"/>
      <c r="G107" s="94"/>
      <c r="H107" s="94"/>
      <c r="I107" s="86">
        <v>0</v>
      </c>
      <c r="J107" s="86">
        <v>14.680059999999999</v>
      </c>
      <c r="K107" s="87"/>
      <c r="L107" s="86">
        <f t="shared" si="27"/>
        <v>14.680059999999999</v>
      </c>
      <c r="M107" s="87">
        <f t="shared" si="34"/>
        <v>3.9170075156029788E-3</v>
      </c>
      <c r="N107" s="86">
        <f>N109</f>
        <v>2500</v>
      </c>
      <c r="O107" s="86">
        <f>O109</f>
        <v>2500</v>
      </c>
      <c r="P107" s="86">
        <f t="shared" si="37"/>
        <v>100</v>
      </c>
      <c r="Q107" s="86">
        <f t="shared" si="28"/>
        <v>0</v>
      </c>
      <c r="R107" s="86">
        <f>O107/$O$71*100</f>
        <v>0.22111035616641586</v>
      </c>
      <c r="S107" s="86"/>
      <c r="T107" s="86">
        <f>VLOOKUP(C107,Спасский!$J$9:$L$160,3,0)</f>
        <v>316.96858000000003</v>
      </c>
      <c r="U107" s="86"/>
      <c r="V107" s="86">
        <f t="shared" si="30"/>
        <v>316.96858000000003</v>
      </c>
      <c r="W107" s="86">
        <f>T107/$T$71*100</f>
        <v>4.0018686860362251E-2</v>
      </c>
      <c r="X107" s="86"/>
      <c r="Y107" s="86"/>
      <c r="Z107" s="86"/>
      <c r="AA107" s="86"/>
      <c r="AB107" s="86"/>
    </row>
    <row r="108" spans="1:28" ht="33" x14ac:dyDescent="0.25">
      <c r="A108" s="103" t="s">
        <v>206</v>
      </c>
      <c r="B108" s="83"/>
      <c r="C108" s="83" t="s">
        <v>641</v>
      </c>
      <c r="D108" s="89"/>
      <c r="E108" s="89"/>
      <c r="F108" s="89"/>
      <c r="G108" s="94"/>
      <c r="H108" s="94"/>
      <c r="I108" s="90">
        <v>0</v>
      </c>
      <c r="J108" s="90">
        <v>14.680059999999999</v>
      </c>
      <c r="K108" s="91"/>
      <c r="L108" s="90">
        <f t="shared" si="27"/>
        <v>14.680059999999999</v>
      </c>
      <c r="M108" s="91">
        <f t="shared" si="34"/>
        <v>3.9170075156029788E-3</v>
      </c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</row>
    <row r="109" spans="1:28" ht="66" x14ac:dyDescent="0.25">
      <c r="A109" s="103" t="s">
        <v>466</v>
      </c>
      <c r="B109" s="83"/>
      <c r="C109" s="83" t="s">
        <v>653</v>
      </c>
      <c r="D109" s="89"/>
      <c r="E109" s="89"/>
      <c r="F109" s="89"/>
      <c r="G109" s="94"/>
      <c r="H109" s="94"/>
      <c r="I109" s="90"/>
      <c r="J109" s="90"/>
      <c r="K109" s="91"/>
      <c r="L109" s="90"/>
      <c r="M109" s="91"/>
      <c r="N109" s="90">
        <v>2500</v>
      </c>
      <c r="O109" s="90">
        <v>2500</v>
      </c>
      <c r="P109" s="90">
        <f t="shared" si="37"/>
        <v>100</v>
      </c>
      <c r="Q109" s="90">
        <f t="shared" si="28"/>
        <v>0</v>
      </c>
      <c r="R109" s="90">
        <f>O109/$O$71*100</f>
        <v>0.22111035616641586</v>
      </c>
      <c r="S109" s="90"/>
      <c r="T109" s="90">
        <f>VLOOKUP(C109,Спасский!$J$9:$L$160,3,0)</f>
        <v>316.96858000000003</v>
      </c>
      <c r="U109" s="90"/>
      <c r="V109" s="90">
        <f t="shared" si="30"/>
        <v>316.96858000000003</v>
      </c>
      <c r="W109" s="90">
        <f>T109/$T$71*100</f>
        <v>4.0018686860362251E-2</v>
      </c>
      <c r="X109" s="90"/>
      <c r="Y109" s="90"/>
      <c r="Z109" s="90"/>
      <c r="AA109" s="90"/>
      <c r="AB109" s="90"/>
    </row>
    <row r="110" spans="1:28" ht="66" x14ac:dyDescent="0.25">
      <c r="A110" s="101" t="s">
        <v>646</v>
      </c>
      <c r="B110" s="84"/>
      <c r="C110" s="102" t="s">
        <v>644</v>
      </c>
      <c r="D110" s="85"/>
      <c r="E110" s="85"/>
      <c r="F110" s="85"/>
      <c r="G110" s="94"/>
      <c r="H110" s="94"/>
      <c r="I110" s="86">
        <v>0</v>
      </c>
      <c r="J110" s="86">
        <v>-333.23</v>
      </c>
      <c r="K110" s="87"/>
      <c r="L110" s="86">
        <f t="shared" si="27"/>
        <v>-333.23</v>
      </c>
      <c r="M110" s="87">
        <f t="shared" si="34"/>
        <v>-8.8914106238283816E-2</v>
      </c>
      <c r="N110" s="86">
        <f>N113</f>
        <v>0</v>
      </c>
      <c r="O110" s="86">
        <f>O113</f>
        <v>-19.3</v>
      </c>
      <c r="P110" s="86"/>
      <c r="Q110" s="86">
        <f t="shared" si="28"/>
        <v>-19.3</v>
      </c>
      <c r="R110" s="86">
        <f>O110/$O$71*100</f>
        <v>-1.7069719496047308E-3</v>
      </c>
      <c r="S110" s="86"/>
      <c r="T110" s="86">
        <f>VLOOKUP(C110,Спасский!$J$9:$L$160,3,0)</f>
        <v>-132.05001999999999</v>
      </c>
      <c r="U110" s="86"/>
      <c r="V110" s="86">
        <f t="shared" si="30"/>
        <v>-132.05001999999999</v>
      </c>
      <c r="W110" s="86">
        <f>T110/$T$71*100</f>
        <v>-1.6671899783519781E-2</v>
      </c>
      <c r="X110" s="86"/>
      <c r="Y110" s="86"/>
      <c r="Z110" s="86"/>
      <c r="AA110" s="86"/>
      <c r="AB110" s="86"/>
    </row>
    <row r="111" spans="1:28" ht="66" x14ac:dyDescent="0.25">
      <c r="A111" s="103" t="s">
        <v>208</v>
      </c>
      <c r="B111" s="83"/>
      <c r="C111" s="83" t="s">
        <v>642</v>
      </c>
      <c r="D111" s="89"/>
      <c r="E111" s="89"/>
      <c r="F111" s="89"/>
      <c r="G111" s="94"/>
      <c r="H111" s="94"/>
      <c r="I111" s="90">
        <v>0</v>
      </c>
      <c r="J111" s="90">
        <v>-14.73732</v>
      </c>
      <c r="K111" s="91"/>
      <c r="L111" s="90">
        <f t="shared" si="27"/>
        <v>-14.73732</v>
      </c>
      <c r="M111" s="108">
        <f t="shared" si="34"/>
        <v>-3.9322859170770486E-3</v>
      </c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</row>
    <row r="112" spans="1:28" ht="49.5" x14ac:dyDescent="0.25">
      <c r="A112" s="103" t="s">
        <v>210</v>
      </c>
      <c r="B112" s="83"/>
      <c r="C112" s="83" t="s">
        <v>643</v>
      </c>
      <c r="D112" s="89"/>
      <c r="E112" s="89"/>
      <c r="F112" s="89"/>
      <c r="G112" s="94"/>
      <c r="H112" s="94"/>
      <c r="I112" s="90">
        <v>0</v>
      </c>
      <c r="J112" s="90">
        <v>-318.49131</v>
      </c>
      <c r="K112" s="91"/>
      <c r="L112" s="90">
        <f t="shared" si="27"/>
        <v>-318.49131</v>
      </c>
      <c r="M112" s="91">
        <f t="shared" si="34"/>
        <v>-8.4981454770909542E-2</v>
      </c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</row>
    <row r="113" spans="1:69" ht="66" x14ac:dyDescent="0.25">
      <c r="A113" s="103" t="s">
        <v>654</v>
      </c>
      <c r="B113" s="83"/>
      <c r="C113" s="83" t="s">
        <v>787</v>
      </c>
      <c r="D113" s="89"/>
      <c r="E113" s="89"/>
      <c r="F113" s="89"/>
      <c r="G113" s="94"/>
      <c r="H113" s="94"/>
      <c r="I113" s="90"/>
      <c r="J113" s="90"/>
      <c r="K113" s="91"/>
      <c r="L113" s="90"/>
      <c r="M113" s="91"/>
      <c r="N113" s="90">
        <v>0</v>
      </c>
      <c r="O113" s="90">
        <v>-19.3</v>
      </c>
      <c r="P113" s="90"/>
      <c r="Q113" s="90">
        <f t="shared" si="28"/>
        <v>-19.3</v>
      </c>
      <c r="R113" s="90">
        <f>O113/$O$71*100</f>
        <v>-1.7069719496047308E-3</v>
      </c>
      <c r="S113" s="90"/>
      <c r="T113" s="90">
        <f>VLOOKUP(C113,Спасский!$J$9:$L$160,3,0)</f>
        <v>-132.05001999999999</v>
      </c>
      <c r="U113" s="90"/>
      <c r="V113" s="90">
        <f t="shared" si="30"/>
        <v>-132.05001999999999</v>
      </c>
      <c r="W113" s="90">
        <f>T113/$T$71*100</f>
        <v>-1.6671899783519781E-2</v>
      </c>
      <c r="X113" s="90"/>
      <c r="Y113" s="90"/>
      <c r="Z113" s="90"/>
      <c r="AA113" s="90"/>
      <c r="AB113" s="90"/>
    </row>
    <row r="114" spans="1:69" s="71" customFormat="1" ht="18.75" x14ac:dyDescent="0.3">
      <c r="A114" s="109" t="s">
        <v>106</v>
      </c>
      <c r="B114" s="84"/>
      <c r="C114" s="84" t="s">
        <v>106</v>
      </c>
      <c r="D114" s="85">
        <v>895979.47499999998</v>
      </c>
      <c r="E114" s="85">
        <v>866238.76511000004</v>
      </c>
      <c r="F114" s="85">
        <f t="shared" si="24"/>
        <v>96.680648305029536</v>
      </c>
      <c r="G114" s="107">
        <f t="shared" si="25"/>
        <v>-29740.70988999994</v>
      </c>
      <c r="H114" s="107"/>
      <c r="I114" s="86">
        <f>VLOOKUP(A114,Дальнереч!$B$5:$E$71,3,0)</f>
        <v>504383.37861000001</v>
      </c>
      <c r="J114" s="86">
        <f>VLOOKUP(A114,Дальнереч!$B$5:$E$71,4,0)</f>
        <v>512581.36955</v>
      </c>
      <c r="K114" s="87">
        <f>J114/I114*100</f>
        <v>101.62534914663372</v>
      </c>
      <c r="L114" s="86">
        <f t="shared" si="27"/>
        <v>8197.9909399999888</v>
      </c>
      <c r="M114" s="87"/>
      <c r="N114" s="86">
        <f>VLOOKUP(C114,Красноармейский!$A$5:$E$79,4,0)</f>
        <v>1324082.45991</v>
      </c>
      <c r="O114" s="86">
        <f>VLOOKUP(C114,Красноармейский!$A$5:$E$79,5,0)</f>
        <v>1248795.8639100001</v>
      </c>
      <c r="P114" s="86">
        <f t="shared" si="37"/>
        <v>94.314055334203488</v>
      </c>
      <c r="Q114" s="86">
        <f t="shared" si="28"/>
        <v>-75286.595999999903</v>
      </c>
      <c r="R114" s="86"/>
      <c r="S114" s="86">
        <v>1040424.0354500001</v>
      </c>
      <c r="T114" s="86">
        <v>1057621.0435800001</v>
      </c>
      <c r="U114" s="86">
        <f t="shared" si="35"/>
        <v>101.65288454938106</v>
      </c>
      <c r="V114" s="86">
        <f t="shared" si="30"/>
        <v>17197.008129999973</v>
      </c>
      <c r="W114" s="86"/>
      <c r="X114" s="86">
        <v>1131000.6200000001</v>
      </c>
      <c r="Y114" s="86">
        <v>1110493.2</v>
      </c>
      <c r="Z114" s="86">
        <f t="shared" si="36"/>
        <v>98.186789676560906</v>
      </c>
      <c r="AA114" s="86">
        <f t="shared" si="32"/>
        <v>-20507.420000000158</v>
      </c>
      <c r="AB114" s="86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70"/>
      <c r="BF114" s="70"/>
      <c r="BG114" s="70"/>
      <c r="BH114" s="70"/>
      <c r="BI114" s="70"/>
      <c r="BJ114" s="70"/>
      <c r="BK114" s="70"/>
      <c r="BL114" s="70"/>
      <c r="BM114" s="70"/>
      <c r="BN114" s="70"/>
      <c r="BO114" s="70"/>
      <c r="BP114" s="70"/>
      <c r="BQ114" s="70"/>
    </row>
  </sheetData>
  <mergeCells count="16">
    <mergeCell ref="A4:A6"/>
    <mergeCell ref="AA1:AB1"/>
    <mergeCell ref="S4:W4"/>
    <mergeCell ref="E5:H5"/>
    <mergeCell ref="D4:H4"/>
    <mergeCell ref="I4:M4"/>
    <mergeCell ref="N4:R4"/>
    <mergeCell ref="J5:M5"/>
    <mergeCell ref="D5:D6"/>
    <mergeCell ref="N5:N6"/>
    <mergeCell ref="O5:R5"/>
    <mergeCell ref="S5:S6"/>
    <mergeCell ref="T5:W5"/>
    <mergeCell ref="X4:AB4"/>
    <mergeCell ref="X5:X6"/>
    <mergeCell ref="Y5:AB5"/>
  </mergeCells>
  <pageMargins left="1.1811023622047245" right="0.31496062992125984" top="0.59055118110236227" bottom="0.59055118110236227" header="0.31496062992125984" footer="0.31496062992125984"/>
  <pageSetup paperSize="8" scale="49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opLeftCell="A16" workbookViewId="0">
      <selection activeCell="E16" sqref="E16:E19"/>
    </sheetView>
  </sheetViews>
  <sheetFormatPr defaultRowHeight="15" x14ac:dyDescent="0.25"/>
  <cols>
    <col min="1" max="1" width="21.140625" bestFit="1" customWidth="1"/>
    <col min="2" max="2" width="24.7109375" customWidth="1"/>
    <col min="3" max="3" width="18.7109375" bestFit="1" customWidth="1"/>
    <col min="4" max="5" width="16" bestFit="1" customWidth="1"/>
  </cols>
  <sheetData>
    <row r="1" spans="1:9" x14ac:dyDescent="0.25">
      <c r="I1">
        <v>1000</v>
      </c>
    </row>
    <row r="2" spans="1:9" x14ac:dyDescent="0.25">
      <c r="A2" t="s">
        <v>605</v>
      </c>
    </row>
    <row r="3" spans="1:9" ht="76.5" x14ac:dyDescent="0.25">
      <c r="A3" s="5" t="s">
        <v>107</v>
      </c>
      <c r="B3" s="5" t="s">
        <v>108</v>
      </c>
      <c r="C3" s="5" t="s">
        <v>109</v>
      </c>
      <c r="D3" s="5" t="s">
        <v>110</v>
      </c>
      <c r="E3" s="28" t="s">
        <v>111</v>
      </c>
      <c r="F3" s="28" t="s">
        <v>112</v>
      </c>
      <c r="G3" s="28" t="s">
        <v>113</v>
      </c>
    </row>
    <row r="4" spans="1:9" x14ac:dyDescent="0.25">
      <c r="A4" s="46">
        <v>1</v>
      </c>
      <c r="B4" s="46">
        <v>2</v>
      </c>
      <c r="C4" s="46">
        <v>3</v>
      </c>
      <c r="D4" s="47">
        <v>3</v>
      </c>
      <c r="E4" s="48">
        <v>4</v>
      </c>
      <c r="F4" s="48">
        <v>6</v>
      </c>
      <c r="G4" s="48">
        <v>5</v>
      </c>
    </row>
    <row r="5" spans="1:9" ht="38.25" x14ac:dyDescent="0.25">
      <c r="A5" s="42" t="s">
        <v>114</v>
      </c>
      <c r="B5" s="43" t="s">
        <v>5</v>
      </c>
      <c r="C5" s="58">
        <v>122755.73</v>
      </c>
      <c r="D5" s="58">
        <v>123206.71</v>
      </c>
      <c r="E5" s="58">
        <v>137803.94210000001</v>
      </c>
      <c r="F5" s="44">
        <v>112.25866368926324</v>
      </c>
      <c r="G5" s="45">
        <v>111.8477573989274</v>
      </c>
    </row>
    <row r="6" spans="1:9" x14ac:dyDescent="0.25">
      <c r="A6" s="2"/>
      <c r="B6" s="30" t="s">
        <v>115</v>
      </c>
      <c r="C6" s="58">
        <v>111203.53</v>
      </c>
      <c r="D6" s="58">
        <v>113351.8363</v>
      </c>
      <c r="E6" s="58">
        <v>126700.78394000001</v>
      </c>
      <c r="F6" s="3">
        <v>113.93593705163858</v>
      </c>
      <c r="G6" s="4">
        <v>111.77656055317033</v>
      </c>
    </row>
    <row r="7" spans="1:9" x14ac:dyDescent="0.25">
      <c r="A7" s="5" t="s">
        <v>116</v>
      </c>
      <c r="B7" s="1" t="s">
        <v>7</v>
      </c>
      <c r="C7" s="58">
        <v>99862</v>
      </c>
      <c r="D7" s="58">
        <v>99862</v>
      </c>
      <c r="E7" s="58">
        <v>112544.42088999999</v>
      </c>
      <c r="F7" s="6">
        <v>112.69994681660691</v>
      </c>
      <c r="G7" s="7">
        <v>112.69994681660691</v>
      </c>
    </row>
    <row r="8" spans="1:9" ht="25.5" x14ac:dyDescent="0.25">
      <c r="A8" s="9" t="s">
        <v>117</v>
      </c>
      <c r="B8" s="31" t="s">
        <v>9</v>
      </c>
      <c r="C8" s="58">
        <v>99862</v>
      </c>
      <c r="D8" s="58">
        <v>99862</v>
      </c>
      <c r="E8" s="58">
        <v>112544.42088999999</v>
      </c>
      <c r="F8" s="6">
        <v>112.69994681660691</v>
      </c>
      <c r="G8" s="8">
        <v>112.69994681660691</v>
      </c>
    </row>
    <row r="9" spans="1:9" ht="76.5" x14ac:dyDescent="0.25">
      <c r="A9" s="10" t="s">
        <v>118</v>
      </c>
      <c r="B9" s="32" t="s">
        <v>12</v>
      </c>
      <c r="C9" s="58">
        <v>10440.530000000001</v>
      </c>
      <c r="D9" s="58">
        <v>10891.51</v>
      </c>
      <c r="E9" s="58">
        <v>11100.888680000002</v>
      </c>
      <c r="F9" s="6">
        <v>106.32495361825502</v>
      </c>
      <c r="G9" s="8">
        <v>101.92240267878377</v>
      </c>
    </row>
    <row r="10" spans="1:9" ht="140.25" x14ac:dyDescent="0.25">
      <c r="A10" s="11" t="s">
        <v>119</v>
      </c>
      <c r="B10" s="33" t="s">
        <v>14</v>
      </c>
      <c r="C10" s="58">
        <v>4768.7650000000003</v>
      </c>
      <c r="D10" s="58">
        <v>5000.99</v>
      </c>
      <c r="E10" s="58">
        <v>5124.83169</v>
      </c>
      <c r="F10" s="12">
        <v>107.46664366979712</v>
      </c>
      <c r="G10" s="8">
        <v>102.47634348399018</v>
      </c>
    </row>
    <row r="11" spans="1:9" ht="225" x14ac:dyDescent="0.25">
      <c r="A11" s="11" t="s">
        <v>120</v>
      </c>
      <c r="B11" s="60" t="s">
        <v>15</v>
      </c>
      <c r="C11" s="58">
        <v>25.774999999999999</v>
      </c>
      <c r="D11" s="58">
        <v>28.5</v>
      </c>
      <c r="E11" s="58">
        <v>36.041599999999995</v>
      </c>
      <c r="F11" s="12">
        <v>139.83161978661494</v>
      </c>
      <c r="G11" s="8">
        <v>126.46175438596489</v>
      </c>
    </row>
    <row r="12" spans="1:9" ht="180" x14ac:dyDescent="0.25">
      <c r="A12" s="11" t="s">
        <v>121</v>
      </c>
      <c r="B12" s="60" t="s">
        <v>16</v>
      </c>
      <c r="C12" s="58">
        <v>6387.7860000000001</v>
      </c>
      <c r="D12" s="58">
        <v>6578.51</v>
      </c>
      <c r="E12" s="58">
        <v>6813.9307600000002</v>
      </c>
      <c r="F12" s="12">
        <v>106.67124352631726</v>
      </c>
      <c r="G12" s="8">
        <v>103.57863345955238</v>
      </c>
    </row>
    <row r="13" spans="1:9" ht="140.25" x14ac:dyDescent="0.25">
      <c r="A13" s="11" t="s">
        <v>122</v>
      </c>
      <c r="B13" s="33" t="s">
        <v>17</v>
      </c>
      <c r="C13" s="58">
        <v>-741.79600000000005</v>
      </c>
      <c r="D13" s="58">
        <v>-716.49</v>
      </c>
      <c r="E13" s="58">
        <v>-873.91536999999994</v>
      </c>
      <c r="F13" s="12">
        <v>117.81074176727833</v>
      </c>
      <c r="G13" s="8">
        <v>121.97174698879259</v>
      </c>
    </row>
    <row r="14" spans="1:9" x14ac:dyDescent="0.25">
      <c r="A14" s="140" t="s">
        <v>123</v>
      </c>
      <c r="B14" s="141" t="s">
        <v>124</v>
      </c>
      <c r="C14" s="58">
        <v>696</v>
      </c>
      <c r="D14" s="58">
        <v>2393.3262999999997</v>
      </c>
      <c r="E14" s="58">
        <v>2792.3728300000002</v>
      </c>
      <c r="F14" s="147">
        <v>401.20299281609198</v>
      </c>
      <c r="G14" s="138">
        <v>116.67330234076316</v>
      </c>
    </row>
    <row r="15" spans="1:9" x14ac:dyDescent="0.25">
      <c r="A15" s="140"/>
      <c r="B15" s="142"/>
      <c r="C15" s="58">
        <v>0</v>
      </c>
      <c r="D15" s="58">
        <v>0</v>
      </c>
      <c r="E15" s="58">
        <v>0</v>
      </c>
      <c r="F15" s="148"/>
      <c r="G15" s="139"/>
    </row>
    <row r="16" spans="1:9" ht="51" x14ac:dyDescent="0.25">
      <c r="A16" s="9" t="s">
        <v>125</v>
      </c>
      <c r="B16" s="31" t="s">
        <v>24</v>
      </c>
      <c r="C16" s="58">
        <v>377</v>
      </c>
      <c r="D16" s="58">
        <v>458.82609000000002</v>
      </c>
      <c r="E16" s="58">
        <v>461.61865999999998</v>
      </c>
      <c r="F16" s="12">
        <v>122.44526790450927</v>
      </c>
      <c r="G16" s="8">
        <v>100.60863365463806</v>
      </c>
    </row>
    <row r="17" spans="1:7" ht="60" x14ac:dyDescent="0.25">
      <c r="A17" s="9" t="s">
        <v>126</v>
      </c>
      <c r="B17" s="60" t="s">
        <v>20</v>
      </c>
      <c r="C17" s="58">
        <v>168</v>
      </c>
      <c r="D17" s="58">
        <v>168</v>
      </c>
      <c r="E17" s="58">
        <v>209.19958</v>
      </c>
      <c r="F17" s="12">
        <v>124.52355952380951</v>
      </c>
      <c r="G17" s="8">
        <v>124.52355952380951</v>
      </c>
    </row>
    <row r="18" spans="1:7" ht="38.25" x14ac:dyDescent="0.25">
      <c r="A18" s="9" t="s">
        <v>127</v>
      </c>
      <c r="B18" s="31" t="s">
        <v>25</v>
      </c>
      <c r="C18" s="58">
        <v>141</v>
      </c>
      <c r="D18" s="58">
        <v>890.30020999999999</v>
      </c>
      <c r="E18" s="58">
        <v>890.34694999999999</v>
      </c>
      <c r="F18" s="12">
        <v>631.45173758865235</v>
      </c>
      <c r="G18" s="8">
        <v>100.00524991452041</v>
      </c>
    </row>
    <row r="19" spans="1:7" ht="38.25" x14ac:dyDescent="0.25">
      <c r="A19" s="13" t="s">
        <v>128</v>
      </c>
      <c r="B19" s="33" t="s">
        <v>27</v>
      </c>
      <c r="C19" s="58">
        <v>10</v>
      </c>
      <c r="D19" s="58">
        <v>876.2</v>
      </c>
      <c r="E19" s="58">
        <v>1231.2076399999999</v>
      </c>
      <c r="F19" s="12">
        <v>12312.0764</v>
      </c>
      <c r="G19" s="8">
        <v>140.5167359050445</v>
      </c>
    </row>
    <row r="20" spans="1:7" ht="25.5" x14ac:dyDescent="0.25">
      <c r="A20" s="5" t="s">
        <v>129</v>
      </c>
      <c r="B20" s="29" t="s">
        <v>130</v>
      </c>
      <c r="C20" s="58">
        <v>5</v>
      </c>
      <c r="D20" s="58">
        <v>5</v>
      </c>
      <c r="E20" s="58">
        <v>-18.683439999999997</v>
      </c>
      <c r="F20" s="6">
        <v>-373.66879999999998</v>
      </c>
      <c r="G20" s="7">
        <v>-373.66879999999998</v>
      </c>
    </row>
    <row r="21" spans="1:7" ht="102" x14ac:dyDescent="0.25">
      <c r="A21" s="9" t="s">
        <v>131</v>
      </c>
      <c r="B21" s="31" t="s">
        <v>132</v>
      </c>
      <c r="C21" s="58">
        <v>0</v>
      </c>
      <c r="D21" s="58">
        <v>0</v>
      </c>
      <c r="E21" s="58">
        <v>-16.14546</v>
      </c>
      <c r="F21" s="6"/>
      <c r="G21" s="8">
        <v>0</v>
      </c>
    </row>
    <row r="22" spans="1:7" x14ac:dyDescent="0.25">
      <c r="A22" s="9" t="s">
        <v>133</v>
      </c>
      <c r="B22" t="s">
        <v>489</v>
      </c>
      <c r="C22" s="58">
        <v>5</v>
      </c>
      <c r="D22" s="58">
        <v>5</v>
      </c>
      <c r="E22" s="58">
        <v>-2.5379800000000001</v>
      </c>
      <c r="F22" s="12">
        <v>-50.759600000000006</v>
      </c>
      <c r="G22" s="8">
        <v>-50.759600000000006</v>
      </c>
    </row>
    <row r="23" spans="1:7" ht="30" x14ac:dyDescent="0.25">
      <c r="A23" s="5" t="s">
        <v>134</v>
      </c>
      <c r="B23" s="60" t="s">
        <v>29</v>
      </c>
      <c r="C23" s="58">
        <v>200</v>
      </c>
      <c r="D23" s="58">
        <v>200</v>
      </c>
      <c r="E23" s="58">
        <v>323.77686</v>
      </c>
      <c r="F23" s="6">
        <v>161.88843</v>
      </c>
      <c r="G23" s="8">
        <v>161.88843</v>
      </c>
    </row>
    <row r="24" spans="1:7" ht="76.5" x14ac:dyDescent="0.25">
      <c r="A24" s="14" t="s">
        <v>135</v>
      </c>
      <c r="B24" s="34" t="s">
        <v>136</v>
      </c>
      <c r="C24" s="58">
        <v>0</v>
      </c>
      <c r="D24" s="58">
        <v>0</v>
      </c>
      <c r="E24" s="58">
        <v>-41.991879999999995</v>
      </c>
      <c r="F24" s="6"/>
      <c r="G24" s="8"/>
    </row>
    <row r="25" spans="1:7" ht="15" customHeight="1" x14ac:dyDescent="0.25">
      <c r="A25" s="56"/>
      <c r="B25" s="55" t="s">
        <v>137</v>
      </c>
      <c r="C25" s="58">
        <v>11552.2</v>
      </c>
      <c r="D25" s="58">
        <v>9854.8737000000001</v>
      </c>
      <c r="E25" s="58">
        <v>11103.158159999997</v>
      </c>
      <c r="F25" s="3">
        <v>96.112932255327948</v>
      </c>
      <c r="G25" s="4">
        <v>112.66667131411332</v>
      </c>
    </row>
    <row r="26" spans="1:7" ht="89.25" x14ac:dyDescent="0.25">
      <c r="A26" s="15" t="s">
        <v>139</v>
      </c>
      <c r="B26" s="35" t="s">
        <v>140</v>
      </c>
      <c r="C26" s="58">
        <v>11252.2</v>
      </c>
      <c r="D26" s="58">
        <v>8573.8179999999993</v>
      </c>
      <c r="E26" s="58">
        <v>9039.098469999999</v>
      </c>
      <c r="F26" s="12">
        <v>80.331832619398853</v>
      </c>
      <c r="G26" s="16">
        <v>105.42675935038508</v>
      </c>
    </row>
    <row r="27" spans="1:7" ht="270" x14ac:dyDescent="0.25">
      <c r="A27" s="9" t="s">
        <v>141</v>
      </c>
      <c r="B27" s="60" t="s">
        <v>37</v>
      </c>
      <c r="C27" s="58">
        <v>9558</v>
      </c>
      <c r="D27" s="58">
        <v>6908</v>
      </c>
      <c r="E27" s="58">
        <v>7272.6152899999997</v>
      </c>
      <c r="F27" s="12">
        <v>76.089299958150235</v>
      </c>
      <c r="G27" s="8">
        <v>105.27815995946727</v>
      </c>
    </row>
    <row r="28" spans="1:7" ht="153" x14ac:dyDescent="0.25">
      <c r="A28" s="9" t="s">
        <v>142</v>
      </c>
      <c r="B28" s="31" t="s">
        <v>42</v>
      </c>
      <c r="C28" s="58">
        <v>395</v>
      </c>
      <c r="D28" s="58">
        <v>366.61799999999999</v>
      </c>
      <c r="E28" s="58">
        <v>357.80200000000002</v>
      </c>
      <c r="F28" s="12">
        <v>90.582784810126583</v>
      </c>
      <c r="G28" s="8">
        <v>97.595317196646107</v>
      </c>
    </row>
    <row r="29" spans="1:7" ht="76.5" x14ac:dyDescent="0.25">
      <c r="A29" s="9" t="s">
        <v>143</v>
      </c>
      <c r="B29" s="31" t="s">
        <v>144</v>
      </c>
      <c r="C29" s="58">
        <v>815.2</v>
      </c>
      <c r="D29" s="58">
        <v>815.2</v>
      </c>
      <c r="E29" s="58">
        <v>859.03746999999998</v>
      </c>
      <c r="F29" s="12">
        <v>105.37751104023552</v>
      </c>
      <c r="G29" s="8">
        <v>105.37751104023552</v>
      </c>
    </row>
    <row r="30" spans="1:7" ht="191.25" x14ac:dyDescent="0.25">
      <c r="A30" s="9" t="s">
        <v>145</v>
      </c>
      <c r="B30" s="31" t="s">
        <v>146</v>
      </c>
      <c r="C30" s="58">
        <v>484</v>
      </c>
      <c r="D30" s="58">
        <v>484</v>
      </c>
      <c r="E30" s="58">
        <v>549.64370999999994</v>
      </c>
      <c r="F30" s="12">
        <v>113.56274999999999</v>
      </c>
      <c r="G30" s="8">
        <v>113.56274999999999</v>
      </c>
    </row>
    <row r="31" spans="1:7" ht="38.25" x14ac:dyDescent="0.25">
      <c r="A31" s="5" t="s">
        <v>147</v>
      </c>
      <c r="B31" s="29" t="s">
        <v>148</v>
      </c>
      <c r="C31" s="58">
        <v>90</v>
      </c>
      <c r="D31" s="58">
        <v>53.746859999999998</v>
      </c>
      <c r="E31" s="58">
        <v>53.746859999999998</v>
      </c>
      <c r="F31" s="6">
        <v>59.718733333333333</v>
      </c>
      <c r="G31" s="8">
        <v>100</v>
      </c>
    </row>
    <row r="32" spans="1:7" x14ac:dyDescent="0.25">
      <c r="A32" s="145" t="s">
        <v>149</v>
      </c>
      <c r="B32" s="146" t="s">
        <v>150</v>
      </c>
      <c r="C32" s="58">
        <v>90</v>
      </c>
      <c r="D32" s="58">
        <v>53.746859999999998</v>
      </c>
      <c r="E32" s="58">
        <v>53.746859999999998</v>
      </c>
      <c r="F32" s="149">
        <v>59.718733333333333</v>
      </c>
      <c r="G32" s="143">
        <v>100</v>
      </c>
    </row>
    <row r="33" spans="1:7" x14ac:dyDescent="0.25">
      <c r="A33" s="145"/>
      <c r="B33" s="146"/>
      <c r="C33" s="58">
        <v>0</v>
      </c>
      <c r="D33" s="58">
        <v>0</v>
      </c>
      <c r="E33" s="58">
        <v>0</v>
      </c>
      <c r="F33" s="148"/>
      <c r="G33" s="144"/>
    </row>
    <row r="34" spans="1:7" ht="51" x14ac:dyDescent="0.25">
      <c r="A34" s="5" t="s">
        <v>151</v>
      </c>
      <c r="B34" s="29" t="s">
        <v>152</v>
      </c>
      <c r="C34" s="58">
        <v>90</v>
      </c>
      <c r="D34" s="58">
        <v>90</v>
      </c>
      <c r="E34" s="58">
        <v>408.12819999999999</v>
      </c>
      <c r="F34" s="12">
        <v>453.47577777777781</v>
      </c>
      <c r="G34" s="8">
        <v>453.47577777777781</v>
      </c>
    </row>
    <row r="35" spans="1:7" ht="51" x14ac:dyDescent="0.25">
      <c r="A35" s="5" t="s">
        <v>153</v>
      </c>
      <c r="B35" s="29" t="s">
        <v>154</v>
      </c>
      <c r="C35" s="58">
        <v>0</v>
      </c>
      <c r="D35" s="58">
        <v>453.67493000000002</v>
      </c>
      <c r="E35" s="58">
        <v>469.13393000000002</v>
      </c>
      <c r="F35" s="6"/>
      <c r="G35" s="8">
        <v>103.40750589855163</v>
      </c>
    </row>
    <row r="36" spans="1:7" x14ac:dyDescent="0.25">
      <c r="A36" s="9"/>
      <c r="B36" s="31" t="s">
        <v>138</v>
      </c>
      <c r="C36" s="58">
        <v>0</v>
      </c>
      <c r="D36" s="58">
        <v>0</v>
      </c>
      <c r="E36" s="58">
        <v>0</v>
      </c>
      <c r="F36" s="6" t="e">
        <v>#DIV/0!</v>
      </c>
      <c r="G36" s="8" t="e">
        <v>#DIV/0!</v>
      </c>
    </row>
    <row r="37" spans="1:7" ht="216.75" x14ac:dyDescent="0.25">
      <c r="A37" s="9" t="s">
        <v>155</v>
      </c>
      <c r="B37" s="31" t="s">
        <v>156</v>
      </c>
      <c r="C37" s="58">
        <v>0</v>
      </c>
      <c r="D37" s="58">
        <v>0</v>
      </c>
      <c r="E37" s="58">
        <v>0</v>
      </c>
      <c r="F37" s="6" t="e">
        <v>#DIV/0!</v>
      </c>
      <c r="G37" s="8" t="e">
        <v>#DIV/0!</v>
      </c>
    </row>
    <row r="38" spans="1:7" ht="102" x14ac:dyDescent="0.25">
      <c r="A38" s="9" t="s">
        <v>157</v>
      </c>
      <c r="B38" s="31" t="s">
        <v>158</v>
      </c>
      <c r="C38" s="58">
        <v>0</v>
      </c>
      <c r="D38" s="58">
        <v>453.67493000000002</v>
      </c>
      <c r="E38" s="58">
        <v>469.13393000000002</v>
      </c>
      <c r="F38" s="6"/>
      <c r="G38" s="8">
        <v>103.40750589855163</v>
      </c>
    </row>
    <row r="39" spans="1:7" ht="25.5" x14ac:dyDescent="0.25">
      <c r="A39" s="5" t="s">
        <v>159</v>
      </c>
      <c r="B39" s="29" t="s">
        <v>160</v>
      </c>
      <c r="C39" s="58">
        <v>120</v>
      </c>
      <c r="D39" s="58">
        <v>683.63391000000001</v>
      </c>
      <c r="E39" s="58">
        <v>1130.61266</v>
      </c>
      <c r="F39" s="12">
        <v>942.17721666666648</v>
      </c>
      <c r="G39" s="8">
        <v>165.38276458521491</v>
      </c>
    </row>
    <row r="40" spans="1:7" ht="30" x14ac:dyDescent="0.25">
      <c r="A40" s="5" t="s">
        <v>161</v>
      </c>
      <c r="B40" s="60" t="s">
        <v>72</v>
      </c>
      <c r="C40" s="58">
        <v>0</v>
      </c>
      <c r="D40" s="58">
        <v>0</v>
      </c>
      <c r="E40" s="58">
        <v>2.43804</v>
      </c>
      <c r="F40" s="6"/>
      <c r="G40" s="8">
        <v>0</v>
      </c>
    </row>
    <row r="41" spans="1:7" ht="25.5" x14ac:dyDescent="0.25">
      <c r="A41" s="42" t="s">
        <v>162</v>
      </c>
      <c r="B41" s="43" t="s">
        <v>76</v>
      </c>
      <c r="C41" s="58">
        <v>348557.57417000004</v>
      </c>
      <c r="D41" s="58">
        <v>381176.66860999999</v>
      </c>
      <c r="E41" s="58">
        <v>374777.42744999996</v>
      </c>
      <c r="F41" s="44">
        <v>107.52238804233009</v>
      </c>
      <c r="G41" s="45">
        <v>98.321187604861677</v>
      </c>
    </row>
    <row r="42" spans="1:7" ht="90" x14ac:dyDescent="0.25">
      <c r="A42" s="9" t="s">
        <v>163</v>
      </c>
      <c r="B42" s="60" t="s">
        <v>77</v>
      </c>
      <c r="C42" s="58">
        <v>348557.57417000004</v>
      </c>
      <c r="D42" s="58">
        <v>381176.66860999999</v>
      </c>
      <c r="E42" s="58">
        <v>375095.97602</v>
      </c>
      <c r="F42" s="12">
        <v>107.61377855959502</v>
      </c>
      <c r="G42" s="8">
        <v>98.404757402342085</v>
      </c>
    </row>
    <row r="43" spans="1:7" ht="75" x14ac:dyDescent="0.25">
      <c r="A43" s="17" t="s">
        <v>164</v>
      </c>
      <c r="B43" s="60" t="s">
        <v>78</v>
      </c>
      <c r="C43" s="58">
        <v>141625.72099999999</v>
      </c>
      <c r="D43" s="58">
        <v>141625.72099999999</v>
      </c>
      <c r="E43" s="58">
        <v>141625.72099999999</v>
      </c>
      <c r="F43" s="12">
        <v>100</v>
      </c>
      <c r="G43" s="8">
        <v>100</v>
      </c>
    </row>
    <row r="44" spans="1:7" ht="38.25" x14ac:dyDescent="0.25">
      <c r="A44" s="17" t="s">
        <v>166</v>
      </c>
      <c r="B44" s="37" t="s">
        <v>167</v>
      </c>
      <c r="C44" s="58">
        <v>0</v>
      </c>
      <c r="D44" s="58">
        <v>0</v>
      </c>
      <c r="E44" s="58">
        <v>0</v>
      </c>
      <c r="F44" s="12" t="e">
        <v>#DIV/0!</v>
      </c>
      <c r="G44" s="8" t="e">
        <v>#DIV/0!</v>
      </c>
    </row>
    <row r="45" spans="1:7" ht="90" x14ac:dyDescent="0.25">
      <c r="A45" s="17" t="s">
        <v>168</v>
      </c>
      <c r="B45" s="60" t="s">
        <v>80</v>
      </c>
      <c r="C45" s="58">
        <v>0</v>
      </c>
      <c r="D45" s="58">
        <v>20339.740000000002</v>
      </c>
      <c r="E45" s="58">
        <v>20339.740000000002</v>
      </c>
      <c r="F45" s="12"/>
      <c r="G45" s="8">
        <v>100</v>
      </c>
    </row>
    <row r="46" spans="1:7" ht="63.75" x14ac:dyDescent="0.25">
      <c r="A46" s="17" t="s">
        <v>170</v>
      </c>
      <c r="B46" s="37" t="s">
        <v>171</v>
      </c>
      <c r="C46" s="58">
        <v>0</v>
      </c>
      <c r="D46" s="58">
        <v>0</v>
      </c>
      <c r="E46" s="58">
        <v>0</v>
      </c>
      <c r="F46" s="6" t="e">
        <v>#DIV/0!</v>
      </c>
      <c r="G46" s="8" t="e">
        <v>#DIV/0!</v>
      </c>
    </row>
    <row r="47" spans="1:7" ht="204" x14ac:dyDescent="0.25">
      <c r="A47" s="17" t="s">
        <v>172</v>
      </c>
      <c r="B47" s="37" t="s">
        <v>173</v>
      </c>
      <c r="C47" s="58">
        <v>0</v>
      </c>
      <c r="D47" s="58">
        <v>0</v>
      </c>
      <c r="E47" s="58">
        <v>0</v>
      </c>
      <c r="F47" s="6">
        <v>0</v>
      </c>
      <c r="G47" s="8" t="e">
        <v>#DIV/0!</v>
      </c>
    </row>
    <row r="48" spans="1:7" ht="63.75" x14ac:dyDescent="0.25">
      <c r="A48" s="18" t="s">
        <v>174</v>
      </c>
      <c r="B48" s="36" t="s">
        <v>81</v>
      </c>
      <c r="C48" s="58">
        <v>12400.287829999999</v>
      </c>
      <c r="D48" s="58">
        <v>19601.179050000002</v>
      </c>
      <c r="E48" s="58">
        <v>19599.522940000003</v>
      </c>
      <c r="F48" s="3">
        <v>158.05700003658706</v>
      </c>
      <c r="G48" s="4">
        <v>99.991550967440403</v>
      </c>
    </row>
    <row r="49" spans="1:7" ht="127.5" x14ac:dyDescent="0.25">
      <c r="A49" s="19" t="s">
        <v>175</v>
      </c>
      <c r="B49" s="38" t="s">
        <v>176</v>
      </c>
      <c r="C49" s="58">
        <v>0</v>
      </c>
      <c r="D49" s="58">
        <v>0</v>
      </c>
      <c r="E49" s="58">
        <v>0</v>
      </c>
      <c r="F49" s="12">
        <v>0</v>
      </c>
      <c r="G49" s="8" t="e">
        <v>#DIV/0!</v>
      </c>
    </row>
    <row r="50" spans="1:7" x14ac:dyDescent="0.25">
      <c r="A50" s="20" t="s">
        <v>177</v>
      </c>
      <c r="B50" s="37" t="s">
        <v>178</v>
      </c>
      <c r="C50" s="58">
        <v>0</v>
      </c>
      <c r="D50" s="58">
        <v>0</v>
      </c>
      <c r="E50" s="58">
        <v>0</v>
      </c>
      <c r="F50" s="12" t="e">
        <v>#DIV/0!</v>
      </c>
      <c r="G50" s="8" t="e">
        <v>#DIV/0!</v>
      </c>
    </row>
    <row r="51" spans="1:7" ht="38.25" x14ac:dyDescent="0.25">
      <c r="A51" s="20" t="s">
        <v>179</v>
      </c>
      <c r="B51" s="37" t="s">
        <v>86</v>
      </c>
      <c r="C51" s="58">
        <v>12400.287829999999</v>
      </c>
      <c r="D51" s="58">
        <v>19601.179050000002</v>
      </c>
      <c r="E51" s="58">
        <v>19599.522940000003</v>
      </c>
      <c r="F51" s="12">
        <v>158.05700003658706</v>
      </c>
      <c r="G51" s="8">
        <v>99.991550967440403</v>
      </c>
    </row>
    <row r="52" spans="1:7" ht="75" x14ac:dyDescent="0.25">
      <c r="A52" s="2" t="s">
        <v>180</v>
      </c>
      <c r="B52" s="62" t="s">
        <v>88</v>
      </c>
      <c r="C52" s="58">
        <v>181193.56534</v>
      </c>
      <c r="D52" s="58">
        <v>185947.16029000003</v>
      </c>
      <c r="E52" s="58">
        <v>182765.15234</v>
      </c>
      <c r="F52" s="3">
        <v>100.86735254480533</v>
      </c>
      <c r="G52" s="4">
        <v>98.288756900058374</v>
      </c>
    </row>
    <row r="53" spans="1:7" ht="63.75" x14ac:dyDescent="0.25">
      <c r="A53" s="9" t="s">
        <v>182</v>
      </c>
      <c r="B53" s="39" t="s">
        <v>97</v>
      </c>
      <c r="C53" s="58">
        <v>1020.872</v>
      </c>
      <c r="D53" s="58">
        <v>1046.394</v>
      </c>
      <c r="E53" s="58">
        <v>1046.394</v>
      </c>
      <c r="F53" s="12">
        <v>102.50001959109467</v>
      </c>
      <c r="G53" s="8">
        <v>100</v>
      </c>
    </row>
    <row r="54" spans="1:7" ht="89.25" x14ac:dyDescent="0.25">
      <c r="A54" s="21" t="s">
        <v>183</v>
      </c>
      <c r="B54" s="31" t="s">
        <v>184</v>
      </c>
      <c r="C54" s="58">
        <v>0</v>
      </c>
      <c r="D54" s="58">
        <v>0</v>
      </c>
      <c r="E54" s="58">
        <v>0</v>
      </c>
      <c r="F54" s="12" t="e">
        <v>#DIV/0!</v>
      </c>
      <c r="G54" s="8">
        <v>0</v>
      </c>
    </row>
    <row r="55" spans="1:7" ht="165" x14ac:dyDescent="0.25">
      <c r="A55" s="21" t="s">
        <v>185</v>
      </c>
      <c r="B55" s="60" t="s">
        <v>93</v>
      </c>
      <c r="C55" s="58">
        <v>13.47936</v>
      </c>
      <c r="D55" s="58">
        <v>13.47936</v>
      </c>
      <c r="E55" s="58">
        <v>13.47936</v>
      </c>
      <c r="F55" s="12">
        <v>100</v>
      </c>
      <c r="G55" s="8">
        <v>100</v>
      </c>
    </row>
    <row r="56" spans="1:7" ht="76.5" x14ac:dyDescent="0.25">
      <c r="A56" s="9" t="s">
        <v>186</v>
      </c>
      <c r="B56" s="40" t="s">
        <v>89</v>
      </c>
      <c r="C56" s="58">
        <v>172946.89738000001</v>
      </c>
      <c r="D56" s="58">
        <v>175800.49133000002</v>
      </c>
      <c r="E56" s="58">
        <v>173737.13806</v>
      </c>
      <c r="F56" s="12">
        <v>100.45692677461781</v>
      </c>
      <c r="G56" s="8">
        <v>98.826309725081003</v>
      </c>
    </row>
    <row r="57" spans="1:7" ht="178.5" x14ac:dyDescent="0.25">
      <c r="A57" s="9" t="s">
        <v>187</v>
      </c>
      <c r="B57" s="31" t="s">
        <v>91</v>
      </c>
      <c r="C57" s="58">
        <v>1838.6469999999999</v>
      </c>
      <c r="D57" s="58">
        <v>1655.029</v>
      </c>
      <c r="E57" s="58">
        <v>1589.4674499999999</v>
      </c>
      <c r="F57" s="12">
        <v>86.447667768745163</v>
      </c>
      <c r="G57" s="8">
        <v>96.038646452720769</v>
      </c>
    </row>
    <row r="58" spans="1:7" ht="89.25" x14ac:dyDescent="0.25">
      <c r="A58" s="22" t="s">
        <v>188</v>
      </c>
      <c r="B58" s="31" t="s">
        <v>189</v>
      </c>
      <c r="C58" s="58">
        <v>482.76959999999997</v>
      </c>
      <c r="D58" s="58">
        <v>214.0866</v>
      </c>
      <c r="E58" s="58">
        <v>116.03657000000001</v>
      </c>
      <c r="F58" s="12">
        <v>24.0356000046399</v>
      </c>
      <c r="G58" s="8">
        <v>54.200762682017469</v>
      </c>
    </row>
    <row r="59" spans="1:7" ht="140.25" x14ac:dyDescent="0.25">
      <c r="A59" s="22" t="s">
        <v>190</v>
      </c>
      <c r="B59" s="31" t="s">
        <v>191</v>
      </c>
      <c r="C59" s="58">
        <v>4890.8999999999996</v>
      </c>
      <c r="D59" s="58">
        <v>4890.8999999999996</v>
      </c>
      <c r="E59" s="58">
        <v>4011.87</v>
      </c>
      <c r="F59" s="12">
        <v>82.027234251364774</v>
      </c>
      <c r="G59" s="8">
        <v>82.027234251364774</v>
      </c>
    </row>
    <row r="60" spans="1:7" ht="51" x14ac:dyDescent="0.25">
      <c r="A60" s="22" t="s">
        <v>192</v>
      </c>
      <c r="B60" s="31" t="s">
        <v>193</v>
      </c>
      <c r="C60" s="58">
        <v>0</v>
      </c>
      <c r="D60" s="58">
        <v>153.57599999999999</v>
      </c>
      <c r="E60" s="58">
        <v>77.562899999999999</v>
      </c>
      <c r="F60" s="12"/>
      <c r="G60" s="8">
        <v>50.504571026722921</v>
      </c>
    </row>
    <row r="61" spans="1:7" ht="38.25" x14ac:dyDescent="0.25">
      <c r="A61" s="22" t="s">
        <v>194</v>
      </c>
      <c r="B61" s="31" t="s">
        <v>195</v>
      </c>
      <c r="C61" s="58">
        <v>0</v>
      </c>
      <c r="D61" s="58">
        <v>1969.03</v>
      </c>
      <c r="E61" s="58">
        <v>1969.03</v>
      </c>
      <c r="F61" s="12"/>
      <c r="G61" s="8">
        <v>100</v>
      </c>
    </row>
    <row r="62" spans="1:7" ht="140.25" x14ac:dyDescent="0.25">
      <c r="A62" s="22" t="s">
        <v>196</v>
      </c>
      <c r="B62" s="31" t="s">
        <v>197</v>
      </c>
      <c r="C62" s="58">
        <v>0</v>
      </c>
      <c r="D62" s="58">
        <v>204.17400000000001</v>
      </c>
      <c r="E62" s="58">
        <v>204.17400000000001</v>
      </c>
      <c r="F62" s="12"/>
      <c r="G62" s="8">
        <v>100</v>
      </c>
    </row>
    <row r="63" spans="1:7" ht="25.5" x14ac:dyDescent="0.25">
      <c r="A63" s="23" t="s">
        <v>198</v>
      </c>
      <c r="B63" s="36" t="s">
        <v>100</v>
      </c>
      <c r="C63" s="58">
        <v>13338</v>
      </c>
      <c r="D63" s="58">
        <v>13662.868269999999</v>
      </c>
      <c r="E63" s="58">
        <v>10765.839739999998</v>
      </c>
      <c r="F63" s="24">
        <v>80.715547608337062</v>
      </c>
      <c r="G63" s="4">
        <v>78.796337103234023</v>
      </c>
    </row>
    <row r="64" spans="1:7" ht="140.25" x14ac:dyDescent="0.25">
      <c r="A64" s="25" t="s">
        <v>199</v>
      </c>
      <c r="B64" s="31" t="s">
        <v>101</v>
      </c>
      <c r="C64" s="58">
        <v>0</v>
      </c>
      <c r="D64" s="58">
        <v>324.86827</v>
      </c>
      <c r="E64" s="58">
        <v>319.87653999999998</v>
      </c>
      <c r="F64" s="6"/>
      <c r="G64" s="8">
        <v>98.46346028191671</v>
      </c>
    </row>
    <row r="65" spans="1:7" ht="127.5" x14ac:dyDescent="0.25">
      <c r="A65" s="9" t="s">
        <v>200</v>
      </c>
      <c r="B65" s="31" t="s">
        <v>201</v>
      </c>
      <c r="C65" s="58">
        <v>0</v>
      </c>
      <c r="D65" s="58">
        <v>0</v>
      </c>
      <c r="E65" s="58">
        <v>0</v>
      </c>
      <c r="F65" s="26"/>
      <c r="G65" s="8">
        <v>100</v>
      </c>
    </row>
    <row r="66" spans="1:7" ht="127.5" x14ac:dyDescent="0.25">
      <c r="A66" s="9" t="s">
        <v>202</v>
      </c>
      <c r="B66" s="31" t="s">
        <v>203</v>
      </c>
      <c r="C66" s="58">
        <v>13338</v>
      </c>
      <c r="D66" s="58">
        <v>13338</v>
      </c>
      <c r="E66" s="58">
        <v>10445.9632</v>
      </c>
      <c r="F66" s="12">
        <v>78.317312940470828</v>
      </c>
      <c r="G66" s="8">
        <v>78.317312940470828</v>
      </c>
    </row>
    <row r="67" spans="1:7" ht="63.75" x14ac:dyDescent="0.25">
      <c r="A67" s="49"/>
      <c r="B67" s="50" t="s">
        <v>204</v>
      </c>
      <c r="C67" s="58">
        <v>0</v>
      </c>
      <c r="D67" s="58">
        <v>0</v>
      </c>
      <c r="E67" s="58">
        <v>-318.54856999999998</v>
      </c>
      <c r="F67" s="51">
        <v>0</v>
      </c>
      <c r="G67" s="51">
        <v>0</v>
      </c>
    </row>
    <row r="68" spans="1:7" ht="63.75" x14ac:dyDescent="0.25">
      <c r="A68" s="9" t="s">
        <v>205</v>
      </c>
      <c r="B68" s="31" t="s">
        <v>206</v>
      </c>
      <c r="C68" s="58">
        <v>0</v>
      </c>
      <c r="D68" s="58">
        <v>0</v>
      </c>
      <c r="E68" s="58">
        <v>14.680059999999999</v>
      </c>
      <c r="F68" s="6"/>
      <c r="G68" s="8"/>
    </row>
    <row r="69" spans="1:7" ht="127.5" x14ac:dyDescent="0.25">
      <c r="A69" s="27" t="s">
        <v>207</v>
      </c>
      <c r="B69" s="41" t="s">
        <v>208</v>
      </c>
      <c r="C69" s="58">
        <v>0</v>
      </c>
      <c r="D69" s="58">
        <v>0</v>
      </c>
      <c r="E69" s="58">
        <v>-14.73732</v>
      </c>
      <c r="F69" s="6"/>
      <c r="G69" s="16"/>
    </row>
    <row r="70" spans="1:7" ht="102" x14ac:dyDescent="0.25">
      <c r="A70" s="27" t="s">
        <v>209</v>
      </c>
      <c r="B70" s="41" t="s">
        <v>210</v>
      </c>
      <c r="C70" s="58">
        <v>0</v>
      </c>
      <c r="D70" s="58">
        <v>0</v>
      </c>
      <c r="E70" s="58">
        <v>-318.49131</v>
      </c>
      <c r="F70" s="6"/>
      <c r="G70" s="16"/>
    </row>
    <row r="71" spans="1:7" x14ac:dyDescent="0.25">
      <c r="A71" s="52"/>
      <c r="B71" s="1" t="s">
        <v>106</v>
      </c>
      <c r="C71" s="58">
        <v>471313.30417000002</v>
      </c>
      <c r="D71" s="58">
        <v>504383.37861000001</v>
      </c>
      <c r="E71" s="58">
        <v>512581.36955</v>
      </c>
      <c r="F71" s="53">
        <v>108.75597294090278</v>
      </c>
      <c r="G71" s="54">
        <v>101.62534914663372</v>
      </c>
    </row>
  </sheetData>
  <mergeCells count="8">
    <mergeCell ref="G14:G15"/>
    <mergeCell ref="A14:A15"/>
    <mergeCell ref="B14:B15"/>
    <mergeCell ref="G32:G33"/>
    <mergeCell ref="A32:A33"/>
    <mergeCell ref="B32:B33"/>
    <mergeCell ref="F14:F15"/>
    <mergeCell ref="F32:F33"/>
  </mergeCells>
  <pageMargins left="0.70866141732283472" right="0.70866141732283472" top="0.35433070866141736" bottom="0.15748031496062992" header="0.31496062992125984" footer="0.31496062992125984"/>
  <pageSetup paperSize="9" scale="65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opLeftCell="A57" workbookViewId="0">
      <selection activeCell="D67" sqref="D67:E70"/>
    </sheetView>
  </sheetViews>
  <sheetFormatPr defaultRowHeight="15" x14ac:dyDescent="0.25"/>
  <cols>
    <col min="1" max="1" width="25.85546875" customWidth="1"/>
    <col min="2" max="2" width="23.7109375" customWidth="1"/>
    <col min="3" max="3" width="50.85546875" style="61" customWidth="1"/>
    <col min="4" max="4" width="18.5703125" customWidth="1"/>
    <col min="5" max="5" width="16.140625" customWidth="1"/>
  </cols>
  <sheetData>
    <row r="1" spans="1:7" x14ac:dyDescent="0.25">
      <c r="G1">
        <v>1000</v>
      </c>
    </row>
    <row r="2" spans="1:7" x14ac:dyDescent="0.25">
      <c r="B2" t="s">
        <v>605</v>
      </c>
    </row>
    <row r="3" spans="1:7" x14ac:dyDescent="0.25">
      <c r="A3" s="66"/>
      <c r="B3" s="66" t="s">
        <v>211</v>
      </c>
      <c r="C3" s="65" t="s">
        <v>212</v>
      </c>
      <c r="D3" s="66" t="s">
        <v>213</v>
      </c>
      <c r="E3" s="66" t="s">
        <v>214</v>
      </c>
      <c r="F3" s="66" t="s">
        <v>215</v>
      </c>
    </row>
    <row r="4" spans="1:7" x14ac:dyDescent="0.25">
      <c r="A4" s="66"/>
      <c r="B4" s="66">
        <v>1</v>
      </c>
      <c r="C4" s="65">
        <v>2</v>
      </c>
      <c r="D4" s="66">
        <v>3</v>
      </c>
      <c r="E4" s="66">
        <v>4</v>
      </c>
      <c r="F4" s="66">
        <v>5</v>
      </c>
    </row>
    <row r="5" spans="1:7" ht="15.75" x14ac:dyDescent="0.25">
      <c r="A5" s="68" t="s">
        <v>6</v>
      </c>
      <c r="B5" s="66" t="s">
        <v>216</v>
      </c>
      <c r="C5" s="65" t="s">
        <v>5</v>
      </c>
      <c r="D5" s="67">
        <v>111377</v>
      </c>
      <c r="E5" s="67">
        <v>118138.73715</v>
      </c>
      <c r="F5" s="66">
        <v>106.1</v>
      </c>
    </row>
    <row r="6" spans="1:7" x14ac:dyDescent="0.25">
      <c r="A6" s="66" t="str">
        <f t="shared" ref="A6:A69" si="0">"000 "&amp;B6</f>
        <v>000 1 01 00000 00 0000 000</v>
      </c>
      <c r="B6" s="66" t="s">
        <v>217</v>
      </c>
      <c r="C6" s="65" t="s">
        <v>7</v>
      </c>
      <c r="D6" s="67">
        <v>29685</v>
      </c>
      <c r="E6" s="67">
        <v>31042.142329999999</v>
      </c>
      <c r="F6" s="66">
        <v>104.6</v>
      </c>
    </row>
    <row r="7" spans="1:7" x14ac:dyDescent="0.25">
      <c r="A7" s="66" t="str">
        <f t="shared" si="0"/>
        <v>000 1 01 02000 01 0000 110</v>
      </c>
      <c r="B7" s="66" t="s">
        <v>218</v>
      </c>
      <c r="C7" s="65" t="s">
        <v>9</v>
      </c>
      <c r="D7" s="67">
        <v>29685</v>
      </c>
      <c r="E7" s="67">
        <v>31042.142329999999</v>
      </c>
      <c r="F7" s="66">
        <v>104.6</v>
      </c>
    </row>
    <row r="8" spans="1:7" ht="45" x14ac:dyDescent="0.25">
      <c r="A8" s="66" t="str">
        <f t="shared" si="0"/>
        <v>000 1 03 00000 00 0000 000</v>
      </c>
      <c r="B8" s="66" t="s">
        <v>219</v>
      </c>
      <c r="C8" s="65" t="s">
        <v>11</v>
      </c>
      <c r="D8" s="67">
        <v>46509</v>
      </c>
      <c r="E8" s="67">
        <v>48893.152689999995</v>
      </c>
      <c r="F8" s="66">
        <v>105.1</v>
      </c>
    </row>
    <row r="9" spans="1:7" ht="45" x14ac:dyDescent="0.25">
      <c r="A9" s="66" t="str">
        <f t="shared" si="0"/>
        <v>000 1 03 02000 01 0000 110</v>
      </c>
      <c r="B9" s="66" t="s">
        <v>220</v>
      </c>
      <c r="C9" s="65" t="s">
        <v>12</v>
      </c>
      <c r="D9" s="67">
        <v>46509</v>
      </c>
      <c r="E9" s="67">
        <v>48893.152689999995</v>
      </c>
      <c r="F9" s="66">
        <v>105.1</v>
      </c>
    </row>
    <row r="10" spans="1:7" x14ac:dyDescent="0.25">
      <c r="A10" s="66" t="str">
        <f t="shared" si="0"/>
        <v>000 1 05 00000 00 0000 000</v>
      </c>
      <c r="B10" s="66" t="s">
        <v>221</v>
      </c>
      <c r="C10" s="65" t="s">
        <v>18</v>
      </c>
      <c r="D10" s="67">
        <v>5396</v>
      </c>
      <c r="E10" s="67">
        <v>6335.8474200000001</v>
      </c>
      <c r="F10" s="66">
        <v>117.4</v>
      </c>
    </row>
    <row r="11" spans="1:7" ht="45" x14ac:dyDescent="0.25">
      <c r="A11" s="66" t="str">
        <f t="shared" si="0"/>
        <v>000 1 05 01000 01 0000 000</v>
      </c>
      <c r="B11" s="66" t="s">
        <v>648</v>
      </c>
      <c r="C11" s="65" t="s">
        <v>222</v>
      </c>
      <c r="D11" s="67">
        <v>680</v>
      </c>
      <c r="E11" s="67">
        <v>703.00303000000008</v>
      </c>
      <c r="F11" s="66">
        <v>103.4</v>
      </c>
    </row>
    <row r="12" spans="1:7" ht="30" x14ac:dyDescent="0.25">
      <c r="A12" s="66" t="str">
        <f t="shared" si="0"/>
        <v>000 1 05 02000 02 0000 110</v>
      </c>
      <c r="B12" s="66" t="s">
        <v>223</v>
      </c>
      <c r="C12" s="65" t="s">
        <v>24</v>
      </c>
      <c r="D12" s="67">
        <v>1718</v>
      </c>
      <c r="E12" s="67">
        <v>1783.60473</v>
      </c>
      <c r="F12" s="66">
        <v>103.8</v>
      </c>
    </row>
    <row r="13" spans="1:7" x14ac:dyDescent="0.25">
      <c r="A13" s="66" t="str">
        <f t="shared" si="0"/>
        <v>000 1 05 03000 01 0000 110</v>
      </c>
      <c r="B13" s="66" t="s">
        <v>224</v>
      </c>
      <c r="C13" s="65" t="s">
        <v>25</v>
      </c>
      <c r="D13" s="67">
        <v>118</v>
      </c>
      <c r="E13" s="67">
        <v>118.31939999999999</v>
      </c>
      <c r="F13" s="66">
        <v>100.3</v>
      </c>
    </row>
    <row r="14" spans="1:7" ht="45" x14ac:dyDescent="0.25">
      <c r="A14" s="66" t="str">
        <f t="shared" si="0"/>
        <v>000 1 05 04020 02 0000 110</v>
      </c>
      <c r="B14" s="66" t="s">
        <v>225</v>
      </c>
      <c r="C14" s="65" t="s">
        <v>28</v>
      </c>
      <c r="D14" s="67">
        <v>2880</v>
      </c>
      <c r="E14" s="67">
        <v>3730.9202599999999</v>
      </c>
      <c r="F14" s="66">
        <v>129.5</v>
      </c>
    </row>
    <row r="15" spans="1:7" x14ac:dyDescent="0.25">
      <c r="A15" s="66" t="str">
        <f t="shared" si="0"/>
        <v>000 1 08 00000 00 0000 000</v>
      </c>
      <c r="B15" s="66" t="s">
        <v>226</v>
      </c>
      <c r="C15" s="65" t="s">
        <v>29</v>
      </c>
      <c r="D15" s="67">
        <v>1600</v>
      </c>
      <c r="E15" s="67">
        <v>1691.0471399999999</v>
      </c>
      <c r="F15" s="66">
        <v>105.7</v>
      </c>
    </row>
    <row r="16" spans="1:7" ht="60" x14ac:dyDescent="0.25">
      <c r="A16" s="66" t="str">
        <f t="shared" si="0"/>
        <v>000 1 08 03010 01 0000 110</v>
      </c>
      <c r="B16" s="66" t="s">
        <v>227</v>
      </c>
      <c r="C16" s="65" t="s">
        <v>228</v>
      </c>
      <c r="D16" s="67">
        <v>1600</v>
      </c>
      <c r="E16" s="67">
        <v>1691.0471399999999</v>
      </c>
      <c r="F16" s="66">
        <v>105.7</v>
      </c>
    </row>
    <row r="17" spans="1:6" ht="30" x14ac:dyDescent="0.25">
      <c r="A17" s="66" t="str">
        <f t="shared" si="0"/>
        <v>000 1 09 07000 00 0000 110</v>
      </c>
      <c r="B17" s="66" t="s">
        <v>229</v>
      </c>
      <c r="C17" s="65" t="s">
        <v>230</v>
      </c>
      <c r="D17" s="67">
        <v>0</v>
      </c>
      <c r="E17" s="67">
        <v>7.3200000000000001E-2</v>
      </c>
      <c r="F17" s="66"/>
    </row>
    <row r="18" spans="1:6" ht="45" x14ac:dyDescent="0.25">
      <c r="A18" s="66" t="str">
        <f t="shared" si="0"/>
        <v>000 1 11 00000 00 0000 000</v>
      </c>
      <c r="B18" s="66" t="s">
        <v>231</v>
      </c>
      <c r="C18" s="65" t="s">
        <v>35</v>
      </c>
      <c r="D18" s="67">
        <v>8503</v>
      </c>
      <c r="E18" s="67">
        <v>8850.6921500000008</v>
      </c>
      <c r="F18" s="66">
        <v>104.1</v>
      </c>
    </row>
    <row r="19" spans="1:6" ht="105" x14ac:dyDescent="0.25">
      <c r="A19" s="66" t="str">
        <f t="shared" si="0"/>
        <v>000 1 11 05013 05 0000 120</v>
      </c>
      <c r="B19" s="66" t="s">
        <v>232</v>
      </c>
      <c r="C19" s="65" t="s">
        <v>37</v>
      </c>
      <c r="D19" s="67">
        <v>6926</v>
      </c>
      <c r="E19" s="67">
        <v>7219.77621</v>
      </c>
      <c r="F19" s="66">
        <v>104.2</v>
      </c>
    </row>
    <row r="20" spans="1:6" ht="90" x14ac:dyDescent="0.25">
      <c r="A20" s="66" t="str">
        <f t="shared" si="0"/>
        <v>000 1 11 05013 13 0000 120</v>
      </c>
      <c r="B20" s="66" t="s">
        <v>233</v>
      </c>
      <c r="C20" s="65" t="s">
        <v>39</v>
      </c>
      <c r="D20" s="67">
        <v>780</v>
      </c>
      <c r="E20" s="67">
        <v>784.39431000000002</v>
      </c>
      <c r="F20" s="66">
        <v>100.6</v>
      </c>
    </row>
    <row r="21" spans="1:6" ht="45" x14ac:dyDescent="0.25">
      <c r="A21" s="66" t="str">
        <f t="shared" si="0"/>
        <v>000 1 11 05075 05 0000 120</v>
      </c>
      <c r="B21" s="66" t="s">
        <v>234</v>
      </c>
      <c r="C21" s="65" t="s">
        <v>43</v>
      </c>
      <c r="D21" s="67">
        <v>797</v>
      </c>
      <c r="E21" s="67">
        <v>779.03172999999992</v>
      </c>
      <c r="F21" s="66">
        <v>97.7</v>
      </c>
    </row>
    <row r="22" spans="1:6" ht="45" x14ac:dyDescent="0.25">
      <c r="A22" s="66" t="str">
        <f t="shared" si="0"/>
        <v>000 1 11 09045 05 0000 120</v>
      </c>
      <c r="B22" s="66" t="s">
        <v>235</v>
      </c>
      <c r="C22" s="65" t="s">
        <v>236</v>
      </c>
      <c r="D22" s="67">
        <v>0</v>
      </c>
      <c r="E22" s="67">
        <v>67.489899999999992</v>
      </c>
      <c r="F22" s="66"/>
    </row>
    <row r="23" spans="1:6" ht="30" x14ac:dyDescent="0.25">
      <c r="A23" s="66" t="str">
        <f t="shared" si="0"/>
        <v>000 1 12 00000 00 0000 000</v>
      </c>
      <c r="B23" s="66" t="s">
        <v>237</v>
      </c>
      <c r="C23" s="65" t="s">
        <v>238</v>
      </c>
      <c r="D23" s="67">
        <v>770</v>
      </c>
      <c r="E23" s="67">
        <v>777.01486</v>
      </c>
      <c r="F23" s="66">
        <v>100.9</v>
      </c>
    </row>
    <row r="24" spans="1:6" ht="30" x14ac:dyDescent="0.25">
      <c r="A24" s="66" t="str">
        <f t="shared" si="0"/>
        <v>000 1 12 01000 01 0000 120</v>
      </c>
      <c r="B24" s="66" t="s">
        <v>239</v>
      </c>
      <c r="C24" s="65" t="s">
        <v>150</v>
      </c>
      <c r="D24" s="67">
        <v>770</v>
      </c>
      <c r="E24" s="67">
        <v>777.01486</v>
      </c>
      <c r="F24" s="66">
        <v>100.9</v>
      </c>
    </row>
    <row r="25" spans="1:6" ht="30" x14ac:dyDescent="0.25">
      <c r="A25" s="66" t="str">
        <f t="shared" si="0"/>
        <v>000 1 13 00000 00 0000 000</v>
      </c>
      <c r="B25" s="66" t="s">
        <v>240</v>
      </c>
      <c r="C25" s="65" t="s">
        <v>241</v>
      </c>
      <c r="D25" s="67">
        <v>13204</v>
      </c>
      <c r="E25" s="67">
        <v>14607.802240000001</v>
      </c>
      <c r="F25" s="66">
        <v>110.6</v>
      </c>
    </row>
    <row r="26" spans="1:6" ht="45" x14ac:dyDescent="0.25">
      <c r="A26" s="66" t="str">
        <f t="shared" si="0"/>
        <v>000 1 13 01995 05 0000 130</v>
      </c>
      <c r="B26" s="66" t="s">
        <v>242</v>
      </c>
      <c r="C26" s="65" t="s">
        <v>55</v>
      </c>
      <c r="D26" s="67">
        <v>12634</v>
      </c>
      <c r="E26" s="67">
        <v>13988.302099999999</v>
      </c>
      <c r="F26" s="66">
        <v>110.7</v>
      </c>
    </row>
    <row r="27" spans="1:6" x14ac:dyDescent="0.25">
      <c r="A27" s="66"/>
      <c r="B27" s="66"/>
      <c r="C27" s="65" t="s">
        <v>243</v>
      </c>
      <c r="D27" s="67">
        <v>12634</v>
      </c>
      <c r="E27" s="67">
        <v>13988.302099999999</v>
      </c>
      <c r="F27" s="66">
        <v>110.7</v>
      </c>
    </row>
    <row r="28" spans="1:6" ht="45" x14ac:dyDescent="0.25">
      <c r="A28" s="66" t="str">
        <f t="shared" si="0"/>
        <v>000 1 13 02065 05 0000 130</v>
      </c>
      <c r="B28" s="66" t="s">
        <v>244</v>
      </c>
      <c r="C28" s="65" t="s">
        <v>245</v>
      </c>
      <c r="D28" s="67">
        <v>230</v>
      </c>
      <c r="E28" s="67">
        <v>274.02688000000001</v>
      </c>
      <c r="F28" s="66">
        <v>119.1</v>
      </c>
    </row>
    <row r="29" spans="1:6" ht="30" x14ac:dyDescent="0.25">
      <c r="A29" s="66" t="str">
        <f t="shared" si="0"/>
        <v>000 1 13 02995 05 0000 130</v>
      </c>
      <c r="B29" s="66" t="s">
        <v>246</v>
      </c>
      <c r="C29" s="65" t="s">
        <v>247</v>
      </c>
      <c r="D29" s="67">
        <v>340</v>
      </c>
      <c r="E29" s="67">
        <v>345.47325999999998</v>
      </c>
      <c r="F29" s="66">
        <v>101.6</v>
      </c>
    </row>
    <row r="30" spans="1:6" ht="30" x14ac:dyDescent="0.25">
      <c r="A30" s="66" t="str">
        <f t="shared" si="0"/>
        <v>000 1 14 00000 00 0000 000</v>
      </c>
      <c r="B30" s="66" t="s">
        <v>248</v>
      </c>
      <c r="C30" s="65" t="s">
        <v>59</v>
      </c>
      <c r="D30" s="67">
        <v>3010</v>
      </c>
      <c r="E30" s="67">
        <v>3093.62356</v>
      </c>
      <c r="F30" s="66">
        <v>102.8</v>
      </c>
    </row>
    <row r="31" spans="1:6" ht="60" x14ac:dyDescent="0.25">
      <c r="A31" s="66" t="str">
        <f t="shared" si="0"/>
        <v>000 1 14 02053 05 0000 440</v>
      </c>
      <c r="B31" s="66" t="s">
        <v>249</v>
      </c>
      <c r="C31" s="65" t="s">
        <v>250</v>
      </c>
      <c r="D31" s="67">
        <v>330</v>
      </c>
      <c r="E31" s="67">
        <v>403.19475</v>
      </c>
      <c r="F31" s="66">
        <v>122.2</v>
      </c>
    </row>
    <row r="32" spans="1:6" ht="60" x14ac:dyDescent="0.25">
      <c r="A32" s="66" t="str">
        <f t="shared" si="0"/>
        <v>000 1 14 06013 05 0000 430</v>
      </c>
      <c r="B32" s="66" t="s">
        <v>251</v>
      </c>
      <c r="C32" s="65" t="s">
        <v>158</v>
      </c>
      <c r="D32" s="67">
        <v>2680</v>
      </c>
      <c r="E32" s="67">
        <v>2685.1486199999999</v>
      </c>
      <c r="F32" s="66">
        <v>100.2</v>
      </c>
    </row>
    <row r="33" spans="1:6" ht="60" x14ac:dyDescent="0.25">
      <c r="A33" s="66" t="str">
        <f t="shared" si="0"/>
        <v>000 1 14 06013 13 0000 430</v>
      </c>
      <c r="B33" s="66" t="s">
        <v>252</v>
      </c>
      <c r="C33" s="65" t="s">
        <v>66</v>
      </c>
      <c r="D33" s="67">
        <v>0</v>
      </c>
      <c r="E33" s="67">
        <v>5.2801899999999993</v>
      </c>
      <c r="F33" s="66"/>
    </row>
    <row r="34" spans="1:6" x14ac:dyDescent="0.25">
      <c r="A34" s="66" t="str">
        <f t="shared" si="0"/>
        <v>000 1 16 00000 00 0000 000</v>
      </c>
      <c r="B34" s="66" t="s">
        <v>253</v>
      </c>
      <c r="C34" s="65" t="s">
        <v>70</v>
      </c>
      <c r="D34" s="67">
        <v>2700</v>
      </c>
      <c r="E34" s="67">
        <v>2847.5713700000001</v>
      </c>
      <c r="F34" s="66">
        <v>105.5</v>
      </c>
    </row>
    <row r="35" spans="1:6" x14ac:dyDescent="0.25">
      <c r="A35" s="66" t="str">
        <f t="shared" si="0"/>
        <v>000 1 17 00000 00 0000 000</v>
      </c>
      <c r="B35" s="66" t="s">
        <v>254</v>
      </c>
      <c r="C35" s="65" t="s">
        <v>72</v>
      </c>
      <c r="D35" s="67">
        <v>0</v>
      </c>
      <c r="E35" s="67">
        <v>-0.22981000000000001</v>
      </c>
      <c r="F35" s="66"/>
    </row>
    <row r="36" spans="1:6" x14ac:dyDescent="0.25">
      <c r="A36" s="66" t="str">
        <f t="shared" si="0"/>
        <v>000 2 00 00000 00 0000 000</v>
      </c>
      <c r="B36" s="66" t="s">
        <v>255</v>
      </c>
      <c r="C36" s="65" t="s">
        <v>76</v>
      </c>
      <c r="D36" s="67">
        <v>1212705.45991</v>
      </c>
      <c r="E36" s="67">
        <v>1130657.1267599999</v>
      </c>
      <c r="F36" s="66">
        <v>93.2</v>
      </c>
    </row>
    <row r="37" spans="1:6" ht="30" x14ac:dyDescent="0.25">
      <c r="A37" s="66" t="str">
        <f t="shared" si="0"/>
        <v>000 2 02 00000 00 0000 000</v>
      </c>
      <c r="B37" s="66" t="s">
        <v>256</v>
      </c>
      <c r="C37" s="65" t="s">
        <v>257</v>
      </c>
      <c r="D37" s="67">
        <v>1210205.45991</v>
      </c>
      <c r="E37" s="67">
        <v>1128176.4226500001</v>
      </c>
      <c r="F37" s="66">
        <v>93.2</v>
      </c>
    </row>
    <row r="38" spans="1:6" ht="30" x14ac:dyDescent="0.25">
      <c r="A38" s="66" t="str">
        <f t="shared" si="0"/>
        <v>000 2 02 10000 00 0000 150</v>
      </c>
      <c r="B38" s="66" t="s">
        <v>258</v>
      </c>
      <c r="C38" s="65" t="s">
        <v>165</v>
      </c>
      <c r="D38" s="67">
        <v>382462.886</v>
      </c>
      <c r="E38" s="67">
        <v>382462.886</v>
      </c>
      <c r="F38" s="66">
        <v>100</v>
      </c>
    </row>
    <row r="39" spans="1:6" ht="45" x14ac:dyDescent="0.25">
      <c r="A39" s="66" t="str">
        <f t="shared" si="0"/>
        <v>000 2 02 15001 05 0000 150</v>
      </c>
      <c r="B39" s="66" t="s">
        <v>259</v>
      </c>
      <c r="C39" s="65" t="s">
        <v>260</v>
      </c>
      <c r="D39" s="67">
        <v>349034.12599999999</v>
      </c>
      <c r="E39" s="67">
        <v>349034.12599999999</v>
      </c>
      <c r="F39" s="66">
        <v>100</v>
      </c>
    </row>
    <row r="40" spans="1:6" ht="45" x14ac:dyDescent="0.25">
      <c r="A40" s="66" t="str">
        <f t="shared" si="0"/>
        <v>000 2 02 15002 05 0000 150</v>
      </c>
      <c r="B40" s="66" t="s">
        <v>261</v>
      </c>
      <c r="C40" s="65" t="s">
        <v>262</v>
      </c>
      <c r="D40" s="67">
        <v>23428.76</v>
      </c>
      <c r="E40" s="67">
        <v>23428.76</v>
      </c>
      <c r="F40" s="66">
        <v>100</v>
      </c>
    </row>
    <row r="41" spans="1:6" ht="60" x14ac:dyDescent="0.25">
      <c r="A41" s="66" t="str">
        <f t="shared" si="0"/>
        <v>000 2 02 19999 05 0000 150</v>
      </c>
      <c r="B41" s="66" t="s">
        <v>263</v>
      </c>
      <c r="C41" s="65" t="s">
        <v>264</v>
      </c>
      <c r="D41" s="67">
        <v>10000</v>
      </c>
      <c r="E41" s="67">
        <v>10000</v>
      </c>
      <c r="F41" s="66">
        <v>100</v>
      </c>
    </row>
    <row r="42" spans="1:6" ht="30" x14ac:dyDescent="0.25">
      <c r="A42" s="66" t="str">
        <f t="shared" si="0"/>
        <v>000 2 02 20000 00 0000 150</v>
      </c>
      <c r="B42" s="66" t="s">
        <v>265</v>
      </c>
      <c r="C42" s="65" t="s">
        <v>81</v>
      </c>
      <c r="D42" s="67">
        <v>456677.29249999998</v>
      </c>
      <c r="E42" s="67">
        <v>409089.51632</v>
      </c>
      <c r="F42" s="66">
        <v>89.6</v>
      </c>
    </row>
    <row r="43" spans="1:6" ht="45" x14ac:dyDescent="0.25">
      <c r="A43" s="66" t="str">
        <f t="shared" si="0"/>
        <v>000 2 02 25515 05 0000 150</v>
      </c>
      <c r="B43" s="66" t="s">
        <v>266</v>
      </c>
      <c r="C43" s="65" t="s">
        <v>267</v>
      </c>
      <c r="D43" s="67">
        <v>483.46590999999995</v>
      </c>
      <c r="E43" s="67">
        <v>483.46590999999995</v>
      </c>
      <c r="F43" s="66">
        <v>100</v>
      </c>
    </row>
    <row r="44" spans="1:6" ht="60" x14ac:dyDescent="0.25">
      <c r="A44" s="66" t="str">
        <f t="shared" si="0"/>
        <v>000 2 02 29999 05 0000 150</v>
      </c>
      <c r="B44" s="66" t="s">
        <v>268</v>
      </c>
      <c r="C44" s="65" t="s">
        <v>269</v>
      </c>
      <c r="D44" s="67">
        <v>422281.06018000003</v>
      </c>
      <c r="E44" s="67">
        <v>378218.37102999998</v>
      </c>
      <c r="F44" s="66">
        <v>89.6</v>
      </c>
    </row>
    <row r="45" spans="1:6" ht="45" x14ac:dyDescent="0.25">
      <c r="A45" s="66" t="str">
        <f t="shared" si="0"/>
        <v xml:space="preserve">000 </v>
      </c>
      <c r="B45" s="66"/>
      <c r="C45" s="65" t="s">
        <v>270</v>
      </c>
      <c r="D45" s="67">
        <v>5199.9944100000002</v>
      </c>
      <c r="E45" s="67">
        <v>5199.9944100000002</v>
      </c>
      <c r="F45" s="66">
        <v>100</v>
      </c>
    </row>
    <row r="46" spans="1:6" ht="75" x14ac:dyDescent="0.25">
      <c r="A46" s="66" t="str">
        <f t="shared" si="0"/>
        <v xml:space="preserve">000 </v>
      </c>
      <c r="B46" s="66"/>
      <c r="C46" s="65" t="s">
        <v>271</v>
      </c>
      <c r="D46" s="67">
        <v>4690.1823099999992</v>
      </c>
      <c r="E46" s="67">
        <v>4690.1823099999992</v>
      </c>
      <c r="F46" s="66">
        <v>100</v>
      </c>
    </row>
    <row r="47" spans="1:6" ht="60" x14ac:dyDescent="0.25">
      <c r="A47" s="66" t="str">
        <f t="shared" si="0"/>
        <v xml:space="preserve">000 </v>
      </c>
      <c r="B47" s="66"/>
      <c r="C47" s="65" t="s">
        <v>272</v>
      </c>
      <c r="D47" s="67">
        <v>226.44289000000001</v>
      </c>
      <c r="E47" s="67">
        <v>226.4427</v>
      </c>
      <c r="F47" s="66">
        <v>100</v>
      </c>
    </row>
    <row r="48" spans="1:6" ht="30" x14ac:dyDescent="0.25">
      <c r="A48" s="66" t="str">
        <f t="shared" si="0"/>
        <v xml:space="preserve">000 </v>
      </c>
      <c r="B48" s="66"/>
      <c r="C48" s="65" t="s">
        <v>273</v>
      </c>
      <c r="D48" s="67">
        <v>3445.1882099999998</v>
      </c>
      <c r="E48" s="67">
        <v>2733.8848199999998</v>
      </c>
      <c r="F48" s="66">
        <v>79.400000000000006</v>
      </c>
    </row>
    <row r="49" spans="1:6" ht="60" x14ac:dyDescent="0.25">
      <c r="A49" s="66" t="str">
        <f t="shared" si="0"/>
        <v xml:space="preserve">000 </v>
      </c>
      <c r="B49" s="66"/>
      <c r="C49" s="65" t="s">
        <v>274</v>
      </c>
      <c r="D49" s="67">
        <v>6638.54619</v>
      </c>
      <c r="E49" s="67">
        <v>6638.54619</v>
      </c>
      <c r="F49" s="66">
        <v>100</v>
      </c>
    </row>
    <row r="50" spans="1:6" ht="60" x14ac:dyDescent="0.25">
      <c r="A50" s="66" t="str">
        <f t="shared" si="0"/>
        <v xml:space="preserve">000 </v>
      </c>
      <c r="B50" s="66"/>
      <c r="C50" s="65" t="s">
        <v>275</v>
      </c>
      <c r="D50" s="67">
        <v>10000</v>
      </c>
      <c r="E50" s="67">
        <v>10000</v>
      </c>
      <c r="F50" s="66">
        <v>100</v>
      </c>
    </row>
    <row r="51" spans="1:6" ht="45" x14ac:dyDescent="0.25">
      <c r="A51" s="66" t="str">
        <f t="shared" si="0"/>
        <v xml:space="preserve">000 </v>
      </c>
      <c r="B51" s="66"/>
      <c r="C51" s="65" t="s">
        <v>276</v>
      </c>
      <c r="D51" s="67">
        <v>3712.4123999999997</v>
      </c>
      <c r="E51" s="67">
        <v>898.62894999999992</v>
      </c>
      <c r="F51" s="66">
        <v>24.2</v>
      </c>
    </row>
    <row r="52" spans="1:6" ht="30" x14ac:dyDescent="0.25">
      <c r="A52" s="66" t="str">
        <f t="shared" si="0"/>
        <v>000 2 02 30000 00 0000 150</v>
      </c>
      <c r="B52" s="66" t="s">
        <v>277</v>
      </c>
      <c r="C52" s="65" t="s">
        <v>181</v>
      </c>
      <c r="D52" s="67">
        <v>347324.98911999998</v>
      </c>
      <c r="E52" s="67">
        <v>317963.96201000002</v>
      </c>
      <c r="F52" s="66">
        <v>91.5</v>
      </c>
    </row>
    <row r="53" spans="1:6" ht="45" x14ac:dyDescent="0.25">
      <c r="A53" s="66" t="str">
        <f t="shared" si="0"/>
        <v>000 2 02 30024 05 0000 150</v>
      </c>
      <c r="B53" s="66" t="s">
        <v>278</v>
      </c>
      <c r="C53" s="65" t="s">
        <v>89</v>
      </c>
      <c r="D53" s="67">
        <v>330600.09583999997</v>
      </c>
      <c r="E53" s="67">
        <v>302897.79202999995</v>
      </c>
      <c r="F53" s="66">
        <v>91.6</v>
      </c>
    </row>
    <row r="54" spans="1:6" ht="75" x14ac:dyDescent="0.25">
      <c r="A54" s="66" t="str">
        <f t="shared" si="0"/>
        <v xml:space="preserve">000 </v>
      </c>
      <c r="B54" s="66"/>
      <c r="C54" s="65" t="s">
        <v>279</v>
      </c>
      <c r="D54" s="67">
        <v>223.07900000000001</v>
      </c>
      <c r="E54" s="67">
        <v>223.07900000000001</v>
      </c>
      <c r="F54" s="66">
        <v>100</v>
      </c>
    </row>
    <row r="55" spans="1:6" ht="105" x14ac:dyDescent="0.25">
      <c r="A55" s="66" t="str">
        <f t="shared" si="0"/>
        <v xml:space="preserve">000 </v>
      </c>
      <c r="B55" s="66"/>
      <c r="C55" s="65" t="s">
        <v>280</v>
      </c>
      <c r="D55" s="67">
        <v>196451.98</v>
      </c>
      <c r="E55" s="67">
        <v>174290.06028000001</v>
      </c>
      <c r="F55" s="66">
        <v>88.7</v>
      </c>
    </row>
    <row r="56" spans="1:6" ht="75" x14ac:dyDescent="0.25">
      <c r="A56" s="66" t="str">
        <f t="shared" si="0"/>
        <v xml:space="preserve">000 </v>
      </c>
      <c r="B56" s="66"/>
      <c r="C56" s="65" t="s">
        <v>281</v>
      </c>
      <c r="D56" s="67">
        <v>78997.906000000003</v>
      </c>
      <c r="E56" s="67">
        <v>74399.894310000003</v>
      </c>
      <c r="F56" s="66">
        <v>94.2</v>
      </c>
    </row>
    <row r="57" spans="1:6" ht="60" x14ac:dyDescent="0.25">
      <c r="A57" s="66" t="str">
        <f t="shared" si="0"/>
        <v xml:space="preserve">000 </v>
      </c>
      <c r="B57" s="66"/>
      <c r="C57" s="65" t="s">
        <v>282</v>
      </c>
      <c r="D57" s="67">
        <v>12558.36528</v>
      </c>
      <c r="E57" s="67">
        <v>12558.36528</v>
      </c>
      <c r="F57" s="66">
        <v>100</v>
      </c>
    </row>
    <row r="58" spans="1:6" ht="45" x14ac:dyDescent="0.25">
      <c r="A58" s="66" t="str">
        <f t="shared" si="0"/>
        <v xml:space="preserve">000 </v>
      </c>
      <c r="B58" s="66"/>
      <c r="C58" s="65" t="s">
        <v>283</v>
      </c>
      <c r="D58" s="67">
        <v>784.85765000000004</v>
      </c>
      <c r="E58" s="67">
        <v>737.23689999999999</v>
      </c>
      <c r="F58" s="66">
        <v>93.9</v>
      </c>
    </row>
    <row r="59" spans="1:6" ht="60" x14ac:dyDescent="0.25">
      <c r="A59" s="66" t="str">
        <f t="shared" si="0"/>
        <v xml:space="preserve">000 </v>
      </c>
      <c r="B59" s="66"/>
      <c r="C59" s="65" t="s">
        <v>284</v>
      </c>
      <c r="D59" s="67">
        <v>801.97699999999998</v>
      </c>
      <c r="E59" s="67">
        <v>801.97699999999998</v>
      </c>
      <c r="F59" s="66">
        <v>100</v>
      </c>
    </row>
    <row r="60" spans="1:6" ht="90" x14ac:dyDescent="0.25">
      <c r="A60" s="66" t="str">
        <f t="shared" si="0"/>
        <v xml:space="preserve">000 </v>
      </c>
      <c r="B60" s="66"/>
      <c r="C60" s="65" t="s">
        <v>285</v>
      </c>
      <c r="D60" s="67">
        <v>541.62800000000004</v>
      </c>
      <c r="E60" s="67">
        <v>541.62800000000004</v>
      </c>
      <c r="F60" s="66">
        <v>100</v>
      </c>
    </row>
    <row r="61" spans="1:6" ht="75" x14ac:dyDescent="0.25">
      <c r="A61" s="66" t="str">
        <f t="shared" si="0"/>
        <v xml:space="preserve">000 </v>
      </c>
      <c r="B61" s="66"/>
      <c r="C61" s="65" t="s">
        <v>286</v>
      </c>
      <c r="D61" s="67">
        <v>236.80285000000001</v>
      </c>
      <c r="E61" s="67">
        <v>0</v>
      </c>
      <c r="F61" s="66">
        <v>0</v>
      </c>
    </row>
    <row r="62" spans="1:6" ht="45" x14ac:dyDescent="0.25">
      <c r="A62" s="66" t="str">
        <f t="shared" si="0"/>
        <v xml:space="preserve">000 </v>
      </c>
      <c r="B62" s="66"/>
      <c r="C62" s="65" t="s">
        <v>287</v>
      </c>
      <c r="D62" s="67">
        <v>5843.9347199999993</v>
      </c>
      <c r="E62" s="67">
        <v>5539.3228799999997</v>
      </c>
      <c r="F62" s="66">
        <v>94.8</v>
      </c>
    </row>
    <row r="63" spans="1:6" ht="75" x14ac:dyDescent="0.25">
      <c r="A63" s="66" t="str">
        <f t="shared" si="0"/>
        <v xml:space="preserve">000 </v>
      </c>
      <c r="B63" s="66"/>
      <c r="C63" s="65" t="s">
        <v>288</v>
      </c>
      <c r="D63" s="67">
        <v>24459.078699999998</v>
      </c>
      <c r="E63" s="67">
        <v>24415.668989999998</v>
      </c>
      <c r="F63" s="66">
        <v>99.8</v>
      </c>
    </row>
    <row r="64" spans="1:6" ht="60" x14ac:dyDescent="0.25">
      <c r="A64" s="66" t="str">
        <f t="shared" si="0"/>
        <v xml:space="preserve">000 </v>
      </c>
      <c r="B64" s="66"/>
      <c r="C64" s="65" t="s">
        <v>289</v>
      </c>
      <c r="D64" s="67">
        <v>394.14656000000002</v>
      </c>
      <c r="E64" s="67">
        <v>270.07441999999998</v>
      </c>
      <c r="F64" s="66">
        <v>68.5</v>
      </c>
    </row>
    <row r="65" spans="1:6" ht="60" x14ac:dyDescent="0.25">
      <c r="A65" s="66" t="str">
        <f t="shared" si="0"/>
        <v xml:space="preserve">000 </v>
      </c>
      <c r="B65" s="66"/>
      <c r="C65" s="65" t="s">
        <v>290</v>
      </c>
      <c r="D65" s="67">
        <v>1915</v>
      </c>
      <c r="E65" s="67">
        <v>1888.7582500000001</v>
      </c>
      <c r="F65" s="66">
        <v>98.6</v>
      </c>
    </row>
    <row r="66" spans="1:6" ht="45" x14ac:dyDescent="0.25">
      <c r="A66" s="66" t="str">
        <f t="shared" si="0"/>
        <v xml:space="preserve">000 </v>
      </c>
      <c r="B66" s="66"/>
      <c r="C66" s="65" t="s">
        <v>291</v>
      </c>
      <c r="D66" s="67">
        <v>1882.5029999999999</v>
      </c>
      <c r="E66" s="67">
        <v>1726.2767200000001</v>
      </c>
      <c r="F66" s="66">
        <v>91.7</v>
      </c>
    </row>
    <row r="67" spans="1:6" ht="105" x14ac:dyDescent="0.25">
      <c r="A67" s="66" t="str">
        <f t="shared" si="0"/>
        <v xml:space="preserve">000 </v>
      </c>
      <c r="B67" s="66"/>
      <c r="C67" s="65" t="s">
        <v>292</v>
      </c>
      <c r="D67" s="67">
        <v>3.3870800000000001</v>
      </c>
      <c r="E67" s="67">
        <v>0</v>
      </c>
      <c r="F67" s="66">
        <v>0</v>
      </c>
    </row>
    <row r="68" spans="1:6" ht="90" x14ac:dyDescent="0.25">
      <c r="A68" s="66" t="str">
        <f t="shared" si="0"/>
        <v xml:space="preserve">000 </v>
      </c>
      <c r="B68" s="66"/>
      <c r="C68" s="65" t="s">
        <v>293</v>
      </c>
      <c r="D68" s="67">
        <v>5505.45</v>
      </c>
      <c r="E68" s="67">
        <v>5505.45</v>
      </c>
      <c r="F68" s="66">
        <v>100</v>
      </c>
    </row>
    <row r="69" spans="1:6" ht="90" x14ac:dyDescent="0.25">
      <c r="A69" s="66" t="str">
        <f t="shared" si="0"/>
        <v>000 2 02 30029 05 0000 150</v>
      </c>
      <c r="B69" s="66" t="s">
        <v>294</v>
      </c>
      <c r="C69" s="65" t="s">
        <v>91</v>
      </c>
      <c r="D69" s="67">
        <v>3801.4270000000001</v>
      </c>
      <c r="E69" s="67">
        <v>3801.4270000000001</v>
      </c>
      <c r="F69" s="66">
        <v>100</v>
      </c>
    </row>
    <row r="70" spans="1:6" ht="75" x14ac:dyDescent="0.25">
      <c r="A70" s="66" t="str">
        <f t="shared" ref="A70:A78" si="1">"000 "&amp;B70</f>
        <v>000 2 02 35120 05 0000 150</v>
      </c>
      <c r="B70" s="66" t="s">
        <v>295</v>
      </c>
      <c r="C70" s="65" t="s">
        <v>93</v>
      </c>
      <c r="D70" s="67">
        <v>23.293279999999999</v>
      </c>
      <c r="E70" s="67">
        <v>23.293279999999999</v>
      </c>
      <c r="F70" s="66">
        <v>100</v>
      </c>
    </row>
    <row r="71" spans="1:6" ht="120" x14ac:dyDescent="0.25">
      <c r="A71" s="66" t="str">
        <f t="shared" si="1"/>
        <v>000 2 02 35304 05 0000 150</v>
      </c>
      <c r="B71" s="66" t="s">
        <v>296</v>
      </c>
      <c r="C71" s="65" t="s">
        <v>297</v>
      </c>
      <c r="D71" s="67">
        <v>9531.9</v>
      </c>
      <c r="E71" s="67">
        <v>7964.8344999999999</v>
      </c>
      <c r="F71" s="66">
        <v>83.6</v>
      </c>
    </row>
    <row r="72" spans="1:6" ht="30" x14ac:dyDescent="0.25">
      <c r="A72" s="66" t="str">
        <f t="shared" si="1"/>
        <v>000 2 02 35469 05 0000 150</v>
      </c>
      <c r="B72" s="66" t="s">
        <v>298</v>
      </c>
      <c r="C72" s="65" t="s">
        <v>299</v>
      </c>
      <c r="D72" s="67">
        <v>255.96</v>
      </c>
      <c r="E72" s="67">
        <v>164.3022</v>
      </c>
      <c r="F72" s="66">
        <v>64.2</v>
      </c>
    </row>
    <row r="73" spans="1:6" ht="45" x14ac:dyDescent="0.25">
      <c r="A73" s="66" t="str">
        <f t="shared" si="1"/>
        <v>000 2 02 35930 05 0000 150</v>
      </c>
      <c r="B73" s="66" t="s">
        <v>300</v>
      </c>
      <c r="C73" s="65" t="s">
        <v>97</v>
      </c>
      <c r="D73" s="67">
        <v>1143.2829999999999</v>
      </c>
      <c r="E73" s="67">
        <v>1143.2829999999999</v>
      </c>
      <c r="F73" s="66">
        <v>100</v>
      </c>
    </row>
    <row r="74" spans="1:6" ht="30" x14ac:dyDescent="0.25">
      <c r="A74" s="66" t="str">
        <f t="shared" si="1"/>
        <v>000 2 02 36900 05 0000 150</v>
      </c>
      <c r="B74" s="66" t="s">
        <v>301</v>
      </c>
      <c r="C74" s="65" t="s">
        <v>195</v>
      </c>
      <c r="D74" s="67">
        <v>1969.03</v>
      </c>
      <c r="E74" s="67">
        <v>1969.03</v>
      </c>
      <c r="F74" s="66">
        <v>100</v>
      </c>
    </row>
    <row r="75" spans="1:6" ht="75" x14ac:dyDescent="0.25">
      <c r="A75" s="66" t="str">
        <f t="shared" si="1"/>
        <v>000 2 02 40014 05 0000 150</v>
      </c>
      <c r="B75" s="66" t="s">
        <v>302</v>
      </c>
      <c r="C75" s="65" t="s">
        <v>101</v>
      </c>
      <c r="D75" s="67">
        <v>714.69229000000007</v>
      </c>
      <c r="E75" s="67">
        <v>714.69229000000007</v>
      </c>
      <c r="F75" s="66">
        <v>100</v>
      </c>
    </row>
    <row r="76" spans="1:6" ht="60" x14ac:dyDescent="0.25">
      <c r="A76" s="66" t="str">
        <f t="shared" si="1"/>
        <v>000 2 02 45303 05 0000 150</v>
      </c>
      <c r="B76" s="66" t="s">
        <v>303</v>
      </c>
      <c r="C76" s="65" t="s">
        <v>304</v>
      </c>
      <c r="D76" s="67">
        <v>23025.599999999999</v>
      </c>
      <c r="E76" s="67">
        <v>17945.366030000001</v>
      </c>
      <c r="F76" s="66">
        <v>77.900000000000006</v>
      </c>
    </row>
    <row r="77" spans="1:6" ht="75" x14ac:dyDescent="0.25">
      <c r="A77" s="66" t="str">
        <f t="shared" si="1"/>
        <v>000 2 18 60010 05 0000 150</v>
      </c>
      <c r="B77" s="66" t="s">
        <v>305</v>
      </c>
      <c r="C77" s="65" t="s">
        <v>306</v>
      </c>
      <c r="D77" s="67">
        <v>2500</v>
      </c>
      <c r="E77" s="67">
        <v>2500</v>
      </c>
      <c r="F77" s="66">
        <v>100</v>
      </c>
    </row>
    <row r="78" spans="1:6" ht="75" x14ac:dyDescent="0.25">
      <c r="A78" s="66" t="str">
        <f t="shared" si="1"/>
        <v>000 2 19 60010 05 0000 150</v>
      </c>
      <c r="B78" s="66" t="s">
        <v>307</v>
      </c>
      <c r="C78" s="65" t="s">
        <v>308</v>
      </c>
      <c r="D78" s="67">
        <v>0</v>
      </c>
      <c r="E78" s="67">
        <v>-19.29589</v>
      </c>
      <c r="F78" s="66">
        <v>0</v>
      </c>
    </row>
    <row r="79" spans="1:6" ht="15.75" x14ac:dyDescent="0.25">
      <c r="A79" s="69" t="s">
        <v>106</v>
      </c>
      <c r="B79" s="66"/>
      <c r="C79" s="65" t="s">
        <v>309</v>
      </c>
      <c r="D79" s="67">
        <v>1324082.45991</v>
      </c>
      <c r="E79" s="67">
        <v>1248795.8639100001</v>
      </c>
      <c r="F79" s="66">
        <v>94.3</v>
      </c>
    </row>
  </sheetData>
  <pageMargins left="0.11811023622047245" right="0.11811023622047245" top="0.35433070866141736" bottom="0.35433070866141736" header="0.31496062992125984" footer="0.31496062992125984"/>
  <pageSetup paperSize="9" scale="65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0"/>
  <sheetViews>
    <sheetView topLeftCell="A97" zoomScaleNormal="100" workbookViewId="0">
      <selection activeCell="D67" sqref="D67:E70"/>
    </sheetView>
  </sheetViews>
  <sheetFormatPr defaultRowHeight="15" x14ac:dyDescent="0.25"/>
  <cols>
    <col min="1" max="1" width="35.7109375" style="61" customWidth="1"/>
    <col min="2" max="2" width="0" hidden="1" customWidth="1"/>
    <col min="3" max="3" width="7.5703125" hidden="1" customWidth="1"/>
    <col min="4" max="4" width="6.28515625" hidden="1" customWidth="1"/>
    <col min="5" max="5" width="6.140625" hidden="1" customWidth="1"/>
    <col min="6" max="6" width="9" hidden="1" customWidth="1"/>
    <col min="7" max="7" width="7.28515625" hidden="1" customWidth="1"/>
    <col min="8" max="8" width="8.5703125" hidden="1" customWidth="1"/>
    <col min="9" max="9" width="9.7109375" hidden="1" customWidth="1"/>
    <col min="10" max="10" width="26.140625" style="59" customWidth="1"/>
    <col min="11" max="11" width="19.140625" style="58" customWidth="1"/>
    <col min="12" max="12" width="16.85546875" style="58" customWidth="1"/>
  </cols>
  <sheetData>
    <row r="1" spans="1:14" x14ac:dyDescent="0.25">
      <c r="N1">
        <v>1000</v>
      </c>
    </row>
    <row r="2" spans="1:14" x14ac:dyDescent="0.25">
      <c r="A2" s="61" t="s">
        <v>602</v>
      </c>
    </row>
    <row r="3" spans="1:14" x14ac:dyDescent="0.25">
      <c r="A3" s="61" t="s">
        <v>310</v>
      </c>
      <c r="B3" t="s">
        <v>311</v>
      </c>
      <c r="C3" t="s">
        <v>312</v>
      </c>
      <c r="K3" s="58" t="s">
        <v>313</v>
      </c>
      <c r="L3" s="58" t="s">
        <v>314</v>
      </c>
      <c r="M3" t="s">
        <v>315</v>
      </c>
    </row>
    <row r="6" spans="1:14" x14ac:dyDescent="0.25">
      <c r="A6" s="61">
        <v>1</v>
      </c>
      <c r="B6">
        <v>2</v>
      </c>
      <c r="C6">
        <v>3</v>
      </c>
      <c r="K6" s="58">
        <v>5</v>
      </c>
      <c r="L6" s="58">
        <v>7</v>
      </c>
      <c r="M6">
        <v>8</v>
      </c>
    </row>
    <row r="7" spans="1:14" x14ac:dyDescent="0.25">
      <c r="A7" s="61" t="s">
        <v>316</v>
      </c>
      <c r="B7" t="s">
        <v>317</v>
      </c>
      <c r="C7" t="s">
        <v>318</v>
      </c>
      <c r="K7" s="58">
        <v>1040424.0354500001</v>
      </c>
      <c r="L7" s="58">
        <v>1057621.0435800001</v>
      </c>
      <c r="M7">
        <v>101.65288454938106</v>
      </c>
    </row>
    <row r="8" spans="1:14" x14ac:dyDescent="0.25">
      <c r="A8" s="61" t="s">
        <v>319</v>
      </c>
      <c r="K8" s="58">
        <v>0</v>
      </c>
      <c r="L8" s="58">
        <v>0</v>
      </c>
    </row>
    <row r="9" spans="1:14" ht="30" x14ac:dyDescent="0.25">
      <c r="A9" s="61" t="s">
        <v>320</v>
      </c>
      <c r="B9" t="s">
        <v>317</v>
      </c>
      <c r="C9" s="1" t="s">
        <v>658</v>
      </c>
      <c r="D9" s="1" t="s">
        <v>3</v>
      </c>
      <c r="E9" s="1" t="s">
        <v>659</v>
      </c>
      <c r="F9" s="1" t="s">
        <v>660</v>
      </c>
      <c r="G9" s="1" t="s">
        <v>659</v>
      </c>
      <c r="H9" s="1" t="s">
        <v>661</v>
      </c>
      <c r="I9" s="1" t="s">
        <v>658</v>
      </c>
      <c r="J9" s="59" t="str">
        <f>C9&amp;" "&amp;D9&amp;" "&amp;E9&amp;" "&amp;F9&amp;" "&amp;G9&amp;" "&amp;H9&amp;" "&amp;I9</f>
        <v>000 1 00 00000 00 0000 000</v>
      </c>
      <c r="K9" s="58">
        <v>236198.049</v>
      </c>
      <c r="L9" s="58">
        <v>265569.61744</v>
      </c>
      <c r="M9">
        <v>112.4351443902062</v>
      </c>
    </row>
    <row r="10" spans="1:14" x14ac:dyDescent="0.25">
      <c r="A10" s="61" t="s">
        <v>321</v>
      </c>
      <c r="B10" t="s">
        <v>317</v>
      </c>
      <c r="C10" s="1" t="s">
        <v>658</v>
      </c>
      <c r="D10" s="1" t="s">
        <v>3</v>
      </c>
      <c r="E10" s="1" t="s">
        <v>662</v>
      </c>
      <c r="F10" s="1" t="s">
        <v>660</v>
      </c>
      <c r="G10" s="1" t="s">
        <v>659</v>
      </c>
      <c r="H10" s="1" t="s">
        <v>661</v>
      </c>
      <c r="I10" s="1" t="s">
        <v>658</v>
      </c>
      <c r="J10" s="59" t="str">
        <f t="shared" ref="J10:J73" si="0">C10&amp;" "&amp;D10&amp;" "&amp;E10&amp;" "&amp;F10&amp;" "&amp;G10&amp;" "&amp;H10&amp;" "&amp;I10</f>
        <v>000 1 01 00000 00 0000 000</v>
      </c>
      <c r="K10" s="58">
        <v>175960.30900000001</v>
      </c>
      <c r="L10" s="58">
        <v>200499.97271</v>
      </c>
      <c r="M10">
        <v>113.94613583566735</v>
      </c>
    </row>
    <row r="11" spans="1:14" x14ac:dyDescent="0.25">
      <c r="A11" s="61" t="s">
        <v>322</v>
      </c>
      <c r="B11" t="s">
        <v>317</v>
      </c>
      <c r="C11" s="1" t="s">
        <v>658</v>
      </c>
      <c r="D11" s="1" t="s">
        <v>3</v>
      </c>
      <c r="E11" s="1" t="s">
        <v>662</v>
      </c>
      <c r="F11" s="1" t="s">
        <v>663</v>
      </c>
      <c r="G11" s="1" t="s">
        <v>662</v>
      </c>
      <c r="H11" s="1" t="s">
        <v>661</v>
      </c>
      <c r="I11" s="1" t="s">
        <v>664</v>
      </c>
      <c r="J11" s="59" t="str">
        <f t="shared" si="0"/>
        <v>000 1 01 02000 01 0000 110</v>
      </c>
      <c r="K11" s="58">
        <v>175960.30900000001</v>
      </c>
      <c r="L11" s="58">
        <v>200499.97271</v>
      </c>
      <c r="M11">
        <v>113.94613583566735</v>
      </c>
    </row>
    <row r="12" spans="1:14" ht="120" x14ac:dyDescent="0.25">
      <c r="A12" s="61" t="s">
        <v>323</v>
      </c>
      <c r="B12" t="s">
        <v>317</v>
      </c>
      <c r="C12" s="1" t="s">
        <v>658</v>
      </c>
      <c r="D12" s="1" t="s">
        <v>3</v>
      </c>
      <c r="E12" s="1" t="s">
        <v>662</v>
      </c>
      <c r="F12" s="1" t="s">
        <v>665</v>
      </c>
      <c r="G12" s="1" t="s">
        <v>662</v>
      </c>
      <c r="H12" s="1" t="s">
        <v>661</v>
      </c>
      <c r="I12" s="1" t="s">
        <v>664</v>
      </c>
      <c r="J12" s="59" t="str">
        <f t="shared" si="0"/>
        <v>000 1 01 02010 01 0000 110</v>
      </c>
      <c r="K12" s="58">
        <v>174950</v>
      </c>
      <c r="L12" s="58">
        <v>198339.84303999998</v>
      </c>
      <c r="M12">
        <v>113.36944443555301</v>
      </c>
    </row>
    <row r="13" spans="1:14" ht="210" x14ac:dyDescent="0.25">
      <c r="A13" s="61" t="s">
        <v>324</v>
      </c>
      <c r="B13" t="s">
        <v>317</v>
      </c>
      <c r="C13" s="1" t="s">
        <v>658</v>
      </c>
      <c r="D13" s="1" t="s">
        <v>3</v>
      </c>
      <c r="E13" s="1" t="s">
        <v>662</v>
      </c>
      <c r="F13" s="1" t="s">
        <v>666</v>
      </c>
      <c r="G13" s="1" t="s">
        <v>662</v>
      </c>
      <c r="H13" s="1" t="s">
        <v>661</v>
      </c>
      <c r="I13" s="1" t="s">
        <v>664</v>
      </c>
      <c r="J13" s="59" t="str">
        <f t="shared" si="0"/>
        <v>000 1 01 02020 01 0000 110</v>
      </c>
      <c r="K13" s="58">
        <v>330</v>
      </c>
      <c r="L13" s="58">
        <v>327.69909000000001</v>
      </c>
      <c r="M13">
        <v>99.302754545454547</v>
      </c>
    </row>
    <row r="14" spans="1:14" ht="75" x14ac:dyDescent="0.25">
      <c r="A14" s="61" t="s">
        <v>325</v>
      </c>
      <c r="B14" t="s">
        <v>317</v>
      </c>
      <c r="C14" s="1" t="s">
        <v>658</v>
      </c>
      <c r="D14" s="1" t="s">
        <v>3</v>
      </c>
      <c r="E14" s="1" t="s">
        <v>662</v>
      </c>
      <c r="F14" s="1" t="s">
        <v>667</v>
      </c>
      <c r="G14" s="1" t="s">
        <v>662</v>
      </c>
      <c r="H14" s="1" t="s">
        <v>661</v>
      </c>
      <c r="I14" s="1" t="s">
        <v>664</v>
      </c>
      <c r="J14" s="59" t="str">
        <f t="shared" si="0"/>
        <v>000 1 01 02030 01 0000 110</v>
      </c>
      <c r="K14" s="58">
        <v>680.30899999999997</v>
      </c>
      <c r="L14" s="58">
        <v>1422.1086499999999</v>
      </c>
      <c r="M14">
        <v>209.03863538480306</v>
      </c>
    </row>
    <row r="15" spans="1:14" ht="150" x14ac:dyDescent="0.25">
      <c r="A15" s="61" t="s">
        <v>326</v>
      </c>
      <c r="B15" t="s">
        <v>317</v>
      </c>
      <c r="C15" s="1" t="s">
        <v>658</v>
      </c>
      <c r="D15" s="1" t="s">
        <v>3</v>
      </c>
      <c r="E15" s="1" t="s">
        <v>662</v>
      </c>
      <c r="F15" s="1" t="s">
        <v>668</v>
      </c>
      <c r="G15" s="1" t="s">
        <v>662</v>
      </c>
      <c r="H15" s="1" t="s">
        <v>661</v>
      </c>
      <c r="I15" s="1" t="s">
        <v>664</v>
      </c>
      <c r="J15" s="59" t="str">
        <f t="shared" si="0"/>
        <v>000 1 01 02040 01 0000 110</v>
      </c>
      <c r="K15" s="58" t="s">
        <v>327</v>
      </c>
      <c r="L15" s="58">
        <v>80.621839999999992</v>
      </c>
      <c r="M15" t="s">
        <v>327</v>
      </c>
    </row>
    <row r="16" spans="1:14" ht="165" x14ac:dyDescent="0.25">
      <c r="A16" s="61" t="s">
        <v>328</v>
      </c>
      <c r="B16" t="s">
        <v>317</v>
      </c>
      <c r="C16" s="1" t="s">
        <v>658</v>
      </c>
      <c r="D16" s="1" t="s">
        <v>3</v>
      </c>
      <c r="E16" s="1" t="s">
        <v>662</v>
      </c>
      <c r="F16" s="1" t="s">
        <v>669</v>
      </c>
      <c r="G16" s="1" t="s">
        <v>662</v>
      </c>
      <c r="H16" s="1" t="s">
        <v>661</v>
      </c>
      <c r="I16" s="1" t="s">
        <v>664</v>
      </c>
      <c r="J16" s="59" t="str">
        <f t="shared" si="0"/>
        <v>000 1 01 02080 01 0000 110</v>
      </c>
      <c r="K16" s="58" t="s">
        <v>327</v>
      </c>
      <c r="L16" s="58">
        <v>329.70009000000005</v>
      </c>
      <c r="M16" t="s">
        <v>327</v>
      </c>
    </row>
    <row r="17" spans="1:13" ht="60" x14ac:dyDescent="0.25">
      <c r="A17" s="61" t="s">
        <v>329</v>
      </c>
      <c r="B17" t="s">
        <v>317</v>
      </c>
      <c r="C17" s="1" t="s">
        <v>658</v>
      </c>
      <c r="D17" s="1" t="s">
        <v>3</v>
      </c>
      <c r="E17" s="1" t="s">
        <v>670</v>
      </c>
      <c r="F17" s="1" t="s">
        <v>660</v>
      </c>
      <c r="G17" s="1" t="s">
        <v>659</v>
      </c>
      <c r="H17" s="1" t="s">
        <v>661</v>
      </c>
      <c r="I17" s="1" t="s">
        <v>658</v>
      </c>
      <c r="J17" s="59" t="str">
        <f t="shared" si="0"/>
        <v>000 1 03 00000 00 0000 000</v>
      </c>
      <c r="K17" s="58">
        <v>22000</v>
      </c>
      <c r="L17" s="58">
        <v>24730.61491</v>
      </c>
      <c r="M17">
        <v>112.41188595454545</v>
      </c>
    </row>
    <row r="18" spans="1:13" ht="45" x14ac:dyDescent="0.25">
      <c r="A18" s="61" t="s">
        <v>330</v>
      </c>
      <c r="B18" t="s">
        <v>317</v>
      </c>
      <c r="C18" s="1" t="s">
        <v>658</v>
      </c>
      <c r="D18" s="1" t="s">
        <v>3</v>
      </c>
      <c r="E18" s="1" t="s">
        <v>670</v>
      </c>
      <c r="F18" s="1" t="s">
        <v>663</v>
      </c>
      <c r="G18" s="1" t="s">
        <v>662</v>
      </c>
      <c r="H18" s="1" t="s">
        <v>661</v>
      </c>
      <c r="I18" s="1" t="s">
        <v>664</v>
      </c>
      <c r="J18" s="59" t="str">
        <f t="shared" si="0"/>
        <v>000 1 03 02000 01 0000 110</v>
      </c>
      <c r="K18" s="58">
        <v>22000</v>
      </c>
      <c r="L18" s="58">
        <v>24730.61491</v>
      </c>
      <c r="M18">
        <v>112.41188595454545</v>
      </c>
    </row>
    <row r="19" spans="1:13" ht="120" x14ac:dyDescent="0.25">
      <c r="A19" s="61" t="s">
        <v>331</v>
      </c>
      <c r="B19" t="s">
        <v>317</v>
      </c>
      <c r="C19" s="1" t="s">
        <v>658</v>
      </c>
      <c r="D19" s="1" t="s">
        <v>3</v>
      </c>
      <c r="E19" s="1" t="s">
        <v>670</v>
      </c>
      <c r="F19" s="1" t="s">
        <v>671</v>
      </c>
      <c r="G19" s="1" t="s">
        <v>662</v>
      </c>
      <c r="H19" s="1" t="s">
        <v>661</v>
      </c>
      <c r="I19" s="1" t="s">
        <v>664</v>
      </c>
      <c r="J19" s="59" t="str">
        <f t="shared" si="0"/>
        <v>000 1 03 02230 01 0000 110</v>
      </c>
      <c r="K19" s="58">
        <v>10000</v>
      </c>
      <c r="L19" s="58">
        <v>11417.1255</v>
      </c>
      <c r="M19">
        <v>114.171255</v>
      </c>
    </row>
    <row r="20" spans="1:13" ht="195" x14ac:dyDescent="0.25">
      <c r="A20" s="61" t="s">
        <v>332</v>
      </c>
      <c r="B20" t="s">
        <v>317</v>
      </c>
      <c r="C20" s="1" t="s">
        <v>658</v>
      </c>
      <c r="D20" s="1" t="s">
        <v>3</v>
      </c>
      <c r="E20" s="1" t="s">
        <v>670</v>
      </c>
      <c r="F20" s="1" t="s">
        <v>672</v>
      </c>
      <c r="G20" s="1" t="s">
        <v>662</v>
      </c>
      <c r="H20" s="1" t="s">
        <v>661</v>
      </c>
      <c r="I20" s="1" t="s">
        <v>664</v>
      </c>
      <c r="J20" s="59" t="str">
        <f t="shared" si="0"/>
        <v>000 1 03 02231 01 0000 110</v>
      </c>
      <c r="K20" s="58">
        <v>10000</v>
      </c>
      <c r="L20" s="58">
        <v>11417.1255</v>
      </c>
      <c r="M20">
        <v>114.171255</v>
      </c>
    </row>
    <row r="21" spans="1:13" ht="150" x14ac:dyDescent="0.25">
      <c r="A21" s="61" t="s">
        <v>333</v>
      </c>
      <c r="B21" t="s">
        <v>317</v>
      </c>
      <c r="C21" s="1" t="s">
        <v>658</v>
      </c>
      <c r="D21" s="1" t="s">
        <v>3</v>
      </c>
      <c r="E21" s="1" t="s">
        <v>670</v>
      </c>
      <c r="F21" s="1" t="s">
        <v>673</v>
      </c>
      <c r="G21" s="1" t="s">
        <v>662</v>
      </c>
      <c r="H21" s="1" t="s">
        <v>661</v>
      </c>
      <c r="I21" s="1" t="s">
        <v>664</v>
      </c>
      <c r="J21" s="59" t="str">
        <f t="shared" si="0"/>
        <v>000 1 03 02240 01 0000 110</v>
      </c>
      <c r="K21" s="58">
        <v>50</v>
      </c>
      <c r="L21" s="58">
        <v>80.293580000000006</v>
      </c>
      <c r="M21">
        <v>160.58715999999998</v>
      </c>
    </row>
    <row r="22" spans="1:13" ht="225" x14ac:dyDescent="0.25">
      <c r="A22" s="61" t="s">
        <v>334</v>
      </c>
      <c r="B22" t="s">
        <v>317</v>
      </c>
      <c r="C22" s="1" t="s">
        <v>658</v>
      </c>
      <c r="D22" s="1" t="s">
        <v>3</v>
      </c>
      <c r="E22" s="1" t="s">
        <v>670</v>
      </c>
      <c r="F22" s="1" t="s">
        <v>674</v>
      </c>
      <c r="G22" s="1" t="s">
        <v>662</v>
      </c>
      <c r="H22" s="1" t="s">
        <v>661</v>
      </c>
      <c r="I22" s="1" t="s">
        <v>664</v>
      </c>
      <c r="J22" s="59" t="str">
        <f t="shared" si="0"/>
        <v>000 1 03 02241 01 0000 110</v>
      </c>
      <c r="K22" s="58">
        <v>50</v>
      </c>
      <c r="L22" s="58">
        <v>80.293580000000006</v>
      </c>
      <c r="M22">
        <v>160.58715999999998</v>
      </c>
    </row>
    <row r="23" spans="1:13" ht="120" x14ac:dyDescent="0.25">
      <c r="A23" s="61" t="s">
        <v>335</v>
      </c>
      <c r="B23" t="s">
        <v>317</v>
      </c>
      <c r="C23" s="1" t="s">
        <v>658</v>
      </c>
      <c r="D23" s="1" t="s">
        <v>3</v>
      </c>
      <c r="E23" s="1" t="s">
        <v>670</v>
      </c>
      <c r="F23" s="1" t="s">
        <v>675</v>
      </c>
      <c r="G23" s="1" t="s">
        <v>662</v>
      </c>
      <c r="H23" s="1" t="s">
        <v>661</v>
      </c>
      <c r="I23" s="1" t="s">
        <v>664</v>
      </c>
      <c r="J23" s="59" t="str">
        <f t="shared" si="0"/>
        <v>000 1 03 02250 01 0000 110</v>
      </c>
      <c r="K23" s="58">
        <v>11950</v>
      </c>
      <c r="L23" s="58">
        <v>15180.108829999999</v>
      </c>
      <c r="M23">
        <v>127.03019941422595</v>
      </c>
    </row>
    <row r="24" spans="1:13" ht="195" x14ac:dyDescent="0.25">
      <c r="A24" s="61" t="s">
        <v>336</v>
      </c>
      <c r="B24" t="s">
        <v>317</v>
      </c>
      <c r="C24" s="1" t="s">
        <v>658</v>
      </c>
      <c r="D24" s="1" t="s">
        <v>3</v>
      </c>
      <c r="E24" s="1" t="s">
        <v>670</v>
      </c>
      <c r="F24" s="1" t="s">
        <v>676</v>
      </c>
      <c r="G24" s="1" t="s">
        <v>662</v>
      </c>
      <c r="H24" s="1" t="s">
        <v>661</v>
      </c>
      <c r="I24" s="1" t="s">
        <v>664</v>
      </c>
      <c r="J24" s="59" t="str">
        <f t="shared" si="0"/>
        <v>000 1 03 02251 01 0000 110</v>
      </c>
      <c r="K24" s="58">
        <v>11950</v>
      </c>
      <c r="L24" s="58">
        <v>15180.108829999999</v>
      </c>
      <c r="M24">
        <v>127.03019941422595</v>
      </c>
    </row>
    <row r="25" spans="1:13" ht="120" x14ac:dyDescent="0.25">
      <c r="A25" s="61" t="s">
        <v>337</v>
      </c>
      <c r="B25" t="s">
        <v>317</v>
      </c>
      <c r="C25" s="1" t="s">
        <v>658</v>
      </c>
      <c r="D25" s="1" t="s">
        <v>3</v>
      </c>
      <c r="E25" s="1" t="s">
        <v>670</v>
      </c>
      <c r="F25" s="1" t="s">
        <v>677</v>
      </c>
      <c r="G25" s="1" t="s">
        <v>662</v>
      </c>
      <c r="H25" s="1" t="s">
        <v>661</v>
      </c>
      <c r="I25" s="1" t="s">
        <v>664</v>
      </c>
      <c r="J25" s="59" t="str">
        <f t="shared" si="0"/>
        <v>000 1 03 02260 01 0000 110</v>
      </c>
      <c r="K25" s="58" t="s">
        <v>327</v>
      </c>
      <c r="L25" s="58">
        <v>-1946.913</v>
      </c>
      <c r="M25" t="s">
        <v>327</v>
      </c>
    </row>
    <row r="26" spans="1:13" ht="195" x14ac:dyDescent="0.25">
      <c r="A26" s="61" t="s">
        <v>338</v>
      </c>
      <c r="B26" t="s">
        <v>317</v>
      </c>
      <c r="C26" s="1" t="s">
        <v>658</v>
      </c>
      <c r="D26" s="1" t="s">
        <v>3</v>
      </c>
      <c r="E26" s="1" t="s">
        <v>670</v>
      </c>
      <c r="F26" s="1" t="s">
        <v>678</v>
      </c>
      <c r="G26" s="1" t="s">
        <v>662</v>
      </c>
      <c r="H26" s="1" t="s">
        <v>661</v>
      </c>
      <c r="I26" s="1" t="s">
        <v>664</v>
      </c>
      <c r="J26" s="59" t="str">
        <f t="shared" si="0"/>
        <v>000 1 03 02261 01 0000 110</v>
      </c>
      <c r="K26" s="58" t="s">
        <v>327</v>
      </c>
      <c r="L26" s="58">
        <v>-1946.913</v>
      </c>
      <c r="M26" t="s">
        <v>327</v>
      </c>
    </row>
    <row r="27" spans="1:13" x14ac:dyDescent="0.25">
      <c r="A27" s="61" t="s">
        <v>339</v>
      </c>
      <c r="B27" t="s">
        <v>317</v>
      </c>
      <c r="C27" s="1" t="s">
        <v>658</v>
      </c>
      <c r="D27" s="1" t="s">
        <v>3</v>
      </c>
      <c r="E27" s="1" t="s">
        <v>679</v>
      </c>
      <c r="F27" s="1" t="s">
        <v>660</v>
      </c>
      <c r="G27" s="1" t="s">
        <v>659</v>
      </c>
      <c r="H27" s="1" t="s">
        <v>661</v>
      </c>
      <c r="I27" s="1" t="s">
        <v>658</v>
      </c>
      <c r="J27" s="59" t="str">
        <f t="shared" si="0"/>
        <v>000 1 05 00000 00 0000 000</v>
      </c>
      <c r="K27" s="58">
        <v>7550</v>
      </c>
      <c r="L27" s="58">
        <v>8330.3694500000001</v>
      </c>
      <c r="M27">
        <v>110.33601920529802</v>
      </c>
    </row>
    <row r="28" spans="1:13" ht="45" x14ac:dyDescent="0.25">
      <c r="A28" s="61" t="s">
        <v>340</v>
      </c>
      <c r="B28" t="s">
        <v>317</v>
      </c>
      <c r="C28" s="1" t="s">
        <v>658</v>
      </c>
      <c r="D28" s="1" t="s">
        <v>3</v>
      </c>
      <c r="E28" s="1" t="s">
        <v>679</v>
      </c>
      <c r="F28" s="1" t="s">
        <v>680</v>
      </c>
      <c r="G28" s="1" t="s">
        <v>659</v>
      </c>
      <c r="H28" s="1" t="s">
        <v>661</v>
      </c>
      <c r="I28" s="1" t="s">
        <v>664</v>
      </c>
      <c r="J28" s="59" t="str">
        <f t="shared" si="0"/>
        <v>000 1 05 01000 00 0000 110</v>
      </c>
      <c r="K28" s="58">
        <v>450</v>
      </c>
      <c r="L28" s="58">
        <v>462.09669000000002</v>
      </c>
      <c r="M28">
        <v>102.68815333333335</v>
      </c>
    </row>
    <row r="29" spans="1:13" ht="60" x14ac:dyDescent="0.25">
      <c r="A29" s="61" t="s">
        <v>341</v>
      </c>
      <c r="B29" t="s">
        <v>317</v>
      </c>
      <c r="C29" s="1" t="s">
        <v>658</v>
      </c>
      <c r="D29" s="1" t="s">
        <v>3</v>
      </c>
      <c r="E29" s="1" t="s">
        <v>679</v>
      </c>
      <c r="F29" s="1" t="s">
        <v>681</v>
      </c>
      <c r="G29" s="1" t="s">
        <v>662</v>
      </c>
      <c r="H29" s="1" t="s">
        <v>661</v>
      </c>
      <c r="I29" s="1" t="s">
        <v>664</v>
      </c>
      <c r="J29" s="59" t="str">
        <f t="shared" si="0"/>
        <v>000 1 05 01010 01 0000 110</v>
      </c>
      <c r="K29" s="58">
        <v>360</v>
      </c>
      <c r="L29" s="58">
        <v>365.19373999999999</v>
      </c>
      <c r="M29">
        <v>101.44270555555555</v>
      </c>
    </row>
    <row r="30" spans="1:13" ht="60" x14ac:dyDescent="0.25">
      <c r="A30" s="61" t="s">
        <v>341</v>
      </c>
      <c r="B30" t="s">
        <v>317</v>
      </c>
      <c r="C30" s="1" t="s">
        <v>658</v>
      </c>
      <c r="D30" s="1" t="s">
        <v>3</v>
      </c>
      <c r="E30" s="1" t="s">
        <v>679</v>
      </c>
      <c r="F30" s="1" t="s">
        <v>682</v>
      </c>
      <c r="G30" s="1" t="s">
        <v>662</v>
      </c>
      <c r="H30" s="1" t="s">
        <v>661</v>
      </c>
      <c r="I30" s="1" t="s">
        <v>664</v>
      </c>
      <c r="J30" s="59" t="str">
        <f t="shared" si="0"/>
        <v>000 1 05 01011 01 0000 110</v>
      </c>
      <c r="K30" s="58">
        <v>360</v>
      </c>
      <c r="L30" s="58">
        <v>365.19373999999999</v>
      </c>
      <c r="M30">
        <v>101.44270555555555</v>
      </c>
    </row>
    <row r="31" spans="1:13" ht="75" x14ac:dyDescent="0.25">
      <c r="A31" s="61" t="s">
        <v>342</v>
      </c>
      <c r="B31" t="s">
        <v>317</v>
      </c>
      <c r="C31" s="1" t="s">
        <v>658</v>
      </c>
      <c r="D31" s="1" t="s">
        <v>3</v>
      </c>
      <c r="E31" s="1" t="s">
        <v>679</v>
      </c>
      <c r="F31" s="1" t="s">
        <v>683</v>
      </c>
      <c r="G31" s="1" t="s">
        <v>662</v>
      </c>
      <c r="H31" s="1" t="s">
        <v>661</v>
      </c>
      <c r="I31" s="1" t="s">
        <v>664</v>
      </c>
      <c r="J31" s="59" t="str">
        <f t="shared" si="0"/>
        <v>000 1 05 01020 01 0000 110</v>
      </c>
      <c r="K31" s="58">
        <v>90</v>
      </c>
      <c r="L31" s="58">
        <v>96.902950000000004</v>
      </c>
      <c r="M31">
        <v>107.66994444444444</v>
      </c>
    </row>
    <row r="32" spans="1:13" ht="105" x14ac:dyDescent="0.25">
      <c r="A32" s="61" t="s">
        <v>343</v>
      </c>
      <c r="B32" t="s">
        <v>317</v>
      </c>
      <c r="C32" s="1" t="s">
        <v>658</v>
      </c>
      <c r="D32" s="1" t="s">
        <v>3</v>
      </c>
      <c r="E32" s="1" t="s">
        <v>679</v>
      </c>
      <c r="F32" s="1" t="s">
        <v>684</v>
      </c>
      <c r="G32" s="1" t="s">
        <v>662</v>
      </c>
      <c r="H32" s="1" t="s">
        <v>661</v>
      </c>
      <c r="I32" s="1" t="s">
        <v>664</v>
      </c>
      <c r="J32" s="59" t="str">
        <f t="shared" si="0"/>
        <v>000 1 05 01021 01 0000 110</v>
      </c>
      <c r="K32" s="58">
        <v>90</v>
      </c>
      <c r="L32" s="58">
        <v>96.902950000000004</v>
      </c>
      <c r="M32">
        <v>107.66994444444444</v>
      </c>
    </row>
    <row r="33" spans="1:13" ht="30" x14ac:dyDescent="0.25">
      <c r="A33" s="61" t="s">
        <v>344</v>
      </c>
      <c r="B33" t="s">
        <v>317</v>
      </c>
      <c r="C33" s="1" t="s">
        <v>658</v>
      </c>
      <c r="D33" s="1" t="s">
        <v>3</v>
      </c>
      <c r="E33" s="1" t="s">
        <v>679</v>
      </c>
      <c r="F33" s="1" t="s">
        <v>663</v>
      </c>
      <c r="G33" s="1" t="s">
        <v>685</v>
      </c>
      <c r="H33" s="1" t="s">
        <v>661</v>
      </c>
      <c r="I33" s="1" t="s">
        <v>664</v>
      </c>
      <c r="J33" s="59" t="str">
        <f t="shared" si="0"/>
        <v>000 1 05 02000 02 0000 110</v>
      </c>
      <c r="K33" s="58">
        <v>1350</v>
      </c>
      <c r="L33" s="58">
        <v>1337.0671200000002</v>
      </c>
      <c r="M33">
        <v>99.042008888888901</v>
      </c>
    </row>
    <row r="34" spans="1:13" ht="30" x14ac:dyDescent="0.25">
      <c r="A34" s="61" t="s">
        <v>344</v>
      </c>
      <c r="B34" t="s">
        <v>317</v>
      </c>
      <c r="C34" s="1" t="s">
        <v>658</v>
      </c>
      <c r="D34" s="1" t="s">
        <v>3</v>
      </c>
      <c r="E34" s="1" t="s">
        <v>679</v>
      </c>
      <c r="F34" s="1" t="s">
        <v>665</v>
      </c>
      <c r="G34" s="1" t="s">
        <v>685</v>
      </c>
      <c r="H34" s="1" t="s">
        <v>661</v>
      </c>
      <c r="I34" s="1" t="s">
        <v>664</v>
      </c>
      <c r="J34" s="59" t="str">
        <f t="shared" si="0"/>
        <v>000 1 05 02010 02 0000 110</v>
      </c>
      <c r="K34" s="58">
        <v>1350</v>
      </c>
      <c r="L34" s="58">
        <v>1341.51819</v>
      </c>
      <c r="M34">
        <v>99.371717777777775</v>
      </c>
    </row>
    <row r="35" spans="1:13" ht="60" x14ac:dyDescent="0.25">
      <c r="A35" s="61" t="s">
        <v>345</v>
      </c>
      <c r="B35" t="s">
        <v>317</v>
      </c>
      <c r="C35" s="1" t="s">
        <v>658</v>
      </c>
      <c r="D35" s="1" t="s">
        <v>3</v>
      </c>
      <c r="E35" s="1" t="s">
        <v>679</v>
      </c>
      <c r="F35" s="1" t="s">
        <v>666</v>
      </c>
      <c r="G35" s="1" t="s">
        <v>685</v>
      </c>
      <c r="H35" s="1" t="s">
        <v>661</v>
      </c>
      <c r="I35" s="1" t="s">
        <v>664</v>
      </c>
      <c r="J35" s="59" t="str">
        <f t="shared" si="0"/>
        <v>000 1 05 02020 02 0000 110</v>
      </c>
      <c r="K35" s="58" t="s">
        <v>327</v>
      </c>
      <c r="L35" s="58">
        <v>-4.4510699999999996</v>
      </c>
      <c r="M35" t="s">
        <v>327</v>
      </c>
    </row>
    <row r="36" spans="1:13" ht="30" x14ac:dyDescent="0.25">
      <c r="A36" s="61" t="s">
        <v>346</v>
      </c>
      <c r="B36" t="s">
        <v>317</v>
      </c>
      <c r="C36" s="1" t="s">
        <v>658</v>
      </c>
      <c r="D36" s="1" t="s">
        <v>3</v>
      </c>
      <c r="E36" s="1" t="s">
        <v>679</v>
      </c>
      <c r="F36" s="1" t="s">
        <v>686</v>
      </c>
      <c r="G36" s="1" t="s">
        <v>662</v>
      </c>
      <c r="H36" s="1" t="s">
        <v>661</v>
      </c>
      <c r="I36" s="1" t="s">
        <v>664</v>
      </c>
      <c r="J36" s="59" t="str">
        <f t="shared" si="0"/>
        <v>000 1 05 03000 01 0000 110</v>
      </c>
      <c r="K36" s="58">
        <v>1150</v>
      </c>
      <c r="L36" s="58">
        <v>1167.83583</v>
      </c>
      <c r="M36">
        <v>101.55094173913044</v>
      </c>
    </row>
    <row r="37" spans="1:13" ht="30" x14ac:dyDescent="0.25">
      <c r="A37" s="61" t="s">
        <v>346</v>
      </c>
      <c r="B37" t="s">
        <v>317</v>
      </c>
      <c r="C37" s="1" t="s">
        <v>658</v>
      </c>
      <c r="D37" s="1" t="s">
        <v>3</v>
      </c>
      <c r="E37" s="1" t="s">
        <v>679</v>
      </c>
      <c r="F37" s="1" t="s">
        <v>687</v>
      </c>
      <c r="G37" s="1" t="s">
        <v>662</v>
      </c>
      <c r="H37" s="1" t="s">
        <v>661</v>
      </c>
      <c r="I37" s="1" t="s">
        <v>664</v>
      </c>
      <c r="J37" s="59" t="str">
        <f t="shared" si="0"/>
        <v>000 1 05 03010 01 0000 110</v>
      </c>
      <c r="K37" s="58">
        <v>1150</v>
      </c>
      <c r="L37" s="58">
        <v>1167.83583</v>
      </c>
      <c r="M37">
        <v>101.55094173913044</v>
      </c>
    </row>
    <row r="38" spans="1:13" ht="45" x14ac:dyDescent="0.25">
      <c r="A38" s="61" t="s">
        <v>347</v>
      </c>
      <c r="B38" t="s">
        <v>317</v>
      </c>
      <c r="C38" s="1" t="s">
        <v>658</v>
      </c>
      <c r="D38" s="1" t="s">
        <v>3</v>
      </c>
      <c r="E38" s="1" t="s">
        <v>679</v>
      </c>
      <c r="F38" s="1" t="s">
        <v>688</v>
      </c>
      <c r="G38" s="1" t="s">
        <v>685</v>
      </c>
      <c r="H38" s="1" t="s">
        <v>661</v>
      </c>
      <c r="I38" s="1" t="s">
        <v>664</v>
      </c>
      <c r="J38" s="59" t="str">
        <f t="shared" si="0"/>
        <v>000 1 05 04000 02 0000 110</v>
      </c>
      <c r="K38" s="58">
        <v>4600</v>
      </c>
      <c r="L38" s="58">
        <v>5363.3698099999992</v>
      </c>
      <c r="M38">
        <v>116.59499586956521</v>
      </c>
    </row>
    <row r="39" spans="1:13" ht="60" x14ac:dyDescent="0.25">
      <c r="A39" s="61" t="s">
        <v>348</v>
      </c>
      <c r="B39" t="s">
        <v>317</v>
      </c>
      <c r="C39" s="1" t="s">
        <v>658</v>
      </c>
      <c r="D39" s="1" t="s">
        <v>3</v>
      </c>
      <c r="E39" s="1" t="s">
        <v>679</v>
      </c>
      <c r="F39" s="1" t="s">
        <v>689</v>
      </c>
      <c r="G39" s="1" t="s">
        <v>685</v>
      </c>
      <c r="H39" s="1" t="s">
        <v>661</v>
      </c>
      <c r="I39" s="1" t="s">
        <v>664</v>
      </c>
      <c r="J39" s="59" t="str">
        <f t="shared" si="0"/>
        <v>000 1 05 04020 02 0000 110</v>
      </c>
      <c r="K39" s="58">
        <v>4600</v>
      </c>
      <c r="L39" s="58">
        <v>5363.3698099999992</v>
      </c>
      <c r="M39">
        <v>116.59499586956521</v>
      </c>
    </row>
    <row r="40" spans="1:13" x14ac:dyDescent="0.25">
      <c r="A40" s="61" t="s">
        <v>349</v>
      </c>
      <c r="B40" t="s">
        <v>317</v>
      </c>
      <c r="C40" s="1" t="s">
        <v>658</v>
      </c>
      <c r="D40" s="1" t="s">
        <v>3</v>
      </c>
      <c r="E40" s="1" t="s">
        <v>690</v>
      </c>
      <c r="F40" s="1" t="s">
        <v>660</v>
      </c>
      <c r="G40" s="1" t="s">
        <v>659</v>
      </c>
      <c r="H40" s="1" t="s">
        <v>661</v>
      </c>
      <c r="I40" s="1" t="s">
        <v>658</v>
      </c>
      <c r="J40" s="59" t="str">
        <f t="shared" si="0"/>
        <v>000 1 08 00000 00 0000 000</v>
      </c>
      <c r="K40" s="58">
        <v>4500</v>
      </c>
      <c r="L40" s="58">
        <v>4386.6344800000006</v>
      </c>
      <c r="M40">
        <v>97.480766222222243</v>
      </c>
    </row>
    <row r="41" spans="1:13" ht="60" x14ac:dyDescent="0.25">
      <c r="A41" s="61" t="s">
        <v>350</v>
      </c>
      <c r="B41" t="s">
        <v>317</v>
      </c>
      <c r="C41" s="1" t="s">
        <v>658</v>
      </c>
      <c r="D41" s="1" t="s">
        <v>3</v>
      </c>
      <c r="E41" s="1" t="s">
        <v>690</v>
      </c>
      <c r="F41" s="1" t="s">
        <v>686</v>
      </c>
      <c r="G41" s="1" t="s">
        <v>662</v>
      </c>
      <c r="H41" s="1" t="s">
        <v>661</v>
      </c>
      <c r="I41" s="1" t="s">
        <v>664</v>
      </c>
      <c r="J41" s="59" t="str">
        <f t="shared" si="0"/>
        <v>000 1 08 03000 01 0000 110</v>
      </c>
      <c r="K41" s="58">
        <v>4500</v>
      </c>
      <c r="L41" s="58">
        <v>4386.6344800000006</v>
      </c>
      <c r="M41">
        <v>97.480766222222243</v>
      </c>
    </row>
    <row r="42" spans="1:13" ht="90" x14ac:dyDescent="0.25">
      <c r="A42" s="61" t="s">
        <v>351</v>
      </c>
      <c r="B42" t="s">
        <v>317</v>
      </c>
      <c r="C42" s="1" t="s">
        <v>658</v>
      </c>
      <c r="D42" s="1" t="s">
        <v>3</v>
      </c>
      <c r="E42" s="1" t="s">
        <v>690</v>
      </c>
      <c r="F42" s="1" t="s">
        <v>687</v>
      </c>
      <c r="G42" s="1" t="s">
        <v>662</v>
      </c>
      <c r="H42" s="1" t="s">
        <v>661</v>
      </c>
      <c r="I42" s="1" t="s">
        <v>664</v>
      </c>
      <c r="J42" s="59" t="str">
        <f t="shared" si="0"/>
        <v>000 1 08 03010 01 0000 110</v>
      </c>
      <c r="K42" s="58">
        <v>4500</v>
      </c>
      <c r="L42" s="58">
        <v>4386.6344800000006</v>
      </c>
      <c r="M42">
        <v>97.480766222222243</v>
      </c>
    </row>
    <row r="43" spans="1:13" ht="60" x14ac:dyDescent="0.25">
      <c r="A43" s="61" t="s">
        <v>352</v>
      </c>
      <c r="B43" t="s">
        <v>317</v>
      </c>
      <c r="C43" s="1" t="s">
        <v>658</v>
      </c>
      <c r="D43" s="1" t="s">
        <v>3</v>
      </c>
      <c r="E43" s="1" t="s">
        <v>691</v>
      </c>
      <c r="F43" s="1" t="s">
        <v>660</v>
      </c>
      <c r="G43" s="1" t="s">
        <v>659</v>
      </c>
      <c r="H43" s="1" t="s">
        <v>661</v>
      </c>
      <c r="I43" s="1" t="s">
        <v>658</v>
      </c>
      <c r="J43" s="59" t="str">
        <f t="shared" si="0"/>
        <v>000 1 11 00000 00 0000 000</v>
      </c>
      <c r="K43" s="58">
        <v>16601.240000000002</v>
      </c>
      <c r="L43" s="58">
        <v>14492.947830000001</v>
      </c>
      <c r="M43">
        <v>87.300393404348114</v>
      </c>
    </row>
    <row r="44" spans="1:13" ht="150" x14ac:dyDescent="0.25">
      <c r="A44" s="61" t="s">
        <v>353</v>
      </c>
      <c r="B44" t="s">
        <v>317</v>
      </c>
      <c r="C44" s="1" t="s">
        <v>658</v>
      </c>
      <c r="D44" s="1" t="s">
        <v>3</v>
      </c>
      <c r="E44" s="1" t="s">
        <v>691</v>
      </c>
      <c r="F44" s="1" t="s">
        <v>692</v>
      </c>
      <c r="G44" s="1" t="s">
        <v>659</v>
      </c>
      <c r="H44" s="1" t="s">
        <v>661</v>
      </c>
      <c r="I44" s="1" t="s">
        <v>693</v>
      </c>
      <c r="J44" s="59" t="str">
        <f t="shared" si="0"/>
        <v>000 1 11 05000 00 0000 120</v>
      </c>
      <c r="K44" s="58">
        <v>14601.24</v>
      </c>
      <c r="L44" s="58">
        <v>12907.432630000001</v>
      </c>
      <c r="M44">
        <v>88.399564899967402</v>
      </c>
    </row>
    <row r="45" spans="1:13" ht="120" x14ac:dyDescent="0.25">
      <c r="A45" s="61" t="s">
        <v>354</v>
      </c>
      <c r="B45" t="s">
        <v>317</v>
      </c>
      <c r="C45" s="1" t="s">
        <v>658</v>
      </c>
      <c r="D45" s="1" t="s">
        <v>3</v>
      </c>
      <c r="E45" s="1" t="s">
        <v>691</v>
      </c>
      <c r="F45" s="1" t="s">
        <v>694</v>
      </c>
      <c r="G45" s="1" t="s">
        <v>659</v>
      </c>
      <c r="H45" s="1" t="s">
        <v>661</v>
      </c>
      <c r="I45" s="1" t="s">
        <v>693</v>
      </c>
      <c r="J45" s="59" t="str">
        <f t="shared" si="0"/>
        <v>000 1 11 05010 00 0000 120</v>
      </c>
      <c r="K45" s="58">
        <v>13379.16</v>
      </c>
      <c r="L45" s="58">
        <v>11841.211380000001</v>
      </c>
      <c r="M45">
        <v>88.504894029221575</v>
      </c>
    </row>
    <row r="46" spans="1:13" ht="180" x14ac:dyDescent="0.25">
      <c r="A46" s="61" t="s">
        <v>355</v>
      </c>
      <c r="B46" t="s">
        <v>317</v>
      </c>
      <c r="C46" s="1" t="s">
        <v>658</v>
      </c>
      <c r="D46" s="1" t="s">
        <v>3</v>
      </c>
      <c r="E46" s="1" t="s">
        <v>691</v>
      </c>
      <c r="F46" s="1" t="s">
        <v>695</v>
      </c>
      <c r="G46" s="1" t="s">
        <v>679</v>
      </c>
      <c r="H46" s="1" t="s">
        <v>661</v>
      </c>
      <c r="I46" s="1" t="s">
        <v>693</v>
      </c>
      <c r="J46" s="59" t="str">
        <f t="shared" si="0"/>
        <v>000 1 11 05013 05 0000 120</v>
      </c>
      <c r="K46" s="58">
        <v>13379.16</v>
      </c>
      <c r="L46" s="58">
        <v>11841.211380000001</v>
      </c>
      <c r="M46">
        <v>88.504894029221575</v>
      </c>
    </row>
    <row r="47" spans="1:13" ht="165" x14ac:dyDescent="0.25">
      <c r="A47" s="61" t="s">
        <v>356</v>
      </c>
      <c r="B47" t="s">
        <v>317</v>
      </c>
      <c r="C47" s="1" t="s">
        <v>658</v>
      </c>
      <c r="D47" s="1" t="s">
        <v>3</v>
      </c>
      <c r="E47" s="1" t="s">
        <v>691</v>
      </c>
      <c r="F47" s="1" t="s">
        <v>696</v>
      </c>
      <c r="G47" s="1" t="s">
        <v>659</v>
      </c>
      <c r="H47" s="1" t="s">
        <v>661</v>
      </c>
      <c r="I47" s="1" t="s">
        <v>693</v>
      </c>
      <c r="J47" s="59" t="str">
        <f t="shared" si="0"/>
        <v>000 1 11 05030 00 0000 120</v>
      </c>
      <c r="K47" s="58">
        <v>657.93</v>
      </c>
      <c r="L47" s="58">
        <v>565.19235000000003</v>
      </c>
      <c r="M47">
        <v>85.904632711686645</v>
      </c>
    </row>
    <row r="48" spans="1:13" ht="135" x14ac:dyDescent="0.25">
      <c r="A48" s="61" t="s">
        <v>357</v>
      </c>
      <c r="B48" t="s">
        <v>317</v>
      </c>
      <c r="C48" s="1" t="s">
        <v>658</v>
      </c>
      <c r="D48" s="1" t="s">
        <v>3</v>
      </c>
      <c r="E48" s="1" t="s">
        <v>691</v>
      </c>
      <c r="F48" s="1" t="s">
        <v>697</v>
      </c>
      <c r="G48" s="1" t="s">
        <v>679</v>
      </c>
      <c r="H48" s="1" t="s">
        <v>661</v>
      </c>
      <c r="I48" s="1" t="s">
        <v>693</v>
      </c>
      <c r="J48" s="59" t="str">
        <f t="shared" si="0"/>
        <v>000 1 11 05035 05 0000 120</v>
      </c>
      <c r="K48" s="58">
        <v>657.93</v>
      </c>
      <c r="L48" s="58">
        <v>565.19235000000003</v>
      </c>
      <c r="M48">
        <v>85.904632711686645</v>
      </c>
    </row>
    <row r="49" spans="1:13" ht="75" x14ac:dyDescent="0.25">
      <c r="A49" s="61" t="s">
        <v>358</v>
      </c>
      <c r="B49" t="s">
        <v>317</v>
      </c>
      <c r="C49" s="1" t="s">
        <v>658</v>
      </c>
      <c r="D49" s="1" t="s">
        <v>3</v>
      </c>
      <c r="E49" s="1" t="s">
        <v>691</v>
      </c>
      <c r="F49" s="1" t="s">
        <v>698</v>
      </c>
      <c r="G49" s="1" t="s">
        <v>659</v>
      </c>
      <c r="H49" s="1" t="s">
        <v>661</v>
      </c>
      <c r="I49" s="1" t="s">
        <v>693</v>
      </c>
      <c r="J49" s="59" t="str">
        <f t="shared" si="0"/>
        <v>000 1 11 05070 00 0000 120</v>
      </c>
      <c r="K49" s="58">
        <v>564.15</v>
      </c>
      <c r="L49" s="58">
        <v>501.02890000000002</v>
      </c>
      <c r="M49">
        <v>88.811291323229653</v>
      </c>
    </row>
    <row r="50" spans="1:13" ht="60" x14ac:dyDescent="0.25">
      <c r="A50" s="61" t="s">
        <v>359</v>
      </c>
      <c r="B50" t="s">
        <v>317</v>
      </c>
      <c r="C50" s="1" t="s">
        <v>658</v>
      </c>
      <c r="D50" s="1" t="s">
        <v>3</v>
      </c>
      <c r="E50" s="1" t="s">
        <v>691</v>
      </c>
      <c r="F50" s="1" t="s">
        <v>699</v>
      </c>
      <c r="G50" s="1" t="s">
        <v>679</v>
      </c>
      <c r="H50" s="1" t="s">
        <v>661</v>
      </c>
      <c r="I50" s="1" t="s">
        <v>693</v>
      </c>
      <c r="J50" s="59" t="str">
        <f t="shared" si="0"/>
        <v>000 1 11 05075 05 0000 120</v>
      </c>
      <c r="K50" s="58">
        <v>564.15</v>
      </c>
      <c r="L50" s="58">
        <v>501.02890000000002</v>
      </c>
      <c r="M50">
        <v>88.811291323229653</v>
      </c>
    </row>
    <row r="51" spans="1:13" ht="75" x14ac:dyDescent="0.25">
      <c r="A51" s="61" t="s">
        <v>360</v>
      </c>
      <c r="B51" t="s">
        <v>317</v>
      </c>
      <c r="C51" s="1" t="s">
        <v>658</v>
      </c>
      <c r="D51" s="1" t="s">
        <v>3</v>
      </c>
      <c r="E51" s="1" t="s">
        <v>691</v>
      </c>
      <c r="F51" s="1" t="s">
        <v>700</v>
      </c>
      <c r="G51" s="1" t="s">
        <v>659</v>
      </c>
      <c r="H51" s="1" t="s">
        <v>661</v>
      </c>
      <c r="I51" s="1" t="s">
        <v>693</v>
      </c>
      <c r="J51" s="59" t="str">
        <f t="shared" si="0"/>
        <v>000 1 11 05300 00 0000 120</v>
      </c>
      <c r="K51" s="58" t="s">
        <v>327</v>
      </c>
      <c r="L51" s="58">
        <v>6.1200000000000004E-3</v>
      </c>
      <c r="M51" t="s">
        <v>327</v>
      </c>
    </row>
    <row r="52" spans="1:13" ht="90" x14ac:dyDescent="0.25">
      <c r="A52" s="61" t="s">
        <v>361</v>
      </c>
      <c r="B52" t="s">
        <v>317</v>
      </c>
      <c r="C52" s="1" t="s">
        <v>658</v>
      </c>
      <c r="D52" s="1" t="s">
        <v>3</v>
      </c>
      <c r="E52" s="1" t="s">
        <v>691</v>
      </c>
      <c r="F52" s="1" t="s">
        <v>701</v>
      </c>
      <c r="G52" s="1" t="s">
        <v>659</v>
      </c>
      <c r="H52" s="1" t="s">
        <v>661</v>
      </c>
      <c r="I52" s="1" t="s">
        <v>693</v>
      </c>
      <c r="J52" s="59" t="str">
        <f t="shared" si="0"/>
        <v>000 1 11 05320 00 0000 120</v>
      </c>
      <c r="K52" s="58" t="s">
        <v>327</v>
      </c>
      <c r="L52" s="58">
        <v>6.1200000000000004E-3</v>
      </c>
      <c r="M52" t="s">
        <v>327</v>
      </c>
    </row>
    <row r="53" spans="1:13" ht="165" x14ac:dyDescent="0.25">
      <c r="A53" s="61" t="s">
        <v>362</v>
      </c>
      <c r="B53" t="s">
        <v>317</v>
      </c>
      <c r="C53" s="1" t="s">
        <v>658</v>
      </c>
      <c r="D53" s="1" t="s">
        <v>3</v>
      </c>
      <c r="E53" s="1" t="s">
        <v>691</v>
      </c>
      <c r="F53" s="1" t="s">
        <v>702</v>
      </c>
      <c r="G53" s="1" t="s">
        <v>679</v>
      </c>
      <c r="H53" s="1" t="s">
        <v>661</v>
      </c>
      <c r="I53" s="1" t="s">
        <v>693</v>
      </c>
      <c r="J53" s="59" t="str">
        <f t="shared" si="0"/>
        <v>000 1 11 05325 05 0000 120</v>
      </c>
      <c r="K53" s="58" t="s">
        <v>327</v>
      </c>
      <c r="L53" s="58">
        <v>6.1200000000000004E-3</v>
      </c>
      <c r="M53" t="s">
        <v>327</v>
      </c>
    </row>
    <row r="54" spans="1:13" ht="135" x14ac:dyDescent="0.25">
      <c r="A54" s="61" t="s">
        <v>363</v>
      </c>
      <c r="B54" t="s">
        <v>317</v>
      </c>
      <c r="C54" s="1" t="s">
        <v>658</v>
      </c>
      <c r="D54" s="1" t="s">
        <v>3</v>
      </c>
      <c r="E54" s="1" t="s">
        <v>691</v>
      </c>
      <c r="F54" s="1" t="s">
        <v>703</v>
      </c>
      <c r="G54" s="1" t="s">
        <v>659</v>
      </c>
      <c r="H54" s="1" t="s">
        <v>661</v>
      </c>
      <c r="I54" s="1" t="s">
        <v>693</v>
      </c>
      <c r="J54" s="59" t="str">
        <f t="shared" si="0"/>
        <v>000 1 11 09000 00 0000 120</v>
      </c>
      <c r="K54" s="58">
        <v>2000</v>
      </c>
      <c r="L54" s="58">
        <v>1585.50908</v>
      </c>
      <c r="M54">
        <v>79.275453999999996</v>
      </c>
    </row>
    <row r="55" spans="1:13" ht="150" x14ac:dyDescent="0.25">
      <c r="A55" s="61" t="s">
        <v>364</v>
      </c>
      <c r="B55" t="s">
        <v>317</v>
      </c>
      <c r="C55" s="1" t="s">
        <v>658</v>
      </c>
      <c r="D55" s="1" t="s">
        <v>3</v>
      </c>
      <c r="E55" s="1" t="s">
        <v>691</v>
      </c>
      <c r="F55" s="1" t="s">
        <v>704</v>
      </c>
      <c r="G55" s="1" t="s">
        <v>659</v>
      </c>
      <c r="H55" s="1" t="s">
        <v>661</v>
      </c>
      <c r="I55" s="1" t="s">
        <v>693</v>
      </c>
      <c r="J55" s="59" t="str">
        <f t="shared" si="0"/>
        <v>000 1 11 09040 00 0000 120</v>
      </c>
      <c r="K55" s="58">
        <v>2000</v>
      </c>
      <c r="L55" s="58">
        <v>1585.50908</v>
      </c>
      <c r="M55">
        <v>79.275453999999996</v>
      </c>
    </row>
    <row r="56" spans="1:13" ht="150" x14ac:dyDescent="0.25">
      <c r="A56" s="61" t="s">
        <v>365</v>
      </c>
      <c r="B56" t="s">
        <v>317</v>
      </c>
      <c r="C56" s="1" t="s">
        <v>658</v>
      </c>
      <c r="D56" s="1" t="s">
        <v>3</v>
      </c>
      <c r="E56" s="1" t="s">
        <v>691</v>
      </c>
      <c r="F56" s="1" t="s">
        <v>705</v>
      </c>
      <c r="G56" s="1" t="s">
        <v>679</v>
      </c>
      <c r="H56" s="1" t="s">
        <v>661</v>
      </c>
      <c r="I56" s="1" t="s">
        <v>693</v>
      </c>
      <c r="J56" s="59" t="str">
        <f t="shared" si="0"/>
        <v>000 1 11 09045 05 0000 120</v>
      </c>
      <c r="K56" s="58">
        <v>2000</v>
      </c>
      <c r="L56" s="58">
        <v>1585.50908</v>
      </c>
      <c r="M56">
        <v>79.275453999999996</v>
      </c>
    </row>
    <row r="57" spans="1:13" ht="30" x14ac:dyDescent="0.25">
      <c r="A57" s="61" t="s">
        <v>366</v>
      </c>
      <c r="B57" t="s">
        <v>317</v>
      </c>
      <c r="C57" s="1" t="s">
        <v>658</v>
      </c>
      <c r="D57" s="1" t="s">
        <v>3</v>
      </c>
      <c r="E57" s="1" t="s">
        <v>706</v>
      </c>
      <c r="F57" s="1" t="s">
        <v>660</v>
      </c>
      <c r="G57" s="1" t="s">
        <v>659</v>
      </c>
      <c r="H57" s="1" t="s">
        <v>661</v>
      </c>
      <c r="I57" s="1" t="s">
        <v>658</v>
      </c>
      <c r="J57" s="59" t="str">
        <f t="shared" si="0"/>
        <v>000 1 12 00000 00 0000 000</v>
      </c>
      <c r="K57" s="58">
        <v>5400</v>
      </c>
      <c r="L57" s="58">
        <v>8257.3118799999993</v>
      </c>
      <c r="M57">
        <v>152.91318296296296</v>
      </c>
    </row>
    <row r="58" spans="1:13" ht="30" x14ac:dyDescent="0.25">
      <c r="A58" s="61" t="s">
        <v>367</v>
      </c>
      <c r="B58" t="s">
        <v>317</v>
      </c>
      <c r="C58" s="1" t="s">
        <v>658</v>
      </c>
      <c r="D58" s="1" t="s">
        <v>3</v>
      </c>
      <c r="E58" s="1" t="s">
        <v>706</v>
      </c>
      <c r="F58" s="1" t="s">
        <v>680</v>
      </c>
      <c r="G58" s="1" t="s">
        <v>662</v>
      </c>
      <c r="H58" s="1" t="s">
        <v>661</v>
      </c>
      <c r="I58" s="1" t="s">
        <v>693</v>
      </c>
      <c r="J58" s="59" t="str">
        <f t="shared" si="0"/>
        <v>000 1 12 01000 01 0000 120</v>
      </c>
      <c r="K58" s="58">
        <v>5400</v>
      </c>
      <c r="L58" s="58">
        <v>8257.3118799999993</v>
      </c>
      <c r="M58">
        <v>152.91318296296296</v>
      </c>
    </row>
    <row r="59" spans="1:13" ht="45" x14ac:dyDescent="0.25">
      <c r="A59" s="61" t="s">
        <v>368</v>
      </c>
      <c r="B59" t="s">
        <v>317</v>
      </c>
      <c r="C59" s="1" t="s">
        <v>658</v>
      </c>
      <c r="D59" s="1" t="s">
        <v>3</v>
      </c>
      <c r="E59" s="1" t="s">
        <v>706</v>
      </c>
      <c r="F59" s="1" t="s">
        <v>681</v>
      </c>
      <c r="G59" s="1" t="s">
        <v>662</v>
      </c>
      <c r="H59" s="1" t="s">
        <v>661</v>
      </c>
      <c r="I59" s="1" t="s">
        <v>693</v>
      </c>
      <c r="J59" s="59" t="str">
        <f t="shared" si="0"/>
        <v>000 1 12 01010 01 0000 120</v>
      </c>
      <c r="K59" s="58">
        <v>90</v>
      </c>
      <c r="L59" s="58">
        <v>183.24074999999999</v>
      </c>
      <c r="M59">
        <v>203.60083333333333</v>
      </c>
    </row>
    <row r="60" spans="1:13" ht="30" x14ac:dyDescent="0.25">
      <c r="A60" s="61" t="s">
        <v>369</v>
      </c>
      <c r="B60" t="s">
        <v>317</v>
      </c>
      <c r="C60" s="1" t="s">
        <v>658</v>
      </c>
      <c r="D60" s="1" t="s">
        <v>3</v>
      </c>
      <c r="E60" s="1" t="s">
        <v>706</v>
      </c>
      <c r="F60" s="1" t="s">
        <v>707</v>
      </c>
      <c r="G60" s="1" t="s">
        <v>662</v>
      </c>
      <c r="H60" s="1" t="s">
        <v>661</v>
      </c>
      <c r="I60" s="1" t="s">
        <v>693</v>
      </c>
      <c r="J60" s="59" t="str">
        <f t="shared" si="0"/>
        <v>000 1 12 01030 01 0000 120</v>
      </c>
      <c r="K60" s="58">
        <v>3490</v>
      </c>
      <c r="L60" s="58">
        <v>5405.3312500000002</v>
      </c>
      <c r="M60">
        <v>154.88055157593124</v>
      </c>
    </row>
    <row r="61" spans="1:13" ht="30" x14ac:dyDescent="0.25">
      <c r="A61" s="61" t="s">
        <v>370</v>
      </c>
      <c r="B61" t="s">
        <v>317</v>
      </c>
      <c r="C61" s="1" t="s">
        <v>658</v>
      </c>
      <c r="D61" s="1" t="s">
        <v>3</v>
      </c>
      <c r="E61" s="1" t="s">
        <v>706</v>
      </c>
      <c r="F61" s="1" t="s">
        <v>708</v>
      </c>
      <c r="G61" s="1" t="s">
        <v>662</v>
      </c>
      <c r="H61" s="1" t="s">
        <v>661</v>
      </c>
      <c r="I61" s="1" t="s">
        <v>693</v>
      </c>
      <c r="J61" s="59" t="str">
        <f t="shared" si="0"/>
        <v>000 1 12 01040 01 0000 120</v>
      </c>
      <c r="K61" s="58">
        <v>1820</v>
      </c>
      <c r="L61" s="58">
        <v>2668.7398800000001</v>
      </c>
      <c r="M61">
        <v>146.63405934065935</v>
      </c>
    </row>
    <row r="62" spans="1:13" ht="30" x14ac:dyDescent="0.25">
      <c r="A62" s="61" t="s">
        <v>371</v>
      </c>
      <c r="B62" t="s">
        <v>317</v>
      </c>
      <c r="C62" s="1" t="s">
        <v>658</v>
      </c>
      <c r="D62" s="1" t="s">
        <v>3</v>
      </c>
      <c r="E62" s="1" t="s">
        <v>706</v>
      </c>
      <c r="F62" s="1" t="s">
        <v>709</v>
      </c>
      <c r="G62" s="1" t="s">
        <v>662</v>
      </c>
      <c r="H62" s="1" t="s">
        <v>661</v>
      </c>
      <c r="I62" s="1" t="s">
        <v>693</v>
      </c>
      <c r="J62" s="59" t="str">
        <f t="shared" si="0"/>
        <v>000 1 12 01041 01 0000 120</v>
      </c>
      <c r="K62" s="58">
        <v>1175</v>
      </c>
      <c r="L62" s="58">
        <v>2020.3134499999999</v>
      </c>
      <c r="M62">
        <v>171.94157021276595</v>
      </c>
    </row>
    <row r="63" spans="1:13" ht="30" x14ac:dyDescent="0.25">
      <c r="A63" s="61" t="s">
        <v>372</v>
      </c>
      <c r="B63" t="s">
        <v>317</v>
      </c>
      <c r="C63" s="1" t="s">
        <v>658</v>
      </c>
      <c r="D63" s="1" t="s">
        <v>3</v>
      </c>
      <c r="E63" s="1" t="s">
        <v>706</v>
      </c>
      <c r="F63" s="1" t="s">
        <v>710</v>
      </c>
      <c r="G63" s="1" t="s">
        <v>662</v>
      </c>
      <c r="H63" s="1" t="s">
        <v>661</v>
      </c>
      <c r="I63" s="1" t="s">
        <v>693</v>
      </c>
      <c r="J63" s="59" t="str">
        <f t="shared" si="0"/>
        <v>000 1 12 01042 01 0000 120</v>
      </c>
      <c r="K63" s="58">
        <v>645</v>
      </c>
      <c r="L63" s="58">
        <v>648.4264300000001</v>
      </c>
      <c r="M63">
        <v>100.53122945736435</v>
      </c>
    </row>
    <row r="64" spans="1:13" ht="45" x14ac:dyDescent="0.25">
      <c r="A64" s="61" t="s">
        <v>373</v>
      </c>
      <c r="B64" t="s">
        <v>317</v>
      </c>
      <c r="C64" s="1" t="s">
        <v>658</v>
      </c>
      <c r="D64" s="1" t="s">
        <v>3</v>
      </c>
      <c r="E64" s="1" t="s">
        <v>711</v>
      </c>
      <c r="F64" s="1" t="s">
        <v>660</v>
      </c>
      <c r="G64" s="1" t="s">
        <v>659</v>
      </c>
      <c r="H64" s="1" t="s">
        <v>661</v>
      </c>
      <c r="I64" s="1" t="s">
        <v>658</v>
      </c>
      <c r="J64" s="59" t="str">
        <f t="shared" si="0"/>
        <v>000 1 13 00000 00 0000 000</v>
      </c>
      <c r="K64" s="58">
        <v>2320</v>
      </c>
      <c r="L64" s="58">
        <v>2032.4229599999999</v>
      </c>
      <c r="M64">
        <v>87.604437931034482</v>
      </c>
    </row>
    <row r="65" spans="1:13" ht="30" x14ac:dyDescent="0.25">
      <c r="A65" s="61" t="s">
        <v>374</v>
      </c>
      <c r="B65" t="s">
        <v>317</v>
      </c>
      <c r="C65" s="1" t="s">
        <v>658</v>
      </c>
      <c r="D65" s="1" t="s">
        <v>3</v>
      </c>
      <c r="E65" s="1" t="s">
        <v>711</v>
      </c>
      <c r="F65" s="1" t="s">
        <v>663</v>
      </c>
      <c r="G65" s="1" t="s">
        <v>659</v>
      </c>
      <c r="H65" s="1" t="s">
        <v>661</v>
      </c>
      <c r="I65" s="1" t="s">
        <v>712</v>
      </c>
      <c r="J65" s="59" t="str">
        <f t="shared" si="0"/>
        <v>000 1 13 02000 00 0000 130</v>
      </c>
      <c r="K65" s="58">
        <v>2320</v>
      </c>
      <c r="L65" s="58">
        <v>2032.4229599999999</v>
      </c>
      <c r="M65">
        <v>87.604437931034482</v>
      </c>
    </row>
    <row r="66" spans="1:13" ht="30" x14ac:dyDescent="0.25">
      <c r="A66" s="61" t="s">
        <v>375</v>
      </c>
      <c r="B66" t="s">
        <v>317</v>
      </c>
      <c r="C66" s="1" t="s">
        <v>658</v>
      </c>
      <c r="D66" s="1" t="s">
        <v>3</v>
      </c>
      <c r="E66" s="1" t="s">
        <v>711</v>
      </c>
      <c r="F66" s="1" t="s">
        <v>713</v>
      </c>
      <c r="G66" s="1" t="s">
        <v>659</v>
      </c>
      <c r="H66" s="1" t="s">
        <v>661</v>
      </c>
      <c r="I66" s="1" t="s">
        <v>712</v>
      </c>
      <c r="J66" s="59" t="str">
        <f t="shared" si="0"/>
        <v>000 1 13 02990 00 0000 130</v>
      </c>
      <c r="K66" s="58">
        <v>2320</v>
      </c>
      <c r="L66" s="58">
        <v>2032.4229599999999</v>
      </c>
      <c r="M66">
        <v>87.604437931034482</v>
      </c>
    </row>
    <row r="67" spans="1:13" ht="45" x14ac:dyDescent="0.25">
      <c r="A67" s="61" t="s">
        <v>376</v>
      </c>
      <c r="B67" t="s">
        <v>317</v>
      </c>
      <c r="C67" s="1" t="s">
        <v>658</v>
      </c>
      <c r="D67" s="1" t="s">
        <v>3</v>
      </c>
      <c r="E67" s="1" t="s">
        <v>711</v>
      </c>
      <c r="F67" s="1" t="s">
        <v>714</v>
      </c>
      <c r="G67" s="1" t="s">
        <v>679</v>
      </c>
      <c r="H67" s="1" t="s">
        <v>661</v>
      </c>
      <c r="I67" s="1" t="s">
        <v>712</v>
      </c>
      <c r="J67" s="59" t="str">
        <f t="shared" si="0"/>
        <v>000 1 13 02995 05 0000 130</v>
      </c>
      <c r="K67" s="58">
        <v>2320</v>
      </c>
      <c r="L67" s="58">
        <v>2032.4229599999999</v>
      </c>
      <c r="M67">
        <v>87.604437931034482</v>
      </c>
    </row>
    <row r="68" spans="1:13" ht="45" x14ac:dyDescent="0.25">
      <c r="A68" s="61" t="s">
        <v>377</v>
      </c>
      <c r="B68" t="s">
        <v>317</v>
      </c>
      <c r="C68" s="1" t="s">
        <v>658</v>
      </c>
      <c r="D68" s="1" t="s">
        <v>3</v>
      </c>
      <c r="E68" s="1" t="s">
        <v>715</v>
      </c>
      <c r="F68" s="1" t="s">
        <v>660</v>
      </c>
      <c r="G68" s="1" t="s">
        <v>659</v>
      </c>
      <c r="H68" s="1" t="s">
        <v>661</v>
      </c>
      <c r="I68" s="1" t="s">
        <v>658</v>
      </c>
      <c r="J68" s="59" t="str">
        <f t="shared" si="0"/>
        <v>000 1 14 00000 00 0000 000</v>
      </c>
      <c r="K68" s="58">
        <v>1550</v>
      </c>
      <c r="L68" s="58">
        <v>2484.6684500000001</v>
      </c>
      <c r="M68">
        <v>160.30119032258065</v>
      </c>
    </row>
    <row r="69" spans="1:13" ht="135" x14ac:dyDescent="0.25">
      <c r="A69" s="61" t="s">
        <v>378</v>
      </c>
      <c r="B69" t="s">
        <v>317</v>
      </c>
      <c r="C69" s="1" t="s">
        <v>658</v>
      </c>
      <c r="D69" s="1" t="s">
        <v>3</v>
      </c>
      <c r="E69" s="1" t="s">
        <v>715</v>
      </c>
      <c r="F69" s="1" t="s">
        <v>663</v>
      </c>
      <c r="G69" s="1" t="s">
        <v>659</v>
      </c>
      <c r="H69" s="1" t="s">
        <v>661</v>
      </c>
      <c r="I69" s="1" t="s">
        <v>658</v>
      </c>
      <c r="J69" s="59" t="str">
        <f t="shared" si="0"/>
        <v>000 1 14 02000 00 0000 000</v>
      </c>
      <c r="K69" s="58">
        <v>100</v>
      </c>
      <c r="L69" s="58">
        <v>51.15</v>
      </c>
      <c r="M69">
        <v>51.15</v>
      </c>
    </row>
    <row r="70" spans="1:13" ht="165" x14ac:dyDescent="0.25">
      <c r="A70" s="61" t="s">
        <v>379</v>
      </c>
      <c r="B70" t="s">
        <v>317</v>
      </c>
      <c r="C70" s="1" t="s">
        <v>658</v>
      </c>
      <c r="D70" s="1" t="s">
        <v>3</v>
      </c>
      <c r="E70" s="1" t="s">
        <v>715</v>
      </c>
      <c r="F70" s="1" t="s">
        <v>716</v>
      </c>
      <c r="G70" s="1" t="s">
        <v>679</v>
      </c>
      <c r="H70" s="1" t="s">
        <v>661</v>
      </c>
      <c r="I70" s="1" t="s">
        <v>717</v>
      </c>
      <c r="J70" s="59" t="str">
        <f t="shared" si="0"/>
        <v>000 1 14 02050 05 0000 410</v>
      </c>
      <c r="K70" s="58">
        <v>100</v>
      </c>
      <c r="L70" s="58">
        <v>51.15</v>
      </c>
      <c r="M70">
        <v>51.15</v>
      </c>
    </row>
    <row r="71" spans="1:13" ht="180" x14ac:dyDescent="0.25">
      <c r="A71" s="61" t="s">
        <v>380</v>
      </c>
      <c r="B71" t="s">
        <v>317</v>
      </c>
      <c r="C71" s="1" t="s">
        <v>658</v>
      </c>
      <c r="D71" s="1" t="s">
        <v>3</v>
      </c>
      <c r="E71" s="1" t="s">
        <v>715</v>
      </c>
      <c r="F71" s="1" t="s">
        <v>718</v>
      </c>
      <c r="G71" s="1" t="s">
        <v>679</v>
      </c>
      <c r="H71" s="1" t="s">
        <v>661</v>
      </c>
      <c r="I71" s="1" t="s">
        <v>717</v>
      </c>
      <c r="J71" s="59" t="str">
        <f t="shared" si="0"/>
        <v>000 1 14 02053 05 0000 410</v>
      </c>
      <c r="K71" s="58">
        <v>100</v>
      </c>
      <c r="L71" s="58">
        <v>51.15</v>
      </c>
      <c r="M71">
        <v>51.15</v>
      </c>
    </row>
    <row r="72" spans="1:13" ht="60" x14ac:dyDescent="0.25">
      <c r="A72" s="61" t="s">
        <v>381</v>
      </c>
      <c r="B72" t="s">
        <v>317</v>
      </c>
      <c r="C72" s="1" t="s">
        <v>658</v>
      </c>
      <c r="D72" s="1" t="s">
        <v>3</v>
      </c>
      <c r="E72" s="1" t="s">
        <v>715</v>
      </c>
      <c r="F72" s="1" t="s">
        <v>719</v>
      </c>
      <c r="G72" s="1" t="s">
        <v>659</v>
      </c>
      <c r="H72" s="1" t="s">
        <v>661</v>
      </c>
      <c r="I72" s="1" t="s">
        <v>720</v>
      </c>
      <c r="J72" s="59" t="str">
        <f t="shared" si="0"/>
        <v>000 1 14 06000 00 0000 430</v>
      </c>
      <c r="K72" s="58">
        <v>1200</v>
      </c>
      <c r="L72" s="58">
        <v>2134.8892299999998</v>
      </c>
      <c r="M72">
        <v>177.90743583333332</v>
      </c>
    </row>
    <row r="73" spans="1:13" ht="60" x14ac:dyDescent="0.25">
      <c r="A73" s="61" t="s">
        <v>382</v>
      </c>
      <c r="B73" t="s">
        <v>317</v>
      </c>
      <c r="C73" s="1" t="s">
        <v>658</v>
      </c>
      <c r="D73" s="1" t="s">
        <v>3</v>
      </c>
      <c r="E73" s="1" t="s">
        <v>715</v>
      </c>
      <c r="F73" s="1" t="s">
        <v>721</v>
      </c>
      <c r="G73" s="1" t="s">
        <v>659</v>
      </c>
      <c r="H73" s="1" t="s">
        <v>661</v>
      </c>
      <c r="I73" s="1" t="s">
        <v>720</v>
      </c>
      <c r="J73" s="59" t="str">
        <f t="shared" si="0"/>
        <v>000 1 14 06010 00 0000 430</v>
      </c>
      <c r="K73" s="58">
        <v>1200</v>
      </c>
      <c r="L73" s="58">
        <v>2134.8892299999998</v>
      </c>
      <c r="M73">
        <v>177.90743583333332</v>
      </c>
    </row>
    <row r="74" spans="1:13" ht="120" x14ac:dyDescent="0.25">
      <c r="A74" s="61" t="s">
        <v>383</v>
      </c>
      <c r="B74" t="s">
        <v>317</v>
      </c>
      <c r="C74" s="1" t="s">
        <v>658</v>
      </c>
      <c r="D74" s="1" t="s">
        <v>3</v>
      </c>
      <c r="E74" s="1" t="s">
        <v>715</v>
      </c>
      <c r="F74" s="1" t="s">
        <v>722</v>
      </c>
      <c r="G74" s="1" t="s">
        <v>679</v>
      </c>
      <c r="H74" s="1" t="s">
        <v>661</v>
      </c>
      <c r="I74" s="1" t="s">
        <v>720</v>
      </c>
      <c r="J74" s="59" t="str">
        <f t="shared" ref="J74:J137" si="1">C74&amp;" "&amp;D74&amp;" "&amp;E74&amp;" "&amp;F74&amp;" "&amp;G74&amp;" "&amp;H74&amp;" "&amp;I74</f>
        <v>000 1 14 06013 05 0000 430</v>
      </c>
      <c r="K74" s="58">
        <v>1200</v>
      </c>
      <c r="L74" s="58">
        <v>2134.8892299999998</v>
      </c>
      <c r="M74">
        <v>177.90743583333332</v>
      </c>
    </row>
    <row r="75" spans="1:13" ht="120" x14ac:dyDescent="0.25">
      <c r="A75" s="61" t="s">
        <v>384</v>
      </c>
      <c r="B75" t="s">
        <v>317</v>
      </c>
      <c r="C75" s="1" t="s">
        <v>658</v>
      </c>
      <c r="D75" s="1" t="s">
        <v>3</v>
      </c>
      <c r="E75" s="1" t="s">
        <v>715</v>
      </c>
      <c r="F75" s="1" t="s">
        <v>723</v>
      </c>
      <c r="G75" s="1" t="s">
        <v>659</v>
      </c>
      <c r="H75" s="1" t="s">
        <v>661</v>
      </c>
      <c r="I75" s="1" t="s">
        <v>720</v>
      </c>
      <c r="J75" s="59" t="str">
        <f t="shared" si="1"/>
        <v>000 1 14 06300 00 0000 430</v>
      </c>
      <c r="K75" s="58">
        <v>250</v>
      </c>
      <c r="L75" s="58">
        <v>298.62921999999998</v>
      </c>
      <c r="M75">
        <v>119.45168799999999</v>
      </c>
    </row>
    <row r="76" spans="1:13" ht="120" x14ac:dyDescent="0.25">
      <c r="A76" s="61" t="s">
        <v>385</v>
      </c>
      <c r="B76" t="s">
        <v>317</v>
      </c>
      <c r="C76" s="1" t="s">
        <v>658</v>
      </c>
      <c r="D76" s="1" t="s">
        <v>3</v>
      </c>
      <c r="E76" s="1" t="s">
        <v>715</v>
      </c>
      <c r="F76" s="1" t="s">
        <v>724</v>
      </c>
      <c r="G76" s="1" t="s">
        <v>659</v>
      </c>
      <c r="H76" s="1" t="s">
        <v>661</v>
      </c>
      <c r="I76" s="1" t="s">
        <v>720</v>
      </c>
      <c r="J76" s="59" t="str">
        <f t="shared" si="1"/>
        <v>000 1 14 06310 00 0000 430</v>
      </c>
      <c r="K76" s="58">
        <v>250</v>
      </c>
      <c r="L76" s="58">
        <v>298.62921999999998</v>
      </c>
      <c r="M76">
        <v>119.45168799999999</v>
      </c>
    </row>
    <row r="77" spans="1:13" ht="180" x14ac:dyDescent="0.25">
      <c r="A77" s="61" t="s">
        <v>386</v>
      </c>
      <c r="B77" t="s">
        <v>317</v>
      </c>
      <c r="C77" s="1" t="s">
        <v>658</v>
      </c>
      <c r="D77" s="1" t="s">
        <v>3</v>
      </c>
      <c r="E77" s="1" t="s">
        <v>715</v>
      </c>
      <c r="F77" s="1" t="s">
        <v>725</v>
      </c>
      <c r="G77" s="1" t="s">
        <v>679</v>
      </c>
      <c r="H77" s="1" t="s">
        <v>661</v>
      </c>
      <c r="I77" s="1" t="s">
        <v>720</v>
      </c>
      <c r="J77" s="59" t="str">
        <f t="shared" si="1"/>
        <v>000 1 14 06313 05 0000 430</v>
      </c>
      <c r="K77" s="58">
        <v>250</v>
      </c>
      <c r="L77" s="58">
        <v>298.62921999999998</v>
      </c>
      <c r="M77">
        <v>119.45168799999999</v>
      </c>
    </row>
    <row r="78" spans="1:13" ht="30" x14ac:dyDescent="0.25">
      <c r="A78" s="61" t="s">
        <v>387</v>
      </c>
      <c r="B78" t="s">
        <v>317</v>
      </c>
      <c r="C78" s="1" t="s">
        <v>658</v>
      </c>
      <c r="D78" s="1" t="s">
        <v>3</v>
      </c>
      <c r="E78" s="1" t="s">
        <v>726</v>
      </c>
      <c r="F78" s="1" t="s">
        <v>660</v>
      </c>
      <c r="G78" s="1" t="s">
        <v>659</v>
      </c>
      <c r="H78" s="1" t="s">
        <v>661</v>
      </c>
      <c r="I78" s="1" t="s">
        <v>658</v>
      </c>
      <c r="J78" s="59" t="str">
        <f t="shared" si="1"/>
        <v>000 1 16 00000 00 0000 000</v>
      </c>
      <c r="K78" s="58">
        <v>316.5</v>
      </c>
      <c r="L78" s="58">
        <v>336.96093000000002</v>
      </c>
      <c r="M78">
        <v>106.46474881516588</v>
      </c>
    </row>
    <row r="79" spans="1:13" ht="75" x14ac:dyDescent="0.25">
      <c r="A79" s="61" t="s">
        <v>388</v>
      </c>
      <c r="B79" t="s">
        <v>317</v>
      </c>
      <c r="C79" s="1" t="s">
        <v>658</v>
      </c>
      <c r="D79" s="1" t="s">
        <v>3</v>
      </c>
      <c r="E79" s="1" t="s">
        <v>726</v>
      </c>
      <c r="F79" s="1" t="s">
        <v>680</v>
      </c>
      <c r="G79" s="1" t="s">
        <v>662</v>
      </c>
      <c r="H79" s="1" t="s">
        <v>661</v>
      </c>
      <c r="I79" s="1" t="s">
        <v>727</v>
      </c>
      <c r="J79" s="59" t="str">
        <f t="shared" si="1"/>
        <v>000 1 16 01000 01 0000 140</v>
      </c>
      <c r="K79" s="58">
        <v>114</v>
      </c>
      <c r="L79" s="58">
        <v>122.58215</v>
      </c>
      <c r="M79">
        <v>107.52820175438596</v>
      </c>
    </row>
    <row r="80" spans="1:13" ht="120" x14ac:dyDescent="0.25">
      <c r="A80" s="61" t="s">
        <v>389</v>
      </c>
      <c r="B80" t="s">
        <v>317</v>
      </c>
      <c r="C80" s="1" t="s">
        <v>658</v>
      </c>
      <c r="D80" s="1" t="s">
        <v>3</v>
      </c>
      <c r="E80" s="1" t="s">
        <v>726</v>
      </c>
      <c r="F80" s="1" t="s">
        <v>728</v>
      </c>
      <c r="G80" s="1" t="s">
        <v>662</v>
      </c>
      <c r="H80" s="1" t="s">
        <v>661</v>
      </c>
      <c r="I80" s="1" t="s">
        <v>727</v>
      </c>
      <c r="J80" s="59" t="str">
        <f t="shared" si="1"/>
        <v>000 1 16 01050 01 0000 140</v>
      </c>
      <c r="K80" s="58">
        <v>5</v>
      </c>
      <c r="L80" s="58">
        <v>5.8640100000000004</v>
      </c>
      <c r="M80">
        <v>117.28020000000001</v>
      </c>
    </row>
    <row r="81" spans="1:13" ht="165" x14ac:dyDescent="0.25">
      <c r="A81" s="61" t="s">
        <v>390</v>
      </c>
      <c r="B81" t="s">
        <v>317</v>
      </c>
      <c r="C81" s="1" t="s">
        <v>658</v>
      </c>
      <c r="D81" s="1" t="s">
        <v>3</v>
      </c>
      <c r="E81" s="1" t="s">
        <v>726</v>
      </c>
      <c r="F81" s="1" t="s">
        <v>729</v>
      </c>
      <c r="G81" s="1" t="s">
        <v>662</v>
      </c>
      <c r="H81" s="1" t="s">
        <v>661</v>
      </c>
      <c r="I81" s="1" t="s">
        <v>727</v>
      </c>
      <c r="J81" s="59" t="str">
        <f t="shared" si="1"/>
        <v>000 1 16 01053 01 0000 140</v>
      </c>
      <c r="K81" s="58">
        <v>5</v>
      </c>
      <c r="L81" s="58">
        <v>5.8640100000000004</v>
      </c>
      <c r="M81">
        <v>117.28020000000001</v>
      </c>
    </row>
    <row r="82" spans="1:13" ht="165" x14ac:dyDescent="0.25">
      <c r="A82" s="61" t="s">
        <v>391</v>
      </c>
      <c r="B82" t="s">
        <v>317</v>
      </c>
      <c r="C82" s="1" t="s">
        <v>658</v>
      </c>
      <c r="D82" s="1" t="s">
        <v>3</v>
      </c>
      <c r="E82" s="1" t="s">
        <v>726</v>
      </c>
      <c r="F82" s="1" t="s">
        <v>730</v>
      </c>
      <c r="G82" s="1" t="s">
        <v>662</v>
      </c>
      <c r="H82" s="1" t="s">
        <v>661</v>
      </c>
      <c r="I82" s="1" t="s">
        <v>727</v>
      </c>
      <c r="J82" s="59" t="str">
        <f t="shared" si="1"/>
        <v>000 1 16 01060 01 0000 140</v>
      </c>
      <c r="K82" s="58">
        <v>10</v>
      </c>
      <c r="L82" s="58">
        <v>14.015040000000001</v>
      </c>
      <c r="M82">
        <v>140.15040000000002</v>
      </c>
    </row>
    <row r="83" spans="1:13" ht="210" x14ac:dyDescent="0.25">
      <c r="A83" s="61" t="s">
        <v>392</v>
      </c>
      <c r="B83" t="s">
        <v>317</v>
      </c>
      <c r="C83" s="1" t="s">
        <v>658</v>
      </c>
      <c r="D83" s="1" t="s">
        <v>3</v>
      </c>
      <c r="E83" s="1" t="s">
        <v>726</v>
      </c>
      <c r="F83" s="1" t="s">
        <v>731</v>
      </c>
      <c r="G83" s="1" t="s">
        <v>662</v>
      </c>
      <c r="H83" s="1" t="s">
        <v>661</v>
      </c>
      <c r="I83" s="1" t="s">
        <v>727</v>
      </c>
      <c r="J83" s="59" t="str">
        <f t="shared" si="1"/>
        <v>000 1 16 01063 01 0000 140</v>
      </c>
      <c r="K83" s="58">
        <v>10</v>
      </c>
      <c r="L83" s="58">
        <v>14.015040000000001</v>
      </c>
      <c r="M83">
        <v>140.15040000000002</v>
      </c>
    </row>
    <row r="84" spans="1:13" ht="105" x14ac:dyDescent="0.25">
      <c r="A84" s="61" t="s">
        <v>393</v>
      </c>
      <c r="B84" t="s">
        <v>317</v>
      </c>
      <c r="C84" s="1" t="s">
        <v>658</v>
      </c>
      <c r="D84" s="1" t="s">
        <v>3</v>
      </c>
      <c r="E84" s="1" t="s">
        <v>726</v>
      </c>
      <c r="F84" s="1" t="s">
        <v>732</v>
      </c>
      <c r="G84" s="1" t="s">
        <v>662</v>
      </c>
      <c r="H84" s="1" t="s">
        <v>661</v>
      </c>
      <c r="I84" s="1" t="s">
        <v>727</v>
      </c>
      <c r="J84" s="59" t="str">
        <f t="shared" si="1"/>
        <v>000 1 16 01070 01 0000 140</v>
      </c>
      <c r="K84" s="58" t="s">
        <v>327</v>
      </c>
      <c r="L84" s="58">
        <v>0.5</v>
      </c>
      <c r="M84" t="s">
        <v>327</v>
      </c>
    </row>
    <row r="85" spans="1:13" ht="165" x14ac:dyDescent="0.25">
      <c r="A85" s="61" t="s">
        <v>394</v>
      </c>
      <c r="B85" t="s">
        <v>317</v>
      </c>
      <c r="C85" s="1" t="s">
        <v>658</v>
      </c>
      <c r="D85" s="1" t="s">
        <v>3</v>
      </c>
      <c r="E85" s="1" t="s">
        <v>726</v>
      </c>
      <c r="F85" s="1" t="s">
        <v>733</v>
      </c>
      <c r="G85" s="1" t="s">
        <v>662</v>
      </c>
      <c r="H85" s="1" t="s">
        <v>661</v>
      </c>
      <c r="I85" s="1" t="s">
        <v>727</v>
      </c>
      <c r="J85" s="59" t="str">
        <f t="shared" si="1"/>
        <v>000 1 16 01073 01 0000 140</v>
      </c>
      <c r="K85" s="58" t="s">
        <v>327</v>
      </c>
      <c r="L85" s="58">
        <v>0.5</v>
      </c>
      <c r="M85" t="s">
        <v>327</v>
      </c>
    </row>
    <row r="86" spans="1:13" ht="120" x14ac:dyDescent="0.25">
      <c r="A86" s="61" t="s">
        <v>395</v>
      </c>
      <c r="B86" t="s">
        <v>317</v>
      </c>
      <c r="C86" s="1" t="s">
        <v>658</v>
      </c>
      <c r="D86" s="1" t="s">
        <v>3</v>
      </c>
      <c r="E86" s="1" t="s">
        <v>726</v>
      </c>
      <c r="F86" s="1" t="s">
        <v>734</v>
      </c>
      <c r="G86" s="1" t="s">
        <v>662</v>
      </c>
      <c r="H86" s="1" t="s">
        <v>661</v>
      </c>
      <c r="I86" s="1" t="s">
        <v>727</v>
      </c>
      <c r="J86" s="59" t="str">
        <f t="shared" si="1"/>
        <v>000 1 16 01080 01 0000 140</v>
      </c>
      <c r="K86" s="58">
        <v>22</v>
      </c>
      <c r="L86" s="58">
        <v>22.610240000000001</v>
      </c>
      <c r="M86">
        <v>102.77381818181819</v>
      </c>
    </row>
    <row r="87" spans="1:13" ht="180" x14ac:dyDescent="0.25">
      <c r="A87" s="61" t="s">
        <v>396</v>
      </c>
      <c r="B87" t="s">
        <v>317</v>
      </c>
      <c r="C87" s="1" t="s">
        <v>658</v>
      </c>
      <c r="D87" s="1" t="s">
        <v>3</v>
      </c>
      <c r="E87" s="1" t="s">
        <v>726</v>
      </c>
      <c r="F87" s="1" t="s">
        <v>735</v>
      </c>
      <c r="G87" s="1" t="s">
        <v>662</v>
      </c>
      <c r="H87" s="1" t="s">
        <v>661</v>
      </c>
      <c r="I87" s="1" t="s">
        <v>727</v>
      </c>
      <c r="J87" s="59" t="str">
        <f t="shared" si="1"/>
        <v>000 1 16 01083 01 0000 140</v>
      </c>
      <c r="K87" s="58">
        <v>2</v>
      </c>
      <c r="L87" s="58">
        <v>2.6102399999999997</v>
      </c>
      <c r="M87">
        <v>130.51199999999997</v>
      </c>
    </row>
    <row r="88" spans="1:13" ht="150" x14ac:dyDescent="0.25">
      <c r="A88" s="61" t="s">
        <v>397</v>
      </c>
      <c r="B88" t="s">
        <v>317</v>
      </c>
      <c r="C88" s="1" t="s">
        <v>658</v>
      </c>
      <c r="D88" s="1" t="s">
        <v>3</v>
      </c>
      <c r="E88" s="1" t="s">
        <v>726</v>
      </c>
      <c r="F88" s="1" t="s">
        <v>736</v>
      </c>
      <c r="G88" s="1" t="s">
        <v>662</v>
      </c>
      <c r="H88" s="1" t="s">
        <v>661</v>
      </c>
      <c r="I88" s="1" t="s">
        <v>727</v>
      </c>
      <c r="J88" s="59" t="str">
        <f t="shared" si="1"/>
        <v>000 1 16 01084 01 0000 140</v>
      </c>
      <c r="K88" s="58">
        <v>20</v>
      </c>
      <c r="L88" s="58">
        <v>20</v>
      </c>
      <c r="M88">
        <v>100</v>
      </c>
    </row>
    <row r="89" spans="1:13" ht="135" x14ac:dyDescent="0.25">
      <c r="A89" s="61" t="s">
        <v>398</v>
      </c>
      <c r="B89" t="s">
        <v>317</v>
      </c>
      <c r="C89" s="1" t="s">
        <v>658</v>
      </c>
      <c r="D89" s="1" t="s">
        <v>3</v>
      </c>
      <c r="E89" s="1" t="s">
        <v>726</v>
      </c>
      <c r="F89" s="1" t="s">
        <v>737</v>
      </c>
      <c r="G89" s="1" t="s">
        <v>662</v>
      </c>
      <c r="H89" s="1" t="s">
        <v>661</v>
      </c>
      <c r="I89" s="1" t="s">
        <v>727</v>
      </c>
      <c r="J89" s="59" t="str">
        <f t="shared" si="1"/>
        <v>000 1 16 01140 01 0000 140</v>
      </c>
      <c r="K89" s="58" t="s">
        <v>327</v>
      </c>
      <c r="L89" s="58">
        <v>0.5</v>
      </c>
      <c r="M89" t="s">
        <v>327</v>
      </c>
    </row>
    <row r="90" spans="1:13" ht="195" x14ac:dyDescent="0.25">
      <c r="A90" s="61" t="s">
        <v>399</v>
      </c>
      <c r="B90" t="s">
        <v>317</v>
      </c>
      <c r="C90" s="1" t="s">
        <v>658</v>
      </c>
      <c r="D90" s="1" t="s">
        <v>3</v>
      </c>
      <c r="E90" s="1" t="s">
        <v>726</v>
      </c>
      <c r="F90" s="1" t="s">
        <v>738</v>
      </c>
      <c r="G90" s="1" t="s">
        <v>662</v>
      </c>
      <c r="H90" s="1" t="s">
        <v>661</v>
      </c>
      <c r="I90" s="1" t="s">
        <v>727</v>
      </c>
      <c r="J90" s="59" t="str">
        <f t="shared" si="1"/>
        <v>000 1 16 01143 01 0000 140</v>
      </c>
      <c r="K90" s="58" t="s">
        <v>327</v>
      </c>
      <c r="L90" s="58">
        <v>0.5</v>
      </c>
      <c r="M90" t="s">
        <v>327</v>
      </c>
    </row>
    <row r="91" spans="1:13" ht="135" x14ac:dyDescent="0.25">
      <c r="A91" s="61" t="s">
        <v>400</v>
      </c>
      <c r="B91" t="s">
        <v>317</v>
      </c>
      <c r="C91" s="1" t="s">
        <v>658</v>
      </c>
      <c r="D91" s="1" t="s">
        <v>3</v>
      </c>
      <c r="E91" s="1" t="s">
        <v>726</v>
      </c>
      <c r="F91" s="1" t="s">
        <v>739</v>
      </c>
      <c r="G91" s="1" t="s">
        <v>662</v>
      </c>
      <c r="H91" s="1" t="s">
        <v>661</v>
      </c>
      <c r="I91" s="1" t="s">
        <v>727</v>
      </c>
      <c r="J91" s="59" t="str">
        <f t="shared" si="1"/>
        <v>000 1 16 01150 01 0000 140</v>
      </c>
      <c r="K91" s="58">
        <v>2</v>
      </c>
      <c r="L91" s="58">
        <v>2.3834299999999997</v>
      </c>
      <c r="M91">
        <v>119.17149999999998</v>
      </c>
    </row>
    <row r="92" spans="1:13" ht="225" x14ac:dyDescent="0.25">
      <c r="A92" s="61" t="s">
        <v>401</v>
      </c>
      <c r="B92" t="s">
        <v>317</v>
      </c>
      <c r="C92" s="1" t="s">
        <v>658</v>
      </c>
      <c r="D92" s="1" t="s">
        <v>3</v>
      </c>
      <c r="E92" s="1" t="s">
        <v>726</v>
      </c>
      <c r="F92" s="1" t="s">
        <v>740</v>
      </c>
      <c r="G92" s="1" t="s">
        <v>662</v>
      </c>
      <c r="H92" s="1" t="s">
        <v>661</v>
      </c>
      <c r="I92" s="1" t="s">
        <v>727</v>
      </c>
      <c r="J92" s="59" t="str">
        <f t="shared" si="1"/>
        <v>000 1 16 01153 01 0000 140</v>
      </c>
      <c r="K92" s="58">
        <v>2</v>
      </c>
      <c r="L92" s="58">
        <v>2.3834299999999997</v>
      </c>
      <c r="M92">
        <v>119.17149999999998</v>
      </c>
    </row>
    <row r="93" spans="1:13" ht="120" x14ac:dyDescent="0.25">
      <c r="A93" s="61" t="s">
        <v>402</v>
      </c>
      <c r="B93" t="s">
        <v>317</v>
      </c>
      <c r="C93" s="1" t="s">
        <v>658</v>
      </c>
      <c r="D93" s="1" t="s">
        <v>3</v>
      </c>
      <c r="E93" s="1" t="s">
        <v>726</v>
      </c>
      <c r="F93" s="1" t="s">
        <v>741</v>
      </c>
      <c r="G93" s="1" t="s">
        <v>662</v>
      </c>
      <c r="H93" s="1" t="s">
        <v>661</v>
      </c>
      <c r="I93" s="1" t="s">
        <v>727</v>
      </c>
      <c r="J93" s="59" t="str">
        <f t="shared" si="1"/>
        <v>000 1 16 01170 01 0000 140</v>
      </c>
      <c r="K93" s="58">
        <v>1</v>
      </c>
      <c r="L93" s="58">
        <v>0.5</v>
      </c>
      <c r="M93">
        <v>50</v>
      </c>
    </row>
    <row r="94" spans="1:13" ht="180" x14ac:dyDescent="0.25">
      <c r="A94" s="61" t="s">
        <v>403</v>
      </c>
      <c r="B94" t="s">
        <v>317</v>
      </c>
      <c r="C94" s="1" t="s">
        <v>658</v>
      </c>
      <c r="D94" s="1" t="s">
        <v>3</v>
      </c>
      <c r="E94" s="1" t="s">
        <v>726</v>
      </c>
      <c r="F94" s="1" t="s">
        <v>742</v>
      </c>
      <c r="G94" s="1" t="s">
        <v>662</v>
      </c>
      <c r="H94" s="1" t="s">
        <v>661</v>
      </c>
      <c r="I94" s="1" t="s">
        <v>727</v>
      </c>
      <c r="J94" s="59" t="str">
        <f t="shared" si="1"/>
        <v>000 1 16 01173 01 0000 140</v>
      </c>
      <c r="K94" s="58">
        <v>1</v>
      </c>
      <c r="L94" s="58">
        <v>0.5</v>
      </c>
      <c r="M94">
        <v>50</v>
      </c>
    </row>
    <row r="95" spans="1:13" ht="105" x14ac:dyDescent="0.25">
      <c r="A95" s="61" t="s">
        <v>404</v>
      </c>
      <c r="B95" t="s">
        <v>317</v>
      </c>
      <c r="C95" s="1" t="s">
        <v>658</v>
      </c>
      <c r="D95" s="1" t="s">
        <v>3</v>
      </c>
      <c r="E95" s="1" t="s">
        <v>726</v>
      </c>
      <c r="F95" s="1" t="s">
        <v>743</v>
      </c>
      <c r="G95" s="1" t="s">
        <v>662</v>
      </c>
      <c r="H95" s="1" t="s">
        <v>661</v>
      </c>
      <c r="I95" s="1" t="s">
        <v>727</v>
      </c>
      <c r="J95" s="59" t="str">
        <f t="shared" si="1"/>
        <v>000 1 16 01190 01 0000 140</v>
      </c>
      <c r="K95" s="58">
        <v>50</v>
      </c>
      <c r="L95" s="58">
        <v>51.25535</v>
      </c>
      <c r="M95">
        <v>102.5107</v>
      </c>
    </row>
    <row r="96" spans="1:13" ht="165" x14ac:dyDescent="0.25">
      <c r="A96" s="61" t="s">
        <v>405</v>
      </c>
      <c r="B96" t="s">
        <v>317</v>
      </c>
      <c r="C96" s="1" t="s">
        <v>658</v>
      </c>
      <c r="D96" s="1" t="s">
        <v>3</v>
      </c>
      <c r="E96" s="1" t="s">
        <v>726</v>
      </c>
      <c r="F96" s="1" t="s">
        <v>744</v>
      </c>
      <c r="G96" s="1" t="s">
        <v>662</v>
      </c>
      <c r="H96" s="1" t="s">
        <v>661</v>
      </c>
      <c r="I96" s="1" t="s">
        <v>727</v>
      </c>
      <c r="J96" s="59" t="str">
        <f t="shared" si="1"/>
        <v>000 1 16 01193 01 0000 140</v>
      </c>
      <c r="K96" s="58">
        <v>50</v>
      </c>
      <c r="L96" s="58">
        <v>51.25535</v>
      </c>
      <c r="M96">
        <v>102.5107</v>
      </c>
    </row>
    <row r="97" spans="1:13" ht="135" x14ac:dyDescent="0.25">
      <c r="A97" s="61" t="s">
        <v>406</v>
      </c>
      <c r="B97" t="s">
        <v>317</v>
      </c>
      <c r="C97" s="1" t="s">
        <v>658</v>
      </c>
      <c r="D97" s="1" t="s">
        <v>3</v>
      </c>
      <c r="E97" s="1" t="s">
        <v>726</v>
      </c>
      <c r="F97" s="1" t="s">
        <v>745</v>
      </c>
      <c r="G97" s="1" t="s">
        <v>662</v>
      </c>
      <c r="H97" s="1" t="s">
        <v>661</v>
      </c>
      <c r="I97" s="1" t="s">
        <v>727</v>
      </c>
      <c r="J97" s="59" t="str">
        <f t="shared" si="1"/>
        <v>000 1 16 01200 01 0000 140</v>
      </c>
      <c r="K97" s="58">
        <v>24</v>
      </c>
      <c r="L97" s="58">
        <v>24.954080000000001</v>
      </c>
      <c r="M97">
        <v>103.97533333333332</v>
      </c>
    </row>
    <row r="98" spans="1:13" ht="195" x14ac:dyDescent="0.25">
      <c r="A98" s="61" t="s">
        <v>407</v>
      </c>
      <c r="B98" t="s">
        <v>317</v>
      </c>
      <c r="C98" s="1" t="s">
        <v>658</v>
      </c>
      <c r="D98" s="1" t="s">
        <v>3</v>
      </c>
      <c r="E98" s="1" t="s">
        <v>726</v>
      </c>
      <c r="F98" s="1" t="s">
        <v>746</v>
      </c>
      <c r="G98" s="1" t="s">
        <v>662</v>
      </c>
      <c r="H98" s="1" t="s">
        <v>661</v>
      </c>
      <c r="I98" s="1" t="s">
        <v>727</v>
      </c>
      <c r="J98" s="59" t="str">
        <f t="shared" si="1"/>
        <v>000 1 16 01203 01 0000 140</v>
      </c>
      <c r="K98" s="58">
        <v>24</v>
      </c>
      <c r="L98" s="58">
        <v>24.954080000000001</v>
      </c>
      <c r="M98">
        <v>103.97533333333332</v>
      </c>
    </row>
    <row r="99" spans="1:13" ht="99.75" customHeight="1" x14ac:dyDescent="0.25">
      <c r="A99" s="61" t="s">
        <v>408</v>
      </c>
      <c r="B99" t="s">
        <v>317</v>
      </c>
      <c r="C99" s="1" t="s">
        <v>658</v>
      </c>
      <c r="D99" s="1" t="s">
        <v>3</v>
      </c>
      <c r="E99" s="1" t="s">
        <v>726</v>
      </c>
      <c r="F99" s="1" t="s">
        <v>663</v>
      </c>
      <c r="G99" s="1" t="s">
        <v>685</v>
      </c>
      <c r="H99" s="1" t="s">
        <v>661</v>
      </c>
      <c r="I99" s="1" t="s">
        <v>727</v>
      </c>
      <c r="J99" s="59" t="str">
        <f t="shared" si="1"/>
        <v>000 1 16 02000 02 0000 140</v>
      </c>
      <c r="K99" s="58" t="s">
        <v>327</v>
      </c>
      <c r="L99" s="58">
        <v>-1.72373</v>
      </c>
      <c r="M99" t="s">
        <v>327</v>
      </c>
    </row>
    <row r="100" spans="1:13" ht="90" x14ac:dyDescent="0.25">
      <c r="A100" s="61" t="s">
        <v>409</v>
      </c>
      <c r="B100" t="s">
        <v>317</v>
      </c>
      <c r="C100" s="1" t="s">
        <v>658</v>
      </c>
      <c r="D100" s="1" t="s">
        <v>3</v>
      </c>
      <c r="E100" s="1" t="s">
        <v>726</v>
      </c>
      <c r="F100" s="1" t="s">
        <v>666</v>
      </c>
      <c r="G100" s="1" t="s">
        <v>685</v>
      </c>
      <c r="H100" s="1" t="s">
        <v>661</v>
      </c>
      <c r="I100" s="1" t="s">
        <v>727</v>
      </c>
      <c r="J100" s="59" t="str">
        <f t="shared" si="1"/>
        <v>000 1 16 02020 02 0000 140</v>
      </c>
      <c r="K100" s="58" t="s">
        <v>327</v>
      </c>
      <c r="L100" s="58">
        <v>-1.72373</v>
      </c>
      <c r="M100" t="s">
        <v>327</v>
      </c>
    </row>
    <row r="101" spans="1:13" ht="195" x14ac:dyDescent="0.25">
      <c r="A101" s="61" t="s">
        <v>410</v>
      </c>
      <c r="B101" t="s">
        <v>317</v>
      </c>
      <c r="C101" s="1" t="s">
        <v>658</v>
      </c>
      <c r="D101" s="1" t="s">
        <v>3</v>
      </c>
      <c r="E101" s="1" t="s">
        <v>726</v>
      </c>
      <c r="F101" s="1" t="s">
        <v>747</v>
      </c>
      <c r="G101" s="1" t="s">
        <v>659</v>
      </c>
      <c r="H101" s="1" t="s">
        <v>661</v>
      </c>
      <c r="I101" s="1" t="s">
        <v>727</v>
      </c>
      <c r="J101" s="59" t="str">
        <f t="shared" si="1"/>
        <v>000 1 16 07000 00 0000 140</v>
      </c>
      <c r="K101" s="58">
        <v>34</v>
      </c>
      <c r="L101" s="58">
        <v>38.117809999999999</v>
      </c>
      <c r="M101">
        <v>112.11120588235292</v>
      </c>
    </row>
    <row r="102" spans="1:13" ht="105" x14ac:dyDescent="0.25">
      <c r="A102" s="61" t="s">
        <v>411</v>
      </c>
      <c r="B102" t="s">
        <v>317</v>
      </c>
      <c r="C102" s="1" t="s">
        <v>658</v>
      </c>
      <c r="D102" s="1" t="s">
        <v>3</v>
      </c>
      <c r="E102" s="1" t="s">
        <v>726</v>
      </c>
      <c r="F102" s="1" t="s">
        <v>748</v>
      </c>
      <c r="G102" s="1" t="s">
        <v>659</v>
      </c>
      <c r="H102" s="1" t="s">
        <v>661</v>
      </c>
      <c r="I102" s="1" t="s">
        <v>727</v>
      </c>
      <c r="J102" s="59" t="str">
        <f t="shared" si="1"/>
        <v>000 1 16 07010 00 0000 140</v>
      </c>
      <c r="K102" s="58">
        <v>15</v>
      </c>
      <c r="L102" s="58">
        <v>17.665140000000001</v>
      </c>
      <c r="M102">
        <v>117.76759999999999</v>
      </c>
    </row>
    <row r="103" spans="1:13" ht="135" x14ac:dyDescent="0.25">
      <c r="A103" s="61" t="s">
        <v>412</v>
      </c>
      <c r="B103" t="s">
        <v>317</v>
      </c>
      <c r="C103" s="1" t="s">
        <v>658</v>
      </c>
      <c r="D103" s="1" t="s">
        <v>3</v>
      </c>
      <c r="E103" s="1" t="s">
        <v>726</v>
      </c>
      <c r="F103" s="1" t="s">
        <v>748</v>
      </c>
      <c r="G103" s="1" t="s">
        <v>679</v>
      </c>
      <c r="H103" s="1" t="s">
        <v>661</v>
      </c>
      <c r="I103" s="1" t="s">
        <v>727</v>
      </c>
      <c r="J103" s="59" t="str">
        <f t="shared" si="1"/>
        <v>000 1 16 07010 05 0000 140</v>
      </c>
      <c r="K103" s="58">
        <v>15</v>
      </c>
      <c r="L103" s="58">
        <v>17.665140000000001</v>
      </c>
      <c r="M103">
        <v>117.76759999999999</v>
      </c>
    </row>
    <row r="104" spans="1:13" ht="150" x14ac:dyDescent="0.25">
      <c r="A104" s="61" t="s">
        <v>413</v>
      </c>
      <c r="B104" t="s">
        <v>317</v>
      </c>
      <c r="C104" s="1" t="s">
        <v>658</v>
      </c>
      <c r="D104" s="1" t="s">
        <v>3</v>
      </c>
      <c r="E104" s="1" t="s">
        <v>726</v>
      </c>
      <c r="F104" s="1" t="s">
        <v>749</v>
      </c>
      <c r="G104" s="1" t="s">
        <v>659</v>
      </c>
      <c r="H104" s="1" t="s">
        <v>661</v>
      </c>
      <c r="I104" s="1" t="s">
        <v>727</v>
      </c>
      <c r="J104" s="59" t="str">
        <f t="shared" si="1"/>
        <v>000 1 16 07090 00 0000 140</v>
      </c>
      <c r="K104" s="58">
        <v>19</v>
      </c>
      <c r="L104" s="58">
        <v>20.452669999999998</v>
      </c>
      <c r="M104">
        <v>107.64563157894736</v>
      </c>
    </row>
    <row r="105" spans="1:13" ht="135" x14ac:dyDescent="0.25">
      <c r="A105" s="61" t="s">
        <v>414</v>
      </c>
      <c r="B105" t="s">
        <v>317</v>
      </c>
      <c r="C105" s="1" t="s">
        <v>658</v>
      </c>
      <c r="D105" s="1" t="s">
        <v>3</v>
      </c>
      <c r="E105" s="1" t="s">
        <v>726</v>
      </c>
      <c r="F105" s="1" t="s">
        <v>749</v>
      </c>
      <c r="G105" s="1" t="s">
        <v>679</v>
      </c>
      <c r="H105" s="1" t="s">
        <v>661</v>
      </c>
      <c r="I105" s="1" t="s">
        <v>727</v>
      </c>
      <c r="J105" s="59" t="str">
        <f t="shared" si="1"/>
        <v>000 1 16 07090 05 0000 140</v>
      </c>
      <c r="K105" s="58">
        <v>19</v>
      </c>
      <c r="L105" s="58">
        <v>20.452669999999998</v>
      </c>
      <c r="M105">
        <v>107.64563157894736</v>
      </c>
    </row>
    <row r="106" spans="1:13" ht="30" x14ac:dyDescent="0.25">
      <c r="A106" s="61" t="s">
        <v>415</v>
      </c>
      <c r="B106" t="s">
        <v>317</v>
      </c>
      <c r="C106" s="1" t="s">
        <v>658</v>
      </c>
      <c r="D106" s="1" t="s">
        <v>3</v>
      </c>
      <c r="E106" s="1" t="s">
        <v>726</v>
      </c>
      <c r="F106" s="1" t="s">
        <v>750</v>
      </c>
      <c r="G106" s="1" t="s">
        <v>659</v>
      </c>
      <c r="H106" s="1" t="s">
        <v>661</v>
      </c>
      <c r="I106" s="1" t="s">
        <v>727</v>
      </c>
      <c r="J106" s="59" t="str">
        <f t="shared" si="1"/>
        <v>000 1 16 10000 00 0000 140</v>
      </c>
      <c r="K106" s="58">
        <v>132.5</v>
      </c>
      <c r="L106" s="58">
        <v>138.3734</v>
      </c>
      <c r="M106">
        <v>104.43275471698112</v>
      </c>
    </row>
    <row r="107" spans="1:13" ht="165" x14ac:dyDescent="0.25">
      <c r="A107" s="61" t="s">
        <v>416</v>
      </c>
      <c r="B107" t="s">
        <v>317</v>
      </c>
      <c r="C107" s="1" t="s">
        <v>658</v>
      </c>
      <c r="D107" s="1" t="s">
        <v>3</v>
      </c>
      <c r="E107" s="1" t="s">
        <v>726</v>
      </c>
      <c r="F107" s="1" t="s">
        <v>751</v>
      </c>
      <c r="G107" s="1" t="s">
        <v>679</v>
      </c>
      <c r="H107" s="1" t="s">
        <v>661</v>
      </c>
      <c r="I107" s="1" t="s">
        <v>727</v>
      </c>
      <c r="J107" s="59" t="str">
        <f t="shared" si="1"/>
        <v>000 1 16 10030 05 0000 140</v>
      </c>
      <c r="K107" s="58">
        <v>6</v>
      </c>
      <c r="L107" s="58">
        <v>6.1026099999999994</v>
      </c>
      <c r="M107">
        <v>101.71016666666665</v>
      </c>
    </row>
    <row r="108" spans="1:13" ht="120" x14ac:dyDescent="0.25">
      <c r="A108" s="61" t="s">
        <v>417</v>
      </c>
      <c r="B108" t="s">
        <v>317</v>
      </c>
      <c r="C108" s="1" t="s">
        <v>658</v>
      </c>
      <c r="D108" s="1" t="s">
        <v>3</v>
      </c>
      <c r="E108" s="1" t="s">
        <v>726</v>
      </c>
      <c r="F108" s="1" t="s">
        <v>752</v>
      </c>
      <c r="G108" s="1" t="s">
        <v>679</v>
      </c>
      <c r="H108" s="1" t="s">
        <v>661</v>
      </c>
      <c r="I108" s="1" t="s">
        <v>727</v>
      </c>
      <c r="J108" s="59" t="str">
        <f t="shared" si="1"/>
        <v>000 1 16 10032 05 0000 140</v>
      </c>
      <c r="K108" s="58">
        <v>6</v>
      </c>
      <c r="L108" s="58">
        <v>6.1026099999999994</v>
      </c>
      <c r="M108">
        <v>101.71016666666665</v>
      </c>
    </row>
    <row r="109" spans="1:13" ht="135" x14ac:dyDescent="0.25">
      <c r="A109" s="61" t="s">
        <v>418</v>
      </c>
      <c r="B109" t="s">
        <v>317</v>
      </c>
      <c r="C109" s="1" t="s">
        <v>658</v>
      </c>
      <c r="D109" s="1" t="s">
        <v>3</v>
      </c>
      <c r="E109" s="1" t="s">
        <v>726</v>
      </c>
      <c r="F109" s="1" t="s">
        <v>753</v>
      </c>
      <c r="G109" s="1" t="s">
        <v>659</v>
      </c>
      <c r="H109" s="1" t="s">
        <v>661</v>
      </c>
      <c r="I109" s="1" t="s">
        <v>727</v>
      </c>
      <c r="J109" s="59" t="str">
        <f t="shared" si="1"/>
        <v>000 1 16 10120 00 0000 140</v>
      </c>
      <c r="K109" s="58">
        <v>126.5</v>
      </c>
      <c r="L109" s="58">
        <v>132.27079000000001</v>
      </c>
      <c r="M109">
        <v>104.56188932806324</v>
      </c>
    </row>
    <row r="110" spans="1:13" ht="120" x14ac:dyDescent="0.25">
      <c r="A110" s="61" t="s">
        <v>419</v>
      </c>
      <c r="B110" t="s">
        <v>317</v>
      </c>
      <c r="C110" s="1" t="s">
        <v>658</v>
      </c>
      <c r="D110" s="1" t="s">
        <v>3</v>
      </c>
      <c r="E110" s="1" t="s">
        <v>726</v>
      </c>
      <c r="F110" s="1" t="s">
        <v>754</v>
      </c>
      <c r="G110" s="1" t="s">
        <v>662</v>
      </c>
      <c r="H110" s="1" t="s">
        <v>661</v>
      </c>
      <c r="I110" s="1" t="s">
        <v>727</v>
      </c>
      <c r="J110" s="59" t="str">
        <f t="shared" si="1"/>
        <v>000 1 16 10123 01 0000 140</v>
      </c>
      <c r="K110" s="58">
        <v>70.5</v>
      </c>
      <c r="L110" s="58">
        <v>70.863609999999994</v>
      </c>
      <c r="M110">
        <v>100.51575886524822</v>
      </c>
    </row>
    <row r="111" spans="1:13" ht="135" x14ac:dyDescent="0.25">
      <c r="A111" s="61" t="s">
        <v>420</v>
      </c>
      <c r="B111" t="s">
        <v>317</v>
      </c>
      <c r="C111" s="1" t="s">
        <v>658</v>
      </c>
      <c r="D111" s="1" t="s">
        <v>3</v>
      </c>
      <c r="E111" s="1" t="s">
        <v>726</v>
      </c>
      <c r="F111" s="1" t="s">
        <v>755</v>
      </c>
      <c r="G111" s="1" t="s">
        <v>662</v>
      </c>
      <c r="H111" s="1" t="s">
        <v>661</v>
      </c>
      <c r="I111" s="1" t="s">
        <v>727</v>
      </c>
      <c r="J111" s="59" t="str">
        <f t="shared" si="1"/>
        <v>000 1 16 10129 01 0000 140</v>
      </c>
      <c r="K111" s="58">
        <v>56</v>
      </c>
      <c r="L111" s="58">
        <v>61.407179999999997</v>
      </c>
      <c r="M111">
        <v>109.65567857142857</v>
      </c>
    </row>
    <row r="112" spans="1:13" ht="30" x14ac:dyDescent="0.25">
      <c r="A112" s="61" t="s">
        <v>421</v>
      </c>
      <c r="B112" t="s">
        <v>317</v>
      </c>
      <c r="C112" s="1" t="s">
        <v>658</v>
      </c>
      <c r="D112" s="1" t="s">
        <v>3</v>
      </c>
      <c r="E112" s="1" t="s">
        <v>726</v>
      </c>
      <c r="F112" s="1" t="s">
        <v>756</v>
      </c>
      <c r="G112" s="1" t="s">
        <v>662</v>
      </c>
      <c r="H112" s="1" t="s">
        <v>661</v>
      </c>
      <c r="I112" s="1" t="s">
        <v>727</v>
      </c>
      <c r="J112" s="59" t="str">
        <f t="shared" si="1"/>
        <v>000 1 16 11000 01 0000 140</v>
      </c>
      <c r="K112" s="58">
        <v>36</v>
      </c>
      <c r="L112" s="58">
        <v>39.6113</v>
      </c>
      <c r="M112">
        <v>110.0313888888889</v>
      </c>
    </row>
    <row r="113" spans="1:13" ht="195" x14ac:dyDescent="0.25">
      <c r="A113" s="61" t="s">
        <v>422</v>
      </c>
      <c r="B113" t="s">
        <v>317</v>
      </c>
      <c r="C113" s="1" t="s">
        <v>658</v>
      </c>
      <c r="D113" s="1" t="s">
        <v>3</v>
      </c>
      <c r="E113" s="1" t="s">
        <v>726</v>
      </c>
      <c r="F113" s="1" t="s">
        <v>757</v>
      </c>
      <c r="G113" s="1" t="s">
        <v>662</v>
      </c>
      <c r="H113" s="1" t="s">
        <v>661</v>
      </c>
      <c r="I113" s="1" t="s">
        <v>727</v>
      </c>
      <c r="J113" s="59" t="str">
        <f t="shared" si="1"/>
        <v>000 1 16 11050 01 0000 140</v>
      </c>
      <c r="K113" s="58">
        <v>36</v>
      </c>
      <c r="L113" s="58">
        <v>39.6113</v>
      </c>
      <c r="M113">
        <v>110.0313888888889</v>
      </c>
    </row>
    <row r="114" spans="1:13" x14ac:dyDescent="0.25">
      <c r="A114" s="61" t="s">
        <v>423</v>
      </c>
      <c r="B114" t="s">
        <v>317</v>
      </c>
      <c r="C114" s="1" t="s">
        <v>658</v>
      </c>
      <c r="D114" s="1" t="s">
        <v>3</v>
      </c>
      <c r="E114" s="1" t="s">
        <v>758</v>
      </c>
      <c r="F114" s="1" t="s">
        <v>660</v>
      </c>
      <c r="G114" s="1" t="s">
        <v>659</v>
      </c>
      <c r="H114" s="1" t="s">
        <v>661</v>
      </c>
      <c r="I114" s="1" t="s">
        <v>658</v>
      </c>
      <c r="J114" s="59" t="str">
        <f t="shared" si="1"/>
        <v>000 1 17 00000 00 0000 000</v>
      </c>
      <c r="K114" s="58" t="s">
        <v>327</v>
      </c>
      <c r="L114" s="58">
        <v>17.713840000000001</v>
      </c>
      <c r="M114" t="s">
        <v>327</v>
      </c>
    </row>
    <row r="115" spans="1:13" x14ac:dyDescent="0.25">
      <c r="A115" s="61" t="s">
        <v>424</v>
      </c>
      <c r="B115" t="s">
        <v>317</v>
      </c>
      <c r="C115" s="1" t="s">
        <v>658</v>
      </c>
      <c r="D115" s="1" t="s">
        <v>3</v>
      </c>
      <c r="E115" s="1" t="s">
        <v>758</v>
      </c>
      <c r="F115" s="1" t="s">
        <v>680</v>
      </c>
      <c r="G115" s="1" t="s">
        <v>659</v>
      </c>
      <c r="H115" s="1" t="s">
        <v>661</v>
      </c>
      <c r="I115" s="1" t="s">
        <v>759</v>
      </c>
      <c r="J115" s="59" t="str">
        <f t="shared" si="1"/>
        <v>000 1 17 01000 00 0000 180</v>
      </c>
      <c r="K115" s="58" t="s">
        <v>327</v>
      </c>
      <c r="L115" s="58">
        <v>15.91084</v>
      </c>
      <c r="M115" t="s">
        <v>327</v>
      </c>
    </row>
    <row r="116" spans="1:13" ht="45" x14ac:dyDescent="0.25">
      <c r="A116" s="61" t="s">
        <v>425</v>
      </c>
      <c r="B116" t="s">
        <v>317</v>
      </c>
      <c r="C116" s="1" t="s">
        <v>658</v>
      </c>
      <c r="D116" s="1" t="s">
        <v>3</v>
      </c>
      <c r="E116" s="1" t="s">
        <v>758</v>
      </c>
      <c r="F116" s="1" t="s">
        <v>728</v>
      </c>
      <c r="G116" s="1" t="s">
        <v>679</v>
      </c>
      <c r="H116" s="1" t="s">
        <v>661</v>
      </c>
      <c r="I116" s="1" t="s">
        <v>759</v>
      </c>
      <c r="J116" s="59" t="str">
        <f t="shared" si="1"/>
        <v>000 1 17 01050 05 0000 180</v>
      </c>
      <c r="K116" s="58" t="s">
        <v>327</v>
      </c>
      <c r="L116" s="58">
        <v>15.91084</v>
      </c>
      <c r="M116" t="s">
        <v>327</v>
      </c>
    </row>
    <row r="117" spans="1:13" ht="45" x14ac:dyDescent="0.25">
      <c r="A117" s="61" t="s">
        <v>426</v>
      </c>
      <c r="B117" t="s">
        <v>317</v>
      </c>
      <c r="C117" s="1" t="s">
        <v>658</v>
      </c>
      <c r="D117" s="1" t="s">
        <v>3</v>
      </c>
      <c r="E117" s="1" t="s">
        <v>758</v>
      </c>
      <c r="F117" s="1" t="s">
        <v>728</v>
      </c>
      <c r="G117" s="1" t="s">
        <v>760</v>
      </c>
      <c r="H117" s="1" t="s">
        <v>661</v>
      </c>
      <c r="I117" s="1" t="s">
        <v>759</v>
      </c>
      <c r="J117" s="59" t="str">
        <f t="shared" si="1"/>
        <v>000 1 17 01050 10 0000 180</v>
      </c>
      <c r="K117" s="58" t="s">
        <v>327</v>
      </c>
      <c r="L117" s="58" t="s">
        <v>327</v>
      </c>
      <c r="M117" t="s">
        <v>327</v>
      </c>
    </row>
    <row r="118" spans="1:13" x14ac:dyDescent="0.25">
      <c r="A118" s="61" t="s">
        <v>427</v>
      </c>
      <c r="B118" t="s">
        <v>317</v>
      </c>
      <c r="C118" s="1" t="s">
        <v>658</v>
      </c>
      <c r="D118" s="1" t="s">
        <v>3</v>
      </c>
      <c r="E118" s="1" t="s">
        <v>758</v>
      </c>
      <c r="F118" s="1" t="s">
        <v>692</v>
      </c>
      <c r="G118" s="1" t="s">
        <v>659</v>
      </c>
      <c r="H118" s="1" t="s">
        <v>661</v>
      </c>
      <c r="I118" s="1" t="s">
        <v>759</v>
      </c>
      <c r="J118" s="59" t="str">
        <f t="shared" si="1"/>
        <v>000 1 17 05000 00 0000 180</v>
      </c>
      <c r="K118" s="58" t="s">
        <v>327</v>
      </c>
      <c r="L118" s="58">
        <v>1.8029999999999999</v>
      </c>
      <c r="M118" t="s">
        <v>327</v>
      </c>
    </row>
    <row r="119" spans="1:13" ht="30" x14ac:dyDescent="0.25">
      <c r="A119" s="61" t="s">
        <v>428</v>
      </c>
      <c r="B119" t="s">
        <v>317</v>
      </c>
      <c r="C119" s="1" t="s">
        <v>658</v>
      </c>
      <c r="D119" s="1" t="s">
        <v>3</v>
      </c>
      <c r="E119" s="1" t="s">
        <v>758</v>
      </c>
      <c r="F119" s="1" t="s">
        <v>761</v>
      </c>
      <c r="G119" s="1" t="s">
        <v>679</v>
      </c>
      <c r="H119" s="1" t="s">
        <v>661</v>
      </c>
      <c r="I119" s="1" t="s">
        <v>759</v>
      </c>
      <c r="J119" s="59" t="str">
        <f t="shared" si="1"/>
        <v>000 1 17 05050 05 0000 180</v>
      </c>
      <c r="K119" s="58" t="s">
        <v>327</v>
      </c>
      <c r="L119" s="58">
        <v>1.8029999999999999</v>
      </c>
      <c r="M119" t="s">
        <v>327</v>
      </c>
    </row>
    <row r="120" spans="1:13" x14ac:dyDescent="0.25">
      <c r="A120" s="61" t="s">
        <v>429</v>
      </c>
      <c r="B120" t="s">
        <v>317</v>
      </c>
      <c r="C120" s="1" t="s">
        <v>658</v>
      </c>
      <c r="D120" s="1" t="s">
        <v>4</v>
      </c>
      <c r="E120" s="1" t="s">
        <v>659</v>
      </c>
      <c r="F120" s="1" t="s">
        <v>660</v>
      </c>
      <c r="G120" s="1" t="s">
        <v>659</v>
      </c>
      <c r="H120" s="1" t="s">
        <v>661</v>
      </c>
      <c r="I120" s="1" t="s">
        <v>658</v>
      </c>
      <c r="J120" s="59" t="str">
        <f t="shared" si="1"/>
        <v>000 2 00 00000 00 0000 000</v>
      </c>
      <c r="K120" s="58">
        <v>804225.98645000008</v>
      </c>
      <c r="L120" s="58">
        <v>792051.42614</v>
      </c>
      <c r="M120">
        <v>98.486176707154073</v>
      </c>
    </row>
    <row r="121" spans="1:13" ht="60" x14ac:dyDescent="0.25">
      <c r="A121" s="61" t="s">
        <v>430</v>
      </c>
      <c r="B121" t="s">
        <v>317</v>
      </c>
      <c r="C121" s="1" t="s">
        <v>658</v>
      </c>
      <c r="D121" s="1" t="s">
        <v>4</v>
      </c>
      <c r="E121" s="1" t="s">
        <v>685</v>
      </c>
      <c r="F121" s="1" t="s">
        <v>660</v>
      </c>
      <c r="G121" s="1" t="s">
        <v>659</v>
      </c>
      <c r="H121" s="1" t="s">
        <v>661</v>
      </c>
      <c r="I121" s="1" t="s">
        <v>658</v>
      </c>
      <c r="J121" s="59" t="str">
        <f t="shared" si="1"/>
        <v>000 2 02 00000 00 0000 000</v>
      </c>
      <c r="K121" s="58">
        <v>804225.98645000008</v>
      </c>
      <c r="L121" s="58">
        <v>791866.50758000009</v>
      </c>
      <c r="M121">
        <v>98.463183349178124</v>
      </c>
    </row>
    <row r="122" spans="1:13" ht="30" x14ac:dyDescent="0.25">
      <c r="A122" s="61" t="s">
        <v>431</v>
      </c>
      <c r="B122" t="s">
        <v>317</v>
      </c>
      <c r="C122" s="1" t="s">
        <v>658</v>
      </c>
      <c r="D122" s="1" t="s">
        <v>4</v>
      </c>
      <c r="E122" s="1" t="s">
        <v>685</v>
      </c>
      <c r="F122" s="1" t="s">
        <v>750</v>
      </c>
      <c r="G122" s="1" t="s">
        <v>659</v>
      </c>
      <c r="H122" s="1" t="s">
        <v>661</v>
      </c>
      <c r="I122" s="1" t="s">
        <v>762</v>
      </c>
      <c r="J122" s="59" t="str">
        <f t="shared" si="1"/>
        <v>000 2 02 10000 00 0000 150</v>
      </c>
      <c r="K122" s="58">
        <v>161930.451</v>
      </c>
      <c r="L122" s="58">
        <v>161930.451</v>
      </c>
      <c r="M122">
        <v>100</v>
      </c>
    </row>
    <row r="123" spans="1:13" ht="30" x14ac:dyDescent="0.25">
      <c r="A123" s="61" t="s">
        <v>432</v>
      </c>
      <c r="B123" t="s">
        <v>317</v>
      </c>
      <c r="C123" s="1" t="s">
        <v>658</v>
      </c>
      <c r="D123" s="1" t="s">
        <v>4</v>
      </c>
      <c r="E123" s="1" t="s">
        <v>685</v>
      </c>
      <c r="F123" s="1" t="s">
        <v>763</v>
      </c>
      <c r="G123" s="1" t="s">
        <v>659</v>
      </c>
      <c r="H123" s="1" t="s">
        <v>661</v>
      </c>
      <c r="I123" s="1" t="s">
        <v>762</v>
      </c>
      <c r="J123" s="59" t="str">
        <f t="shared" si="1"/>
        <v>000 2 02 15001 00 0000 150</v>
      </c>
      <c r="K123" s="58">
        <v>133794.52100000001</v>
      </c>
      <c r="L123" s="58">
        <v>133794.52100000001</v>
      </c>
      <c r="M123">
        <v>100</v>
      </c>
    </row>
    <row r="124" spans="1:13" ht="75" x14ac:dyDescent="0.25">
      <c r="A124" s="61" t="s">
        <v>433</v>
      </c>
      <c r="B124" t="s">
        <v>317</v>
      </c>
      <c r="C124" s="1" t="s">
        <v>658</v>
      </c>
      <c r="D124" s="1" t="s">
        <v>4</v>
      </c>
      <c r="E124" s="1" t="s">
        <v>685</v>
      </c>
      <c r="F124" s="1" t="s">
        <v>763</v>
      </c>
      <c r="G124" s="1" t="s">
        <v>679</v>
      </c>
      <c r="H124" s="1" t="s">
        <v>661</v>
      </c>
      <c r="I124" s="1" t="s">
        <v>762</v>
      </c>
      <c r="J124" s="59" t="str">
        <f t="shared" si="1"/>
        <v>000 2 02 15001 05 0000 150</v>
      </c>
      <c r="K124" s="58">
        <v>133794.52100000001</v>
      </c>
      <c r="L124" s="58">
        <v>133794.52100000001</v>
      </c>
      <c r="M124">
        <v>100</v>
      </c>
    </row>
    <row r="125" spans="1:13" ht="45" x14ac:dyDescent="0.25">
      <c r="A125" s="61" t="s">
        <v>434</v>
      </c>
      <c r="B125" t="s">
        <v>317</v>
      </c>
      <c r="C125" s="1" t="s">
        <v>658</v>
      </c>
      <c r="D125" s="1" t="s">
        <v>4</v>
      </c>
      <c r="E125" s="1" t="s">
        <v>685</v>
      </c>
      <c r="F125" s="1" t="s">
        <v>764</v>
      </c>
      <c r="G125" s="1" t="s">
        <v>659</v>
      </c>
      <c r="H125" s="1" t="s">
        <v>661</v>
      </c>
      <c r="I125" s="1" t="s">
        <v>762</v>
      </c>
      <c r="J125" s="59" t="str">
        <f t="shared" si="1"/>
        <v>000 2 02 15002 00 0000 150</v>
      </c>
      <c r="K125" s="58">
        <v>28135.93</v>
      </c>
      <c r="L125" s="58">
        <v>28135.93</v>
      </c>
      <c r="M125">
        <v>100</v>
      </c>
    </row>
    <row r="126" spans="1:13" ht="60" x14ac:dyDescent="0.25">
      <c r="A126" s="61" t="s">
        <v>435</v>
      </c>
      <c r="B126" t="s">
        <v>317</v>
      </c>
      <c r="C126" s="1" t="s">
        <v>658</v>
      </c>
      <c r="D126" s="1" t="s">
        <v>4</v>
      </c>
      <c r="E126" s="1" t="s">
        <v>685</v>
      </c>
      <c r="F126" s="1" t="s">
        <v>764</v>
      </c>
      <c r="G126" s="1" t="s">
        <v>679</v>
      </c>
      <c r="H126" s="1" t="s">
        <v>661</v>
      </c>
      <c r="I126" s="1" t="s">
        <v>762</v>
      </c>
      <c r="J126" s="59" t="str">
        <f t="shared" si="1"/>
        <v>000 2 02 15002 05 0000 150</v>
      </c>
      <c r="K126" s="58">
        <v>28135.93</v>
      </c>
      <c r="L126" s="58">
        <v>28135.93</v>
      </c>
      <c r="M126">
        <v>100</v>
      </c>
    </row>
    <row r="127" spans="1:13" ht="45" x14ac:dyDescent="0.25">
      <c r="A127" s="61" t="s">
        <v>436</v>
      </c>
      <c r="B127" t="s">
        <v>317</v>
      </c>
      <c r="C127" s="1" t="s">
        <v>658</v>
      </c>
      <c r="D127" s="1" t="s">
        <v>4</v>
      </c>
      <c r="E127" s="1" t="s">
        <v>685</v>
      </c>
      <c r="F127" s="1" t="s">
        <v>765</v>
      </c>
      <c r="G127" s="1" t="s">
        <v>659</v>
      </c>
      <c r="H127" s="1" t="s">
        <v>661</v>
      </c>
      <c r="I127" s="1" t="s">
        <v>762</v>
      </c>
      <c r="J127" s="59" t="str">
        <f t="shared" si="1"/>
        <v>000 2 02 20000 00 0000 150</v>
      </c>
      <c r="K127" s="58">
        <v>213025.70075999998</v>
      </c>
      <c r="L127" s="58">
        <v>209735.11315000002</v>
      </c>
      <c r="M127">
        <v>98.455309571445909</v>
      </c>
    </row>
    <row r="128" spans="1:13" x14ac:dyDescent="0.25">
      <c r="A128" s="61" t="s">
        <v>437</v>
      </c>
      <c r="B128" t="s">
        <v>317</v>
      </c>
      <c r="C128" s="1" t="s">
        <v>658</v>
      </c>
      <c r="D128" s="1" t="s">
        <v>4</v>
      </c>
      <c r="E128" s="1" t="s">
        <v>685</v>
      </c>
      <c r="F128" s="1" t="s">
        <v>766</v>
      </c>
      <c r="G128" s="1" t="s">
        <v>659</v>
      </c>
      <c r="H128" s="1" t="s">
        <v>661</v>
      </c>
      <c r="I128" s="1" t="s">
        <v>762</v>
      </c>
      <c r="J128" s="59" t="str">
        <f t="shared" si="1"/>
        <v>000 2 02 29999 00 0000 150</v>
      </c>
      <c r="K128" s="58">
        <v>213025.70075999998</v>
      </c>
      <c r="L128" s="58">
        <v>209735.11315000002</v>
      </c>
      <c r="M128">
        <v>98.455309571445909</v>
      </c>
    </row>
    <row r="129" spans="1:13" ht="30" x14ac:dyDescent="0.25">
      <c r="A129" s="61" t="s">
        <v>438</v>
      </c>
      <c r="B129" t="s">
        <v>317</v>
      </c>
      <c r="C129" s="1" t="s">
        <v>658</v>
      </c>
      <c r="D129" s="1" t="s">
        <v>4</v>
      </c>
      <c r="E129" s="1" t="s">
        <v>685</v>
      </c>
      <c r="F129" s="1" t="s">
        <v>766</v>
      </c>
      <c r="G129" s="1" t="s">
        <v>679</v>
      </c>
      <c r="H129" s="1" t="s">
        <v>661</v>
      </c>
      <c r="I129" s="1" t="s">
        <v>762</v>
      </c>
      <c r="J129" s="59" t="str">
        <f t="shared" si="1"/>
        <v>000 2 02 29999 05 0000 150</v>
      </c>
      <c r="K129" s="58">
        <v>213025.70075999998</v>
      </c>
      <c r="L129" s="58">
        <v>209735.11315000002</v>
      </c>
      <c r="M129">
        <v>98.455309571445909</v>
      </c>
    </row>
    <row r="130" spans="1:13" ht="30" x14ac:dyDescent="0.25">
      <c r="A130" s="61" t="s">
        <v>439</v>
      </c>
      <c r="B130" t="s">
        <v>317</v>
      </c>
      <c r="C130" s="1" t="s">
        <v>658</v>
      </c>
      <c r="D130" s="1" t="s">
        <v>4</v>
      </c>
      <c r="E130" s="1" t="s">
        <v>685</v>
      </c>
      <c r="F130" s="1" t="s">
        <v>767</v>
      </c>
      <c r="G130" s="1" t="s">
        <v>659</v>
      </c>
      <c r="H130" s="1" t="s">
        <v>661</v>
      </c>
      <c r="I130" s="1" t="s">
        <v>762</v>
      </c>
      <c r="J130" s="59" t="str">
        <f t="shared" si="1"/>
        <v>000 2 02 30000 00 0000 150</v>
      </c>
      <c r="K130" s="58">
        <v>403827.09742000001</v>
      </c>
      <c r="L130" s="58">
        <v>397133.99351</v>
      </c>
      <c r="M130">
        <v>98.34258177503159</v>
      </c>
    </row>
    <row r="131" spans="1:13" ht="60" x14ac:dyDescent="0.25">
      <c r="A131" s="61" t="s">
        <v>440</v>
      </c>
      <c r="B131" t="s">
        <v>317</v>
      </c>
      <c r="C131" s="1" t="s">
        <v>658</v>
      </c>
      <c r="D131" s="1" t="s">
        <v>4</v>
      </c>
      <c r="E131" s="1" t="s">
        <v>685</v>
      </c>
      <c r="F131" s="1" t="s">
        <v>768</v>
      </c>
      <c r="G131" s="1" t="s">
        <v>659</v>
      </c>
      <c r="H131" s="1" t="s">
        <v>661</v>
      </c>
      <c r="I131" s="1" t="s">
        <v>762</v>
      </c>
      <c r="J131" s="59" t="str">
        <f t="shared" si="1"/>
        <v>000 2 02 30024 00 0000 150</v>
      </c>
      <c r="K131" s="58">
        <v>381599.78531999997</v>
      </c>
      <c r="L131" s="58">
        <v>376304.86593999999</v>
      </c>
      <c r="M131">
        <v>98.612441729871563</v>
      </c>
    </row>
    <row r="132" spans="1:13" ht="75" x14ac:dyDescent="0.25">
      <c r="A132" s="61" t="s">
        <v>441</v>
      </c>
      <c r="B132" t="s">
        <v>317</v>
      </c>
      <c r="C132" s="1" t="s">
        <v>658</v>
      </c>
      <c r="D132" s="1" t="s">
        <v>4</v>
      </c>
      <c r="E132" s="1" t="s">
        <v>685</v>
      </c>
      <c r="F132" s="1" t="s">
        <v>768</v>
      </c>
      <c r="G132" s="1" t="s">
        <v>679</v>
      </c>
      <c r="H132" s="1" t="s">
        <v>661</v>
      </c>
      <c r="I132" s="1" t="s">
        <v>762</v>
      </c>
      <c r="J132" s="59" t="str">
        <f t="shared" si="1"/>
        <v>000 2 02 30024 05 0000 150</v>
      </c>
      <c r="K132" s="58">
        <v>381599.78531999997</v>
      </c>
      <c r="L132" s="58">
        <v>376304.86593999999</v>
      </c>
      <c r="M132">
        <v>98.612441729871563</v>
      </c>
    </row>
    <row r="133" spans="1:13" ht="135" x14ac:dyDescent="0.25">
      <c r="A133" s="61" t="s">
        <v>442</v>
      </c>
      <c r="B133" t="s">
        <v>317</v>
      </c>
      <c r="C133" s="1" t="s">
        <v>658</v>
      </c>
      <c r="D133" s="1" t="s">
        <v>4</v>
      </c>
      <c r="E133" s="1" t="s">
        <v>685</v>
      </c>
      <c r="F133" s="1" t="s">
        <v>769</v>
      </c>
      <c r="G133" s="1" t="s">
        <v>659</v>
      </c>
      <c r="H133" s="1" t="s">
        <v>661</v>
      </c>
      <c r="I133" s="1" t="s">
        <v>762</v>
      </c>
      <c r="J133" s="59" t="str">
        <f t="shared" si="1"/>
        <v>000 2 02 30029 00 0000 150</v>
      </c>
      <c r="K133" s="58">
        <v>4800.3389999999999</v>
      </c>
      <c r="L133" s="58">
        <v>4455.0392300000003</v>
      </c>
      <c r="M133">
        <v>92.806762814042926</v>
      </c>
    </row>
    <row r="134" spans="1:13" ht="150" x14ac:dyDescent="0.25">
      <c r="A134" s="61" t="s">
        <v>443</v>
      </c>
      <c r="B134" t="s">
        <v>317</v>
      </c>
      <c r="C134" s="1" t="s">
        <v>658</v>
      </c>
      <c r="D134" s="1" t="s">
        <v>4</v>
      </c>
      <c r="E134" s="1" t="s">
        <v>685</v>
      </c>
      <c r="F134" s="1" t="s">
        <v>769</v>
      </c>
      <c r="G134" s="1" t="s">
        <v>679</v>
      </c>
      <c r="H134" s="1" t="s">
        <v>661</v>
      </c>
      <c r="I134" s="1" t="s">
        <v>762</v>
      </c>
      <c r="J134" s="59" t="str">
        <f t="shared" si="1"/>
        <v>000 2 02 30029 05 0000 150</v>
      </c>
      <c r="K134" s="58">
        <v>4800.3389999999999</v>
      </c>
      <c r="L134" s="58">
        <v>4455.0392300000003</v>
      </c>
      <c r="M134">
        <v>92.806762814042926</v>
      </c>
    </row>
    <row r="135" spans="1:13" ht="105" x14ac:dyDescent="0.25">
      <c r="A135" s="61" t="s">
        <v>444</v>
      </c>
      <c r="B135" t="s">
        <v>317</v>
      </c>
      <c r="C135" s="1" t="s">
        <v>658</v>
      </c>
      <c r="D135" s="1" t="s">
        <v>4</v>
      </c>
      <c r="E135" s="1" t="s">
        <v>685</v>
      </c>
      <c r="F135" s="1" t="s">
        <v>770</v>
      </c>
      <c r="G135" s="1" t="s">
        <v>659</v>
      </c>
      <c r="H135" s="1" t="s">
        <v>661</v>
      </c>
      <c r="I135" s="1" t="s">
        <v>762</v>
      </c>
      <c r="J135" s="59" t="str">
        <f t="shared" si="1"/>
        <v>000 2 02 35120 00 0000 150</v>
      </c>
      <c r="K135" s="58">
        <v>42.329920000000001</v>
      </c>
      <c r="L135" s="58">
        <v>13.471</v>
      </c>
      <c r="M135">
        <v>31.823825795087728</v>
      </c>
    </row>
    <row r="136" spans="1:13" ht="120" x14ac:dyDescent="0.25">
      <c r="A136" s="61" t="s">
        <v>445</v>
      </c>
      <c r="B136" t="s">
        <v>317</v>
      </c>
      <c r="C136" s="1" t="s">
        <v>658</v>
      </c>
      <c r="D136" s="1" t="s">
        <v>4</v>
      </c>
      <c r="E136" s="1" t="s">
        <v>685</v>
      </c>
      <c r="F136" s="1" t="s">
        <v>770</v>
      </c>
      <c r="G136" s="1" t="s">
        <v>679</v>
      </c>
      <c r="H136" s="1" t="s">
        <v>661</v>
      </c>
      <c r="I136" s="1" t="s">
        <v>762</v>
      </c>
      <c r="J136" s="59" t="str">
        <f t="shared" si="1"/>
        <v>000 2 02 35120 05 0000 150</v>
      </c>
      <c r="K136" s="58">
        <v>42.329920000000001</v>
      </c>
      <c r="L136" s="58">
        <v>13.471</v>
      </c>
      <c r="M136">
        <v>31.823825795087728</v>
      </c>
    </row>
    <row r="137" spans="1:13" ht="60" x14ac:dyDescent="0.25">
      <c r="A137" s="61" t="s">
        <v>446</v>
      </c>
      <c r="B137" t="s">
        <v>317</v>
      </c>
      <c r="C137" s="1" t="s">
        <v>658</v>
      </c>
      <c r="D137" s="1" t="s">
        <v>4</v>
      </c>
      <c r="E137" s="1" t="s">
        <v>685</v>
      </c>
      <c r="F137" s="1" t="s">
        <v>771</v>
      </c>
      <c r="G137" s="1" t="s">
        <v>659</v>
      </c>
      <c r="H137" s="1" t="s">
        <v>661</v>
      </c>
      <c r="I137" s="1" t="s">
        <v>762</v>
      </c>
      <c r="J137" s="59" t="str">
        <f t="shared" si="1"/>
        <v>000 2 02 35260 00 0000 150</v>
      </c>
      <c r="K137" s="58">
        <v>989.91118000000006</v>
      </c>
      <c r="L137" s="58">
        <v>932.88664000000006</v>
      </c>
      <c r="M137">
        <v>94.239428632374882</v>
      </c>
    </row>
    <row r="138" spans="1:13" ht="75" x14ac:dyDescent="0.25">
      <c r="A138" s="61" t="s">
        <v>447</v>
      </c>
      <c r="B138" t="s">
        <v>317</v>
      </c>
      <c r="C138" s="1" t="s">
        <v>658</v>
      </c>
      <c r="D138" s="1" t="s">
        <v>4</v>
      </c>
      <c r="E138" s="1" t="s">
        <v>685</v>
      </c>
      <c r="F138" s="1" t="s">
        <v>771</v>
      </c>
      <c r="G138" s="1" t="s">
        <v>679</v>
      </c>
      <c r="H138" s="1" t="s">
        <v>661</v>
      </c>
      <c r="I138" s="1" t="s">
        <v>762</v>
      </c>
      <c r="J138" s="59" t="str">
        <f t="shared" ref="J138:J160" si="2">C138&amp;" "&amp;D138&amp;" "&amp;E138&amp;" "&amp;F138&amp;" "&amp;G138&amp;" "&amp;H138&amp;" "&amp;I138</f>
        <v>000 2 02 35260 05 0000 150</v>
      </c>
      <c r="K138" s="58">
        <v>989.91118000000006</v>
      </c>
      <c r="L138" s="58">
        <v>932.88664000000006</v>
      </c>
      <c r="M138">
        <v>94.239428632374882</v>
      </c>
    </row>
    <row r="139" spans="1:13" ht="105" x14ac:dyDescent="0.25">
      <c r="A139" s="61" t="s">
        <v>448</v>
      </c>
      <c r="B139" t="s">
        <v>317</v>
      </c>
      <c r="C139" s="1" t="s">
        <v>658</v>
      </c>
      <c r="D139" s="1" t="s">
        <v>4</v>
      </c>
      <c r="E139" s="1" t="s">
        <v>685</v>
      </c>
      <c r="F139" s="1" t="s">
        <v>772</v>
      </c>
      <c r="G139" s="1" t="s">
        <v>659</v>
      </c>
      <c r="H139" s="1" t="s">
        <v>661</v>
      </c>
      <c r="I139" s="1" t="s">
        <v>762</v>
      </c>
      <c r="J139" s="59" t="str">
        <f t="shared" si="2"/>
        <v>000 2 02 35304 00 0000 150</v>
      </c>
      <c r="K139" s="58">
        <v>12352.2</v>
      </c>
      <c r="L139" s="58">
        <v>11424.42648</v>
      </c>
      <c r="M139">
        <v>92.489001797250694</v>
      </c>
    </row>
    <row r="140" spans="1:13" ht="105" x14ac:dyDescent="0.25">
      <c r="A140" s="61" t="s">
        <v>449</v>
      </c>
      <c r="B140" t="s">
        <v>317</v>
      </c>
      <c r="C140" s="1" t="s">
        <v>658</v>
      </c>
      <c r="D140" s="1" t="s">
        <v>4</v>
      </c>
      <c r="E140" s="1" t="s">
        <v>685</v>
      </c>
      <c r="F140" s="1" t="s">
        <v>772</v>
      </c>
      <c r="G140" s="1" t="s">
        <v>679</v>
      </c>
      <c r="H140" s="1" t="s">
        <v>661</v>
      </c>
      <c r="I140" s="1" t="s">
        <v>762</v>
      </c>
      <c r="J140" s="59" t="str">
        <f t="shared" si="2"/>
        <v>000 2 02 35304 05 0000 150</v>
      </c>
      <c r="K140" s="58">
        <v>12352.2</v>
      </c>
      <c r="L140" s="58">
        <v>11424.42648</v>
      </c>
      <c r="M140">
        <v>92.489001797250694</v>
      </c>
    </row>
    <row r="141" spans="1:13" ht="45" x14ac:dyDescent="0.25">
      <c r="A141" s="61" t="s">
        <v>450</v>
      </c>
      <c r="B141" t="s">
        <v>317</v>
      </c>
      <c r="C141" s="1" t="s">
        <v>658</v>
      </c>
      <c r="D141" s="1" t="s">
        <v>4</v>
      </c>
      <c r="E141" s="1" t="s">
        <v>685</v>
      </c>
      <c r="F141" s="1" t="s">
        <v>773</v>
      </c>
      <c r="G141" s="1" t="s">
        <v>659</v>
      </c>
      <c r="H141" s="1" t="s">
        <v>661</v>
      </c>
      <c r="I141" s="1" t="s">
        <v>762</v>
      </c>
      <c r="J141" s="59" t="str">
        <f t="shared" si="2"/>
        <v>000 2 02 35469 00 0000 150</v>
      </c>
      <c r="K141" s="58">
        <v>358.34399999999999</v>
      </c>
      <c r="L141" s="58">
        <v>319.11622</v>
      </c>
      <c r="M141">
        <v>89.053038421181867</v>
      </c>
    </row>
    <row r="142" spans="1:13" ht="60" x14ac:dyDescent="0.25">
      <c r="A142" s="61" t="s">
        <v>451</v>
      </c>
      <c r="B142" t="s">
        <v>317</v>
      </c>
      <c r="C142" s="1" t="s">
        <v>658</v>
      </c>
      <c r="D142" s="1" t="s">
        <v>4</v>
      </c>
      <c r="E142" s="1" t="s">
        <v>685</v>
      </c>
      <c r="F142" s="1" t="s">
        <v>773</v>
      </c>
      <c r="G142" s="1" t="s">
        <v>679</v>
      </c>
      <c r="H142" s="1" t="s">
        <v>661</v>
      </c>
      <c r="I142" s="1" t="s">
        <v>762</v>
      </c>
      <c r="J142" s="59" t="str">
        <f t="shared" si="2"/>
        <v>000 2 02 35469 05 0000 150</v>
      </c>
      <c r="K142" s="58">
        <v>358.34399999999999</v>
      </c>
      <c r="L142" s="58">
        <v>319.11622</v>
      </c>
      <c r="M142">
        <v>89.053038421181867</v>
      </c>
    </row>
    <row r="143" spans="1:13" ht="45" x14ac:dyDescent="0.25">
      <c r="A143" s="61" t="s">
        <v>452</v>
      </c>
      <c r="B143" t="s">
        <v>317</v>
      </c>
      <c r="C143" s="1" t="s">
        <v>658</v>
      </c>
      <c r="D143" s="1" t="s">
        <v>4</v>
      </c>
      <c r="E143" s="1" t="s">
        <v>685</v>
      </c>
      <c r="F143" s="1" t="s">
        <v>774</v>
      </c>
      <c r="G143" s="1" t="s">
        <v>659</v>
      </c>
      <c r="H143" s="1" t="s">
        <v>661</v>
      </c>
      <c r="I143" s="1" t="s">
        <v>762</v>
      </c>
      <c r="J143" s="59" t="str">
        <f t="shared" si="2"/>
        <v>000 2 02 35930 00 0000 150</v>
      </c>
      <c r="K143" s="58">
        <v>1395.192</v>
      </c>
      <c r="L143" s="58">
        <v>1395.192</v>
      </c>
      <c r="M143">
        <v>100</v>
      </c>
    </row>
    <row r="144" spans="1:13" ht="60" x14ac:dyDescent="0.25">
      <c r="A144" s="61" t="s">
        <v>453</v>
      </c>
      <c r="B144" t="s">
        <v>317</v>
      </c>
      <c r="C144" s="1" t="s">
        <v>658</v>
      </c>
      <c r="D144" s="1" t="s">
        <v>4</v>
      </c>
      <c r="E144" s="1" t="s">
        <v>685</v>
      </c>
      <c r="F144" s="1" t="s">
        <v>774</v>
      </c>
      <c r="G144" s="1" t="s">
        <v>679</v>
      </c>
      <c r="H144" s="1" t="s">
        <v>661</v>
      </c>
      <c r="I144" s="1" t="s">
        <v>762</v>
      </c>
      <c r="J144" s="59" t="str">
        <f t="shared" si="2"/>
        <v>000 2 02 35930 05 0000 150</v>
      </c>
      <c r="K144" s="58">
        <v>1395.192</v>
      </c>
      <c r="L144" s="58">
        <v>1395.192</v>
      </c>
      <c r="M144">
        <v>100</v>
      </c>
    </row>
    <row r="145" spans="1:13" ht="45" x14ac:dyDescent="0.25">
      <c r="A145" s="61" t="s">
        <v>454</v>
      </c>
      <c r="B145" t="s">
        <v>317</v>
      </c>
      <c r="C145" s="1" t="s">
        <v>658</v>
      </c>
      <c r="D145" s="1" t="s">
        <v>4</v>
      </c>
      <c r="E145" s="1" t="s">
        <v>685</v>
      </c>
      <c r="F145" s="1" t="s">
        <v>775</v>
      </c>
      <c r="G145" s="1" t="s">
        <v>659</v>
      </c>
      <c r="H145" s="1" t="s">
        <v>661</v>
      </c>
      <c r="I145" s="1" t="s">
        <v>762</v>
      </c>
      <c r="J145" s="59" t="str">
        <f t="shared" si="2"/>
        <v>000 2 02 36900 00 0000 150</v>
      </c>
      <c r="K145" s="58">
        <v>2016.7639999999999</v>
      </c>
      <c r="L145" s="58">
        <v>2016.7639999999999</v>
      </c>
      <c r="M145">
        <v>100</v>
      </c>
    </row>
    <row r="146" spans="1:13" ht="60" x14ac:dyDescent="0.25">
      <c r="A146" s="61" t="s">
        <v>455</v>
      </c>
      <c r="B146" t="s">
        <v>317</v>
      </c>
      <c r="C146" s="1" t="s">
        <v>658</v>
      </c>
      <c r="D146" s="1" t="s">
        <v>4</v>
      </c>
      <c r="E146" s="1" t="s">
        <v>685</v>
      </c>
      <c r="F146" s="1" t="s">
        <v>775</v>
      </c>
      <c r="G146" s="1" t="s">
        <v>679</v>
      </c>
      <c r="H146" s="1" t="s">
        <v>661</v>
      </c>
      <c r="I146" s="1" t="s">
        <v>762</v>
      </c>
      <c r="J146" s="59" t="str">
        <f t="shared" si="2"/>
        <v>000 2 02 36900 05 0000 150</v>
      </c>
      <c r="K146" s="58">
        <v>2016.7639999999999</v>
      </c>
      <c r="L146" s="58">
        <v>2016.7639999999999</v>
      </c>
      <c r="M146">
        <v>100</v>
      </c>
    </row>
    <row r="147" spans="1:13" x14ac:dyDescent="0.25">
      <c r="A147" s="61" t="s">
        <v>456</v>
      </c>
      <c r="B147" t="s">
        <v>317</v>
      </c>
      <c r="C147" s="1" t="s">
        <v>658</v>
      </c>
      <c r="D147" s="1" t="s">
        <v>4</v>
      </c>
      <c r="E147" s="1" t="s">
        <v>685</v>
      </c>
      <c r="F147" s="1" t="s">
        <v>776</v>
      </c>
      <c r="G147" s="1" t="s">
        <v>659</v>
      </c>
      <c r="H147" s="1" t="s">
        <v>661</v>
      </c>
      <c r="I147" s="1" t="s">
        <v>762</v>
      </c>
      <c r="J147" s="59" t="str">
        <f t="shared" si="2"/>
        <v>000 2 02 39999 00 0000 150</v>
      </c>
      <c r="K147" s="58">
        <v>272.23200000000003</v>
      </c>
      <c r="L147" s="58">
        <v>272.23200000000003</v>
      </c>
      <c r="M147">
        <v>100</v>
      </c>
    </row>
    <row r="148" spans="1:13" ht="30" x14ac:dyDescent="0.25">
      <c r="A148" s="61" t="s">
        <v>457</v>
      </c>
      <c r="B148" t="s">
        <v>317</v>
      </c>
      <c r="C148" s="1" t="s">
        <v>658</v>
      </c>
      <c r="D148" s="1" t="s">
        <v>4</v>
      </c>
      <c r="E148" s="1" t="s">
        <v>685</v>
      </c>
      <c r="F148" s="1" t="s">
        <v>776</v>
      </c>
      <c r="G148" s="1" t="s">
        <v>679</v>
      </c>
      <c r="H148" s="1" t="s">
        <v>661</v>
      </c>
      <c r="I148" s="1" t="s">
        <v>762</v>
      </c>
      <c r="J148" s="59" t="str">
        <f t="shared" si="2"/>
        <v>000 2 02 39999 05 0000 150</v>
      </c>
      <c r="K148" s="58">
        <v>272.23200000000003</v>
      </c>
      <c r="L148" s="58">
        <v>272.23200000000003</v>
      </c>
      <c r="M148">
        <v>100</v>
      </c>
    </row>
    <row r="149" spans="1:13" x14ac:dyDescent="0.25">
      <c r="A149" s="61" t="s">
        <v>458</v>
      </c>
      <c r="B149" t="s">
        <v>317</v>
      </c>
      <c r="C149" s="1" t="s">
        <v>658</v>
      </c>
      <c r="D149" s="1" t="s">
        <v>4</v>
      </c>
      <c r="E149" s="1" t="s">
        <v>685</v>
      </c>
      <c r="F149" s="1" t="s">
        <v>777</v>
      </c>
      <c r="G149" s="1" t="s">
        <v>659</v>
      </c>
      <c r="H149" s="1" t="s">
        <v>661</v>
      </c>
      <c r="I149" s="1" t="s">
        <v>762</v>
      </c>
      <c r="J149" s="59" t="str">
        <f t="shared" si="2"/>
        <v>000 2 02 40000 00 0000 150</v>
      </c>
      <c r="K149" s="58">
        <v>25442.737269999998</v>
      </c>
      <c r="L149" s="58">
        <v>23066.949920000003</v>
      </c>
      <c r="M149">
        <v>90.662217965040526</v>
      </c>
    </row>
    <row r="150" spans="1:13" ht="105" x14ac:dyDescent="0.25">
      <c r="A150" s="61" t="s">
        <v>459</v>
      </c>
      <c r="B150" t="s">
        <v>317</v>
      </c>
      <c r="C150" s="1" t="s">
        <v>658</v>
      </c>
      <c r="D150" s="1" t="s">
        <v>4</v>
      </c>
      <c r="E150" s="1" t="s">
        <v>685</v>
      </c>
      <c r="F150" s="1" t="s">
        <v>778</v>
      </c>
      <c r="G150" s="1" t="s">
        <v>659</v>
      </c>
      <c r="H150" s="1" t="s">
        <v>661</v>
      </c>
      <c r="I150" s="1" t="s">
        <v>762</v>
      </c>
      <c r="J150" s="59" t="str">
        <f t="shared" si="2"/>
        <v>000 2 02 40014 00 0000 150</v>
      </c>
      <c r="K150" s="58">
        <v>1020.93727</v>
      </c>
      <c r="L150" s="58">
        <v>1020.93727</v>
      </c>
      <c r="M150">
        <v>100</v>
      </c>
    </row>
    <row r="151" spans="1:13" ht="120" x14ac:dyDescent="0.25">
      <c r="A151" s="61" t="s">
        <v>460</v>
      </c>
      <c r="B151" t="s">
        <v>317</v>
      </c>
      <c r="C151" s="1" t="s">
        <v>658</v>
      </c>
      <c r="D151" s="1" t="s">
        <v>4</v>
      </c>
      <c r="E151" s="1" t="s">
        <v>685</v>
      </c>
      <c r="F151" s="1" t="s">
        <v>778</v>
      </c>
      <c r="G151" s="1" t="s">
        <v>679</v>
      </c>
      <c r="H151" s="1" t="s">
        <v>661</v>
      </c>
      <c r="I151" s="1" t="s">
        <v>762</v>
      </c>
      <c r="J151" s="59" t="str">
        <f t="shared" si="2"/>
        <v>000 2 02 40014 05 0000 150</v>
      </c>
      <c r="K151" s="58">
        <v>1020.93727</v>
      </c>
      <c r="L151" s="58">
        <v>1020.93727</v>
      </c>
      <c r="M151">
        <v>100</v>
      </c>
    </row>
    <row r="152" spans="1:13" ht="120" x14ac:dyDescent="0.25">
      <c r="A152" s="61" t="s">
        <v>461</v>
      </c>
      <c r="B152" t="s">
        <v>317</v>
      </c>
      <c r="C152" s="1" t="s">
        <v>658</v>
      </c>
      <c r="D152" s="1" t="s">
        <v>4</v>
      </c>
      <c r="E152" s="1" t="s">
        <v>685</v>
      </c>
      <c r="F152" s="1" t="s">
        <v>779</v>
      </c>
      <c r="G152" s="1" t="s">
        <v>659</v>
      </c>
      <c r="H152" s="1" t="s">
        <v>661</v>
      </c>
      <c r="I152" s="1" t="s">
        <v>762</v>
      </c>
      <c r="J152" s="59" t="str">
        <f t="shared" si="2"/>
        <v>000 2 02 45303 00 0000 150</v>
      </c>
      <c r="K152" s="58">
        <v>24421.8</v>
      </c>
      <c r="L152" s="58">
        <v>22046.012649999997</v>
      </c>
      <c r="M152">
        <v>90.271858134945006</v>
      </c>
    </row>
    <row r="153" spans="1:13" ht="135" x14ac:dyDescent="0.25">
      <c r="A153" s="61" t="s">
        <v>462</v>
      </c>
      <c r="B153" t="s">
        <v>317</v>
      </c>
      <c r="C153" s="1" t="s">
        <v>658</v>
      </c>
      <c r="D153" s="1" t="s">
        <v>4</v>
      </c>
      <c r="E153" s="1" t="s">
        <v>685</v>
      </c>
      <c r="F153" s="1" t="s">
        <v>779</v>
      </c>
      <c r="G153" s="1" t="s">
        <v>679</v>
      </c>
      <c r="H153" s="1" t="s">
        <v>661</v>
      </c>
      <c r="I153" s="1" t="s">
        <v>762</v>
      </c>
      <c r="J153" s="59" t="str">
        <f t="shared" si="2"/>
        <v>000 2 02 45303 05 0000 150</v>
      </c>
      <c r="K153" s="58">
        <v>24421.8</v>
      </c>
      <c r="L153" s="58">
        <v>22046.012649999997</v>
      </c>
      <c r="M153">
        <v>90.271858134945006</v>
      </c>
    </row>
    <row r="154" spans="1:13" ht="105" x14ac:dyDescent="0.25">
      <c r="A154" s="61" t="s">
        <v>463</v>
      </c>
      <c r="B154" t="s">
        <v>317</v>
      </c>
      <c r="C154" s="1" t="s">
        <v>658</v>
      </c>
      <c r="D154" s="1" t="s">
        <v>4</v>
      </c>
      <c r="E154" s="1" t="s">
        <v>780</v>
      </c>
      <c r="F154" s="1" t="s">
        <v>660</v>
      </c>
      <c r="G154" s="1" t="s">
        <v>659</v>
      </c>
      <c r="H154" s="1" t="s">
        <v>661</v>
      </c>
      <c r="I154" s="1" t="s">
        <v>658</v>
      </c>
      <c r="J154" s="59" t="str">
        <f t="shared" si="2"/>
        <v>000 2 18 00000 00 0000 000</v>
      </c>
      <c r="K154" s="58" t="s">
        <v>327</v>
      </c>
      <c r="L154" s="58">
        <v>316.96858000000003</v>
      </c>
      <c r="M154" t="s">
        <v>327</v>
      </c>
    </row>
    <row r="155" spans="1:13" ht="150" x14ac:dyDescent="0.25">
      <c r="A155" s="61" t="s">
        <v>464</v>
      </c>
      <c r="B155" t="s">
        <v>317</v>
      </c>
      <c r="C155" s="1" t="s">
        <v>658</v>
      </c>
      <c r="D155" s="1" t="s">
        <v>4</v>
      </c>
      <c r="E155" s="1" t="s">
        <v>780</v>
      </c>
      <c r="F155" s="1" t="s">
        <v>660</v>
      </c>
      <c r="G155" s="1" t="s">
        <v>659</v>
      </c>
      <c r="H155" s="1" t="s">
        <v>661</v>
      </c>
      <c r="I155" s="1" t="s">
        <v>762</v>
      </c>
      <c r="J155" s="59" t="str">
        <f t="shared" si="2"/>
        <v>000 2 18 00000 00 0000 150</v>
      </c>
      <c r="K155" s="58" t="s">
        <v>327</v>
      </c>
      <c r="L155" s="58">
        <v>316.96858000000003</v>
      </c>
      <c r="M155" t="s">
        <v>327</v>
      </c>
    </row>
    <row r="156" spans="1:13" ht="135" x14ac:dyDescent="0.25">
      <c r="A156" s="61" t="s">
        <v>465</v>
      </c>
      <c r="B156" t="s">
        <v>317</v>
      </c>
      <c r="C156" s="1" t="s">
        <v>658</v>
      </c>
      <c r="D156" s="1" t="s">
        <v>4</v>
      </c>
      <c r="E156" s="1" t="s">
        <v>780</v>
      </c>
      <c r="F156" s="1" t="s">
        <v>660</v>
      </c>
      <c r="G156" s="1" t="s">
        <v>679</v>
      </c>
      <c r="H156" s="1" t="s">
        <v>661</v>
      </c>
      <c r="I156" s="1" t="s">
        <v>762</v>
      </c>
      <c r="J156" s="59" t="str">
        <f t="shared" si="2"/>
        <v>000 2 18 00000 05 0000 150</v>
      </c>
      <c r="K156" s="58" t="s">
        <v>327</v>
      </c>
      <c r="L156" s="58">
        <v>316.96858000000003</v>
      </c>
      <c r="M156" t="s">
        <v>327</v>
      </c>
    </row>
    <row r="157" spans="1:13" ht="105" x14ac:dyDescent="0.25">
      <c r="A157" s="61" t="s">
        <v>466</v>
      </c>
      <c r="B157" t="s">
        <v>317</v>
      </c>
      <c r="C157" s="1" t="s">
        <v>658</v>
      </c>
      <c r="D157" s="1" t="s">
        <v>4</v>
      </c>
      <c r="E157" s="1" t="s">
        <v>780</v>
      </c>
      <c r="F157" s="1" t="s">
        <v>781</v>
      </c>
      <c r="G157" s="1" t="s">
        <v>679</v>
      </c>
      <c r="H157" s="1" t="s">
        <v>661</v>
      </c>
      <c r="I157" s="1" t="s">
        <v>762</v>
      </c>
      <c r="J157" s="59" t="str">
        <f t="shared" si="2"/>
        <v>000 2 18 60010 05 0000 150</v>
      </c>
      <c r="K157" s="58" t="s">
        <v>327</v>
      </c>
      <c r="L157" s="58">
        <v>316.96858000000003</v>
      </c>
      <c r="M157" t="s">
        <v>327</v>
      </c>
    </row>
    <row r="158" spans="1:13" ht="75" x14ac:dyDescent="0.25">
      <c r="A158" s="61" t="s">
        <v>467</v>
      </c>
      <c r="B158" t="s">
        <v>317</v>
      </c>
      <c r="C158" s="1" t="s">
        <v>658</v>
      </c>
      <c r="D158" s="1" t="s">
        <v>4</v>
      </c>
      <c r="E158" s="1" t="s">
        <v>782</v>
      </c>
      <c r="F158" s="1" t="s">
        <v>660</v>
      </c>
      <c r="G158" s="1" t="s">
        <v>659</v>
      </c>
      <c r="H158" s="1" t="s">
        <v>661</v>
      </c>
      <c r="I158" s="1" t="s">
        <v>658</v>
      </c>
      <c r="J158" s="59" t="str">
        <f t="shared" si="2"/>
        <v>000 2 19 00000 00 0000 000</v>
      </c>
      <c r="K158" s="58" t="s">
        <v>327</v>
      </c>
      <c r="L158" s="58">
        <v>-132.05001999999999</v>
      </c>
      <c r="M158" t="s">
        <v>327</v>
      </c>
    </row>
    <row r="159" spans="1:13" ht="75" x14ac:dyDescent="0.25">
      <c r="A159" s="61" t="s">
        <v>468</v>
      </c>
      <c r="B159" t="s">
        <v>317</v>
      </c>
      <c r="C159" s="1" t="s">
        <v>658</v>
      </c>
      <c r="D159" s="1" t="s">
        <v>4</v>
      </c>
      <c r="E159" s="1" t="s">
        <v>782</v>
      </c>
      <c r="F159" s="1" t="s">
        <v>660</v>
      </c>
      <c r="G159" s="1" t="s">
        <v>679</v>
      </c>
      <c r="H159" s="1" t="s">
        <v>661</v>
      </c>
      <c r="I159" s="1" t="s">
        <v>762</v>
      </c>
      <c r="J159" s="59" t="str">
        <f t="shared" si="2"/>
        <v>000 2 19 00000 05 0000 150</v>
      </c>
      <c r="K159" s="58" t="s">
        <v>327</v>
      </c>
      <c r="L159" s="58">
        <v>-132.05001999999999</v>
      </c>
      <c r="M159" t="s">
        <v>327</v>
      </c>
    </row>
    <row r="160" spans="1:13" ht="75" x14ac:dyDescent="0.25">
      <c r="A160" s="61" t="s">
        <v>469</v>
      </c>
      <c r="B160" t="s">
        <v>317</v>
      </c>
      <c r="C160" s="1" t="s">
        <v>658</v>
      </c>
      <c r="D160" s="1" t="s">
        <v>4</v>
      </c>
      <c r="E160" s="1" t="s">
        <v>782</v>
      </c>
      <c r="F160" s="1" t="s">
        <v>781</v>
      </c>
      <c r="G160" s="1" t="s">
        <v>679</v>
      </c>
      <c r="H160" s="1" t="s">
        <v>661</v>
      </c>
      <c r="I160" s="1" t="s">
        <v>762</v>
      </c>
      <c r="J160" s="59" t="str">
        <f t="shared" si="2"/>
        <v>000 2 19 60010 05 0000 150</v>
      </c>
      <c r="K160" s="58" t="s">
        <v>327</v>
      </c>
      <c r="L160" s="58">
        <v>-132.05001999999999</v>
      </c>
      <c r="M160" t="s">
        <v>327</v>
      </c>
    </row>
  </sheetData>
  <pageMargins left="0.31496062992125984" right="0.31496062992125984" top="0.35433070866141736" bottom="0.35433070866141736" header="0.31496062992125984" footer="0.31496062992125984"/>
  <pageSetup paperSize="9" scale="83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97"/>
  <sheetViews>
    <sheetView workbookViewId="0">
      <selection activeCell="D67" sqref="D67:E70"/>
    </sheetView>
  </sheetViews>
  <sheetFormatPr defaultRowHeight="15" x14ac:dyDescent="0.25"/>
  <cols>
    <col min="1" max="1" width="45" style="72" customWidth="1"/>
    <col min="2" max="2" width="7.5703125" style="73" customWidth="1"/>
    <col min="3" max="3" width="23.42578125" style="74" customWidth="1"/>
    <col min="4" max="4" width="12.42578125" style="75" customWidth="1"/>
    <col min="5" max="5" width="11.7109375" style="75" customWidth="1"/>
    <col min="6" max="6" width="9.140625" style="74"/>
  </cols>
  <sheetData>
    <row r="2" spans="1:6" x14ac:dyDescent="0.25">
      <c r="A2" s="76" t="s">
        <v>604</v>
      </c>
      <c r="B2" s="77"/>
      <c r="C2" s="78"/>
      <c r="D2" s="79"/>
      <c r="E2" s="79"/>
      <c r="F2" s="78"/>
    </row>
    <row r="3" spans="1:6" ht="34.5" x14ac:dyDescent="0.25">
      <c r="A3" s="76" t="s">
        <v>470</v>
      </c>
      <c r="B3" s="77"/>
      <c r="C3" s="78" t="s">
        <v>471</v>
      </c>
      <c r="D3" s="79" t="s">
        <v>313</v>
      </c>
      <c r="E3" s="79" t="s">
        <v>314</v>
      </c>
      <c r="F3" s="80" t="s">
        <v>472</v>
      </c>
    </row>
    <row r="4" spans="1:6" x14ac:dyDescent="0.25">
      <c r="A4" s="76">
        <v>1</v>
      </c>
      <c r="B4" s="77"/>
      <c r="C4" s="78">
        <v>2</v>
      </c>
      <c r="D4" s="79">
        <v>3</v>
      </c>
      <c r="E4" s="79">
        <v>4</v>
      </c>
      <c r="F4" s="78">
        <v>5</v>
      </c>
    </row>
    <row r="5" spans="1:6" x14ac:dyDescent="0.25">
      <c r="A5" s="77" t="s">
        <v>316</v>
      </c>
      <c r="B5" s="77"/>
      <c r="C5" s="78" t="s">
        <v>473</v>
      </c>
      <c r="D5" s="79">
        <v>1131000.6200000001</v>
      </c>
      <c r="E5" s="79">
        <v>1110493.2</v>
      </c>
      <c r="F5" s="78">
        <v>98.19</v>
      </c>
    </row>
    <row r="6" spans="1:6" x14ac:dyDescent="0.25">
      <c r="A6" s="77" t="s">
        <v>474</v>
      </c>
      <c r="B6" s="77"/>
      <c r="C6" s="78" t="s">
        <v>34</v>
      </c>
      <c r="D6" s="79" t="s">
        <v>34</v>
      </c>
      <c r="E6" s="79" t="s">
        <v>34</v>
      </c>
      <c r="F6" s="78" t="s">
        <v>34</v>
      </c>
    </row>
    <row r="7" spans="1:6" x14ac:dyDescent="0.25">
      <c r="A7" s="76" t="s">
        <v>5</v>
      </c>
      <c r="B7" s="77" t="str">
        <f>LEFT(C7,3)</f>
        <v>000</v>
      </c>
      <c r="C7" s="78" t="s">
        <v>6</v>
      </c>
      <c r="D7" s="79">
        <v>402812.56</v>
      </c>
      <c r="E7" s="79">
        <v>405399.13</v>
      </c>
      <c r="F7" s="78">
        <v>100.64</v>
      </c>
    </row>
    <row r="8" spans="1:6" x14ac:dyDescent="0.25">
      <c r="A8" s="76" t="s">
        <v>7</v>
      </c>
      <c r="B8" s="77" t="str">
        <f t="shared" ref="B8:B42" si="0">LEFT(C8,3)</f>
        <v>000</v>
      </c>
      <c r="C8" s="78" t="s">
        <v>8</v>
      </c>
      <c r="D8" s="79">
        <v>355686</v>
      </c>
      <c r="E8" s="79">
        <v>354250.45</v>
      </c>
      <c r="F8" s="78">
        <v>99.6</v>
      </c>
    </row>
    <row r="9" spans="1:6" x14ac:dyDescent="0.25">
      <c r="A9" s="76" t="s">
        <v>9</v>
      </c>
      <c r="B9" s="77" t="str">
        <f t="shared" si="0"/>
        <v>000</v>
      </c>
      <c r="C9" s="78" t="s">
        <v>10</v>
      </c>
      <c r="D9" s="79">
        <v>355686</v>
      </c>
      <c r="E9" s="79">
        <v>354250.45</v>
      </c>
      <c r="F9" s="78">
        <v>99.6</v>
      </c>
    </row>
    <row r="10" spans="1:6" ht="23.25" x14ac:dyDescent="0.25">
      <c r="A10" s="76" t="s">
        <v>11</v>
      </c>
      <c r="B10" s="77" t="str">
        <f t="shared" si="0"/>
        <v>000</v>
      </c>
      <c r="C10" s="78" t="s">
        <v>475</v>
      </c>
      <c r="D10" s="79">
        <v>13122</v>
      </c>
      <c r="E10" s="79">
        <v>14446.08</v>
      </c>
      <c r="F10" s="78">
        <v>110.09</v>
      </c>
    </row>
    <row r="11" spans="1:6" ht="23.25" x14ac:dyDescent="0.25">
      <c r="A11" s="76" t="s">
        <v>12</v>
      </c>
      <c r="B11" s="77" t="str">
        <f t="shared" si="0"/>
        <v>000</v>
      </c>
      <c r="C11" s="78" t="s">
        <v>13</v>
      </c>
      <c r="D11" s="79">
        <v>13122</v>
      </c>
      <c r="E11" s="79">
        <v>14446.08</v>
      </c>
      <c r="F11" s="78">
        <v>110.09</v>
      </c>
    </row>
    <row r="12" spans="1:6" ht="57" x14ac:dyDescent="0.25">
      <c r="A12" s="76" t="s">
        <v>14</v>
      </c>
      <c r="B12" s="77" t="str">
        <f t="shared" si="0"/>
        <v>000</v>
      </c>
      <c r="C12" s="78" t="s">
        <v>476</v>
      </c>
      <c r="D12" s="79">
        <v>6049</v>
      </c>
      <c r="E12" s="79">
        <v>6669.17</v>
      </c>
      <c r="F12" s="78">
        <v>110.25</v>
      </c>
    </row>
    <row r="13" spans="1:6" ht="68.25" x14ac:dyDescent="0.25">
      <c r="A13" s="76" t="s">
        <v>15</v>
      </c>
      <c r="B13" s="77" t="str">
        <f t="shared" si="0"/>
        <v>000</v>
      </c>
      <c r="C13" s="78" t="s">
        <v>477</v>
      </c>
      <c r="D13" s="79">
        <v>30</v>
      </c>
      <c r="E13" s="79">
        <v>46.9</v>
      </c>
      <c r="F13" s="78">
        <v>156.34</v>
      </c>
    </row>
    <row r="14" spans="1:6" ht="57" x14ac:dyDescent="0.25">
      <c r="A14" s="76" t="s">
        <v>16</v>
      </c>
      <c r="B14" s="77" t="str">
        <f t="shared" si="0"/>
        <v>000</v>
      </c>
      <c r="C14" s="78" t="s">
        <v>478</v>
      </c>
      <c r="D14" s="79">
        <v>7879</v>
      </c>
      <c r="E14" s="79">
        <v>8867.27</v>
      </c>
      <c r="F14" s="78">
        <v>112.54</v>
      </c>
    </row>
    <row r="15" spans="1:6" ht="57" x14ac:dyDescent="0.25">
      <c r="A15" s="76" t="s">
        <v>17</v>
      </c>
      <c r="B15" s="77" t="str">
        <f t="shared" si="0"/>
        <v>000</v>
      </c>
      <c r="C15" s="78" t="s">
        <v>479</v>
      </c>
      <c r="D15" s="79">
        <v>-836</v>
      </c>
      <c r="E15" s="79">
        <v>-1137.26</v>
      </c>
      <c r="F15" s="78">
        <v>136.04</v>
      </c>
    </row>
    <row r="16" spans="1:6" x14ac:dyDescent="0.25">
      <c r="A16" s="76" t="s">
        <v>18</v>
      </c>
      <c r="B16" s="77" t="str">
        <f t="shared" si="0"/>
        <v>000</v>
      </c>
      <c r="C16" s="78" t="s">
        <v>19</v>
      </c>
      <c r="D16" s="79">
        <v>14626.7</v>
      </c>
      <c r="E16" s="79">
        <v>15905.48</v>
      </c>
      <c r="F16" s="78">
        <v>108.74</v>
      </c>
    </row>
    <row r="17" spans="1:6" ht="23.25" x14ac:dyDescent="0.25">
      <c r="A17" s="76" t="s">
        <v>20</v>
      </c>
      <c r="B17" s="77" t="str">
        <f t="shared" si="0"/>
        <v>000</v>
      </c>
      <c r="C17" s="78" t="s">
        <v>480</v>
      </c>
      <c r="D17" s="79">
        <v>870</v>
      </c>
      <c r="E17" s="79">
        <v>910.58</v>
      </c>
      <c r="F17" s="78">
        <v>104.66</v>
      </c>
    </row>
    <row r="18" spans="1:6" ht="23.25" x14ac:dyDescent="0.25">
      <c r="A18" s="76" t="s">
        <v>22</v>
      </c>
      <c r="B18" s="77" t="str">
        <f t="shared" si="0"/>
        <v>000</v>
      </c>
      <c r="C18" s="78" t="s">
        <v>481</v>
      </c>
      <c r="D18" s="79">
        <v>505</v>
      </c>
      <c r="E18" s="79">
        <v>552.73</v>
      </c>
      <c r="F18" s="78">
        <v>109.45</v>
      </c>
    </row>
    <row r="19" spans="1:6" ht="34.5" x14ac:dyDescent="0.25">
      <c r="A19" s="76" t="s">
        <v>23</v>
      </c>
      <c r="B19" s="77" t="str">
        <f t="shared" si="0"/>
        <v>000</v>
      </c>
      <c r="C19" s="78" t="s">
        <v>482</v>
      </c>
      <c r="D19" s="79">
        <v>365</v>
      </c>
      <c r="E19" s="79">
        <v>357.85</v>
      </c>
      <c r="F19" s="78">
        <v>98.04</v>
      </c>
    </row>
    <row r="20" spans="1:6" ht="23.25" x14ac:dyDescent="0.25">
      <c r="A20" s="76" t="s">
        <v>24</v>
      </c>
      <c r="B20" s="77" t="str">
        <f t="shared" si="0"/>
        <v>000</v>
      </c>
      <c r="C20" s="78" t="s">
        <v>483</v>
      </c>
      <c r="D20" s="79">
        <v>3900</v>
      </c>
      <c r="E20" s="79">
        <v>3836.92</v>
      </c>
      <c r="F20" s="78">
        <v>98.38</v>
      </c>
    </row>
    <row r="21" spans="1:6" x14ac:dyDescent="0.25">
      <c r="A21" s="76" t="s">
        <v>25</v>
      </c>
      <c r="B21" s="77" t="str">
        <f t="shared" si="0"/>
        <v>000</v>
      </c>
      <c r="C21" s="78" t="s">
        <v>26</v>
      </c>
      <c r="D21" s="79">
        <v>1400</v>
      </c>
      <c r="E21" s="79">
        <v>1449.91</v>
      </c>
      <c r="F21" s="78">
        <v>103.57</v>
      </c>
    </row>
    <row r="22" spans="1:6" ht="23.25" x14ac:dyDescent="0.25">
      <c r="A22" s="76" t="s">
        <v>27</v>
      </c>
      <c r="B22" s="77" t="str">
        <f t="shared" si="0"/>
        <v>000</v>
      </c>
      <c r="C22" s="78" t="s">
        <v>484</v>
      </c>
      <c r="D22" s="79">
        <v>8456.7000000000007</v>
      </c>
      <c r="E22" s="79">
        <v>9708.07</v>
      </c>
      <c r="F22" s="78">
        <v>114.8</v>
      </c>
    </row>
    <row r="23" spans="1:6" x14ac:dyDescent="0.25">
      <c r="A23" s="76" t="s">
        <v>485</v>
      </c>
      <c r="B23" s="77" t="str">
        <f t="shared" si="0"/>
        <v>000</v>
      </c>
      <c r="C23" s="78" t="s">
        <v>486</v>
      </c>
      <c r="D23" s="79" t="s">
        <v>327</v>
      </c>
      <c r="E23" s="79">
        <v>-3.9</v>
      </c>
      <c r="F23" s="78" t="s">
        <v>327</v>
      </c>
    </row>
    <row r="24" spans="1:6" x14ac:dyDescent="0.25">
      <c r="A24" s="76" t="s">
        <v>487</v>
      </c>
      <c r="B24" s="77" t="str">
        <f t="shared" si="0"/>
        <v>000</v>
      </c>
      <c r="C24" s="78" t="s">
        <v>488</v>
      </c>
      <c r="D24" s="79" t="s">
        <v>327</v>
      </c>
      <c r="E24" s="79">
        <v>-0.33</v>
      </c>
      <c r="F24" s="78" t="s">
        <v>327</v>
      </c>
    </row>
    <row r="25" spans="1:6" x14ac:dyDescent="0.25">
      <c r="A25" s="76" t="s">
        <v>489</v>
      </c>
      <c r="B25" s="77" t="str">
        <f t="shared" si="0"/>
        <v>000</v>
      </c>
      <c r="C25" s="78" t="s">
        <v>490</v>
      </c>
      <c r="D25" s="79" t="s">
        <v>327</v>
      </c>
      <c r="E25" s="79">
        <v>-3.57</v>
      </c>
      <c r="F25" s="78" t="s">
        <v>327</v>
      </c>
    </row>
    <row r="26" spans="1:6" x14ac:dyDescent="0.25">
      <c r="A26" s="76" t="s">
        <v>491</v>
      </c>
      <c r="B26" s="77" t="str">
        <f t="shared" si="0"/>
        <v>000</v>
      </c>
      <c r="C26" s="78" t="s">
        <v>492</v>
      </c>
      <c r="D26" s="79" t="s">
        <v>327</v>
      </c>
      <c r="E26" s="79">
        <v>-3.98</v>
      </c>
      <c r="F26" s="78" t="s">
        <v>327</v>
      </c>
    </row>
    <row r="27" spans="1:6" x14ac:dyDescent="0.25">
      <c r="A27" s="76" t="s">
        <v>494</v>
      </c>
      <c r="B27" s="77" t="str">
        <f t="shared" si="0"/>
        <v>000</v>
      </c>
      <c r="C27" s="78" t="s">
        <v>495</v>
      </c>
      <c r="D27" s="79" t="s">
        <v>327</v>
      </c>
      <c r="E27" s="79">
        <v>0.41</v>
      </c>
      <c r="F27" s="78" t="s">
        <v>327</v>
      </c>
    </row>
    <row r="28" spans="1:6" x14ac:dyDescent="0.25">
      <c r="A28" s="76" t="s">
        <v>29</v>
      </c>
      <c r="B28" s="77" t="str">
        <f t="shared" si="0"/>
        <v>000</v>
      </c>
      <c r="C28" s="78" t="s">
        <v>30</v>
      </c>
      <c r="D28" s="79">
        <v>3970</v>
      </c>
      <c r="E28" s="79">
        <v>3956.87</v>
      </c>
      <c r="F28" s="78">
        <v>99.67</v>
      </c>
    </row>
    <row r="29" spans="1:6" ht="23.25" x14ac:dyDescent="0.25">
      <c r="A29" s="76" t="s">
        <v>31</v>
      </c>
      <c r="B29" s="77" t="str">
        <f t="shared" si="0"/>
        <v>000</v>
      </c>
      <c r="C29" s="78" t="s">
        <v>32</v>
      </c>
      <c r="D29" s="79">
        <v>3955</v>
      </c>
      <c r="E29" s="79">
        <v>3941.87</v>
      </c>
      <c r="F29" s="78">
        <v>99.67</v>
      </c>
    </row>
    <row r="30" spans="1:6" ht="34.5" x14ac:dyDescent="0.25">
      <c r="A30" s="76" t="s">
        <v>497</v>
      </c>
      <c r="B30" s="77" t="str">
        <f t="shared" si="0"/>
        <v>000</v>
      </c>
      <c r="C30" s="78" t="s">
        <v>498</v>
      </c>
      <c r="D30" s="79">
        <v>15</v>
      </c>
      <c r="E30" s="79">
        <v>15</v>
      </c>
      <c r="F30" s="78">
        <v>100</v>
      </c>
    </row>
    <row r="31" spans="1:6" ht="23.25" x14ac:dyDescent="0.25">
      <c r="A31" s="76" t="s">
        <v>35</v>
      </c>
      <c r="B31" s="77" t="str">
        <f t="shared" si="0"/>
        <v>000</v>
      </c>
      <c r="C31" s="78" t="s">
        <v>36</v>
      </c>
      <c r="D31" s="79">
        <v>9915</v>
      </c>
      <c r="E31" s="79">
        <v>11141.48</v>
      </c>
      <c r="F31" s="78">
        <v>112.37</v>
      </c>
    </row>
    <row r="32" spans="1:6" ht="68.25" x14ac:dyDescent="0.25">
      <c r="A32" s="76" t="s">
        <v>499</v>
      </c>
      <c r="B32" s="77" t="str">
        <f t="shared" si="0"/>
        <v>000</v>
      </c>
      <c r="C32" s="78" t="s">
        <v>500</v>
      </c>
      <c r="D32" s="79">
        <v>8814.7199999999993</v>
      </c>
      <c r="E32" s="79">
        <v>9999.1</v>
      </c>
      <c r="F32" s="78">
        <v>113.44</v>
      </c>
    </row>
    <row r="33" spans="1:6" ht="57" x14ac:dyDescent="0.25">
      <c r="A33" s="76" t="s">
        <v>501</v>
      </c>
      <c r="B33" s="77" t="str">
        <f t="shared" si="0"/>
        <v>000</v>
      </c>
      <c r="C33" s="78" t="s">
        <v>502</v>
      </c>
      <c r="D33" s="79">
        <v>6199.72</v>
      </c>
      <c r="E33" s="79">
        <v>6906.33</v>
      </c>
      <c r="F33" s="78">
        <v>111.4</v>
      </c>
    </row>
    <row r="34" spans="1:6" ht="34.5" x14ac:dyDescent="0.25">
      <c r="A34" s="76" t="s">
        <v>503</v>
      </c>
      <c r="B34" s="77" t="str">
        <f t="shared" si="0"/>
        <v>000</v>
      </c>
      <c r="C34" s="78" t="s">
        <v>504</v>
      </c>
      <c r="D34" s="79">
        <v>2615</v>
      </c>
      <c r="E34" s="79">
        <v>3092.77</v>
      </c>
      <c r="F34" s="78">
        <v>118.27</v>
      </c>
    </row>
    <row r="35" spans="1:6" ht="34.5" x14ac:dyDescent="0.25">
      <c r="A35" s="76" t="s">
        <v>505</v>
      </c>
      <c r="B35" s="77" t="str">
        <f t="shared" si="0"/>
        <v>000</v>
      </c>
      <c r="C35" s="78" t="s">
        <v>506</v>
      </c>
      <c r="D35" s="79">
        <v>0.28000000000000003</v>
      </c>
      <c r="E35" s="79">
        <v>0.28000000000000003</v>
      </c>
      <c r="F35" s="78">
        <v>99.02</v>
      </c>
    </row>
    <row r="36" spans="1:6" ht="34.5" x14ac:dyDescent="0.25">
      <c r="A36" s="76" t="s">
        <v>507</v>
      </c>
      <c r="B36" s="77" t="str">
        <f t="shared" si="0"/>
        <v>000</v>
      </c>
      <c r="C36" s="78" t="s">
        <v>508</v>
      </c>
      <c r="D36" s="79">
        <v>0.28000000000000003</v>
      </c>
      <c r="E36" s="79">
        <v>0.28000000000000003</v>
      </c>
      <c r="F36" s="78">
        <v>99.02</v>
      </c>
    </row>
    <row r="37" spans="1:6" ht="68.25" x14ac:dyDescent="0.25">
      <c r="A37" s="76" t="s">
        <v>509</v>
      </c>
      <c r="B37" s="77" t="str">
        <f t="shared" si="0"/>
        <v>000</v>
      </c>
      <c r="C37" s="78" t="s">
        <v>510</v>
      </c>
      <c r="D37" s="79">
        <v>1100</v>
      </c>
      <c r="E37" s="79">
        <v>1142.0999999999999</v>
      </c>
      <c r="F37" s="78">
        <v>103.83</v>
      </c>
    </row>
    <row r="38" spans="1:6" ht="68.25" x14ac:dyDescent="0.25">
      <c r="A38" s="76" t="s">
        <v>511</v>
      </c>
      <c r="B38" s="77" t="str">
        <f t="shared" si="0"/>
        <v>000</v>
      </c>
      <c r="C38" s="78" t="s">
        <v>512</v>
      </c>
      <c r="D38" s="79">
        <v>1100</v>
      </c>
      <c r="E38" s="79">
        <v>1142.0999999999999</v>
      </c>
      <c r="F38" s="78">
        <v>103.83</v>
      </c>
    </row>
    <row r="39" spans="1:6" x14ac:dyDescent="0.25">
      <c r="A39" s="76" t="s">
        <v>45</v>
      </c>
      <c r="B39" s="77" t="str">
        <f t="shared" si="0"/>
        <v>000</v>
      </c>
      <c r="C39" s="78" t="s">
        <v>46</v>
      </c>
      <c r="D39" s="79">
        <v>1098.3599999999999</v>
      </c>
      <c r="E39" s="79">
        <v>1110.74</v>
      </c>
      <c r="F39" s="78">
        <v>101.13</v>
      </c>
    </row>
    <row r="40" spans="1:6" x14ac:dyDescent="0.25">
      <c r="A40" s="76" t="s">
        <v>150</v>
      </c>
      <c r="B40" s="77" t="str">
        <f t="shared" si="0"/>
        <v>000</v>
      </c>
      <c r="C40" s="78" t="s">
        <v>513</v>
      </c>
      <c r="D40" s="79">
        <v>1090</v>
      </c>
      <c r="E40" s="79">
        <v>1102.3800000000001</v>
      </c>
      <c r="F40" s="78">
        <v>101.14</v>
      </c>
    </row>
    <row r="41" spans="1:6" x14ac:dyDescent="0.25">
      <c r="A41" s="76" t="s">
        <v>49</v>
      </c>
      <c r="B41" s="77" t="str">
        <f t="shared" si="0"/>
        <v>000</v>
      </c>
      <c r="C41" s="78" t="s">
        <v>514</v>
      </c>
      <c r="D41" s="79">
        <v>35</v>
      </c>
      <c r="E41" s="79">
        <v>47.74</v>
      </c>
      <c r="F41" s="78">
        <v>136.41</v>
      </c>
    </row>
    <row r="42" spans="1:6" x14ac:dyDescent="0.25">
      <c r="A42" s="76" t="s">
        <v>515</v>
      </c>
      <c r="B42" s="77" t="str">
        <f t="shared" si="0"/>
        <v>000</v>
      </c>
      <c r="C42" s="78" t="s">
        <v>516</v>
      </c>
      <c r="D42" s="79">
        <v>8.36</v>
      </c>
      <c r="E42" s="79">
        <v>8.36</v>
      </c>
      <c r="F42" s="78">
        <v>100.01</v>
      </c>
    </row>
    <row r="43" spans="1:6" ht="23.25" x14ac:dyDescent="0.25">
      <c r="A43" s="76" t="s">
        <v>241</v>
      </c>
      <c r="B43" s="77" t="str">
        <f t="shared" ref="B43:B74" si="1">LEFT(C43,3)</f>
        <v>000</v>
      </c>
      <c r="C43" s="78" t="s">
        <v>52</v>
      </c>
      <c r="D43" s="79">
        <v>671</v>
      </c>
      <c r="E43" s="79">
        <v>677.89</v>
      </c>
      <c r="F43" s="78">
        <v>101.03</v>
      </c>
    </row>
    <row r="44" spans="1:6" x14ac:dyDescent="0.25">
      <c r="A44" s="76" t="s">
        <v>53</v>
      </c>
      <c r="B44" s="77" t="str">
        <f t="shared" si="1"/>
        <v>000</v>
      </c>
      <c r="C44" s="78" t="s">
        <v>54</v>
      </c>
      <c r="D44" s="79">
        <v>384</v>
      </c>
      <c r="E44" s="79">
        <v>390.48</v>
      </c>
      <c r="F44" s="78">
        <v>101.69</v>
      </c>
    </row>
    <row r="45" spans="1:6" x14ac:dyDescent="0.25">
      <c r="A45" s="76" t="s">
        <v>517</v>
      </c>
      <c r="B45" s="77" t="str">
        <f t="shared" si="1"/>
        <v>000</v>
      </c>
      <c r="C45" s="78" t="s">
        <v>518</v>
      </c>
      <c r="D45" s="79">
        <v>384</v>
      </c>
      <c r="E45" s="79">
        <v>390.48</v>
      </c>
      <c r="F45" s="78">
        <v>101.69</v>
      </c>
    </row>
    <row r="46" spans="1:6" x14ac:dyDescent="0.25">
      <c r="A46" s="76" t="s">
        <v>56</v>
      </c>
      <c r="B46" s="77" t="str">
        <f t="shared" si="1"/>
        <v>000</v>
      </c>
      <c r="C46" s="78" t="s">
        <v>57</v>
      </c>
      <c r="D46" s="79">
        <v>287</v>
      </c>
      <c r="E46" s="79">
        <v>287.42</v>
      </c>
      <c r="F46" s="78">
        <v>100.15</v>
      </c>
    </row>
    <row r="47" spans="1:6" x14ac:dyDescent="0.25">
      <c r="A47" s="76" t="s">
        <v>519</v>
      </c>
      <c r="B47" s="77" t="str">
        <f t="shared" si="1"/>
        <v>000</v>
      </c>
      <c r="C47" s="78" t="s">
        <v>520</v>
      </c>
      <c r="D47" s="79">
        <v>287</v>
      </c>
      <c r="E47" s="79">
        <v>287.42</v>
      </c>
      <c r="F47" s="78">
        <v>100.15</v>
      </c>
    </row>
    <row r="48" spans="1:6" ht="23.25" x14ac:dyDescent="0.25">
      <c r="A48" s="76" t="s">
        <v>59</v>
      </c>
      <c r="B48" s="77" t="str">
        <f t="shared" si="1"/>
        <v>000</v>
      </c>
      <c r="C48" s="78" t="s">
        <v>60</v>
      </c>
      <c r="D48" s="79">
        <v>1779</v>
      </c>
      <c r="E48" s="79">
        <v>1894.84</v>
      </c>
      <c r="F48" s="78">
        <v>106.51</v>
      </c>
    </row>
    <row r="49" spans="1:6" ht="68.25" x14ac:dyDescent="0.25">
      <c r="A49" s="76" t="s">
        <v>521</v>
      </c>
      <c r="B49" s="77" t="str">
        <f t="shared" si="1"/>
        <v>000</v>
      </c>
      <c r="C49" s="78" t="s">
        <v>62</v>
      </c>
      <c r="D49" s="79">
        <v>1432</v>
      </c>
      <c r="E49" s="79">
        <v>1538.98</v>
      </c>
      <c r="F49" s="78">
        <v>107.47</v>
      </c>
    </row>
    <row r="50" spans="1:6" ht="68.25" x14ac:dyDescent="0.25">
      <c r="A50" s="76" t="s">
        <v>61</v>
      </c>
      <c r="B50" s="77" t="str">
        <f t="shared" si="1"/>
        <v>000</v>
      </c>
      <c r="C50" s="78" t="s">
        <v>522</v>
      </c>
      <c r="D50" s="79">
        <v>1432</v>
      </c>
      <c r="E50" s="79">
        <v>1538.98</v>
      </c>
      <c r="F50" s="78">
        <v>107.47</v>
      </c>
    </row>
    <row r="51" spans="1:6" ht="23.25" x14ac:dyDescent="0.25">
      <c r="A51" s="76" t="s">
        <v>64</v>
      </c>
      <c r="B51" s="77" t="str">
        <f t="shared" si="1"/>
        <v>000</v>
      </c>
      <c r="C51" s="78" t="s">
        <v>65</v>
      </c>
      <c r="D51" s="79">
        <v>347</v>
      </c>
      <c r="E51" s="79">
        <v>355.87</v>
      </c>
      <c r="F51" s="78">
        <v>102.56</v>
      </c>
    </row>
    <row r="52" spans="1:6" ht="23.25" x14ac:dyDescent="0.25">
      <c r="A52" s="76" t="s">
        <v>523</v>
      </c>
      <c r="B52" s="77" t="str">
        <f t="shared" si="1"/>
        <v>000</v>
      </c>
      <c r="C52" s="78" t="s">
        <v>524</v>
      </c>
      <c r="D52" s="79">
        <v>347</v>
      </c>
      <c r="E52" s="79">
        <v>355.87</v>
      </c>
      <c r="F52" s="78">
        <v>102.56</v>
      </c>
    </row>
    <row r="53" spans="1:6" x14ac:dyDescent="0.25">
      <c r="A53" s="76" t="s">
        <v>70</v>
      </c>
      <c r="B53" s="77" t="str">
        <f t="shared" si="1"/>
        <v>000</v>
      </c>
      <c r="C53" s="78" t="s">
        <v>71</v>
      </c>
      <c r="D53" s="79">
        <v>1944.5</v>
      </c>
      <c r="E53" s="79">
        <v>2020.19</v>
      </c>
      <c r="F53" s="78">
        <v>103.89</v>
      </c>
    </row>
    <row r="54" spans="1:6" ht="34.5" x14ac:dyDescent="0.25">
      <c r="A54" s="76" t="s">
        <v>525</v>
      </c>
      <c r="B54" s="77" t="str">
        <f t="shared" si="1"/>
        <v>000</v>
      </c>
      <c r="C54" s="78" t="s">
        <v>526</v>
      </c>
      <c r="D54" s="79">
        <v>1002.5</v>
      </c>
      <c r="E54" s="79">
        <v>1032.32</v>
      </c>
      <c r="F54" s="78">
        <v>102.97</v>
      </c>
    </row>
    <row r="55" spans="1:6" ht="45.75" x14ac:dyDescent="0.25">
      <c r="A55" s="76" t="s">
        <v>527</v>
      </c>
      <c r="B55" s="77" t="str">
        <f t="shared" si="1"/>
        <v>000</v>
      </c>
      <c r="C55" s="78" t="s">
        <v>528</v>
      </c>
      <c r="D55" s="79">
        <v>31</v>
      </c>
      <c r="E55" s="79">
        <v>30.35</v>
      </c>
      <c r="F55" s="78">
        <v>97.9</v>
      </c>
    </row>
    <row r="56" spans="1:6" ht="57" x14ac:dyDescent="0.25">
      <c r="A56" s="76" t="s">
        <v>529</v>
      </c>
      <c r="B56" s="77" t="str">
        <f t="shared" si="1"/>
        <v>000</v>
      </c>
      <c r="C56" s="78" t="s">
        <v>530</v>
      </c>
      <c r="D56" s="79">
        <v>285</v>
      </c>
      <c r="E56" s="79">
        <v>299.38</v>
      </c>
      <c r="F56" s="78">
        <v>105.05</v>
      </c>
    </row>
    <row r="57" spans="1:6" ht="45.75" x14ac:dyDescent="0.25">
      <c r="A57" s="76" t="s">
        <v>531</v>
      </c>
      <c r="B57" s="77" t="str">
        <f t="shared" si="1"/>
        <v>000</v>
      </c>
      <c r="C57" s="78" t="s">
        <v>532</v>
      </c>
      <c r="D57" s="79">
        <v>30</v>
      </c>
      <c r="E57" s="79">
        <v>31.48</v>
      </c>
      <c r="F57" s="78">
        <v>104.92</v>
      </c>
    </row>
    <row r="58" spans="1:6" ht="45.75" x14ac:dyDescent="0.25">
      <c r="A58" s="76" t="s">
        <v>533</v>
      </c>
      <c r="B58" s="77" t="str">
        <f t="shared" si="1"/>
        <v>000</v>
      </c>
      <c r="C58" s="78" t="s">
        <v>534</v>
      </c>
      <c r="D58" s="79">
        <v>25</v>
      </c>
      <c r="E58" s="79">
        <v>25.5</v>
      </c>
      <c r="F58" s="78">
        <v>102</v>
      </c>
    </row>
    <row r="59" spans="1:6" ht="45.75" x14ac:dyDescent="0.25">
      <c r="A59" s="76" t="s">
        <v>535</v>
      </c>
      <c r="B59" s="77" t="str">
        <f t="shared" si="1"/>
        <v>000</v>
      </c>
      <c r="C59" s="78" t="s">
        <v>536</v>
      </c>
      <c r="D59" s="79">
        <v>25</v>
      </c>
      <c r="E59" s="79">
        <v>25</v>
      </c>
      <c r="F59" s="78">
        <v>100</v>
      </c>
    </row>
    <row r="60" spans="1:6" ht="45.75" x14ac:dyDescent="0.25">
      <c r="A60" s="76" t="s">
        <v>537</v>
      </c>
      <c r="B60" s="77" t="str">
        <f t="shared" si="1"/>
        <v>000</v>
      </c>
      <c r="C60" s="78" t="s">
        <v>538</v>
      </c>
      <c r="D60" s="79">
        <v>1.5</v>
      </c>
      <c r="E60" s="79">
        <v>1.5</v>
      </c>
      <c r="F60" s="78">
        <v>100</v>
      </c>
    </row>
    <row r="61" spans="1:6" ht="45.75" x14ac:dyDescent="0.25">
      <c r="A61" s="76" t="s">
        <v>539</v>
      </c>
      <c r="B61" s="77" t="str">
        <f t="shared" si="1"/>
        <v>000</v>
      </c>
      <c r="C61" s="78" t="s">
        <v>540</v>
      </c>
      <c r="D61" s="79">
        <v>1.5</v>
      </c>
      <c r="E61" s="79">
        <v>1.5</v>
      </c>
      <c r="F61" s="78">
        <v>100</v>
      </c>
    </row>
    <row r="62" spans="1:6" ht="57" x14ac:dyDescent="0.25">
      <c r="A62" s="76" t="s">
        <v>541</v>
      </c>
      <c r="B62" s="77" t="str">
        <f t="shared" si="1"/>
        <v>000</v>
      </c>
      <c r="C62" s="78" t="s">
        <v>542</v>
      </c>
      <c r="D62" s="79">
        <v>5</v>
      </c>
      <c r="E62" s="79">
        <v>4.55</v>
      </c>
      <c r="F62" s="78">
        <v>91.01</v>
      </c>
    </row>
    <row r="63" spans="1:6" ht="57" x14ac:dyDescent="0.25">
      <c r="A63" s="76" t="s">
        <v>543</v>
      </c>
      <c r="B63" s="77" t="str">
        <f t="shared" si="1"/>
        <v>000</v>
      </c>
      <c r="C63" s="78" t="s">
        <v>544</v>
      </c>
      <c r="D63" s="79">
        <v>2</v>
      </c>
      <c r="E63" s="79">
        <v>1.65</v>
      </c>
      <c r="F63" s="78">
        <v>82.5</v>
      </c>
    </row>
    <row r="64" spans="1:6" ht="45.75" x14ac:dyDescent="0.25">
      <c r="A64" s="76" t="s">
        <v>545</v>
      </c>
      <c r="B64" s="77" t="str">
        <f t="shared" si="1"/>
        <v>000</v>
      </c>
      <c r="C64" s="78" t="s">
        <v>546</v>
      </c>
      <c r="D64" s="79">
        <v>3.5</v>
      </c>
      <c r="E64" s="79">
        <v>3.45</v>
      </c>
      <c r="F64" s="78">
        <v>98.68</v>
      </c>
    </row>
    <row r="65" spans="1:6" ht="45.75" x14ac:dyDescent="0.25">
      <c r="A65" s="76" t="s">
        <v>547</v>
      </c>
      <c r="B65" s="77" t="str">
        <f t="shared" si="1"/>
        <v>000</v>
      </c>
      <c r="C65" s="78" t="s">
        <v>548</v>
      </c>
      <c r="D65" s="79">
        <v>73</v>
      </c>
      <c r="E65" s="79">
        <v>72.59</v>
      </c>
      <c r="F65" s="78">
        <v>99.43</v>
      </c>
    </row>
    <row r="66" spans="1:6" ht="57" x14ac:dyDescent="0.25">
      <c r="A66" s="76" t="s">
        <v>549</v>
      </c>
      <c r="B66" s="77" t="str">
        <f t="shared" si="1"/>
        <v>000</v>
      </c>
      <c r="C66" s="78" t="s">
        <v>550</v>
      </c>
      <c r="D66" s="79">
        <v>520</v>
      </c>
      <c r="E66" s="79">
        <v>535.37</v>
      </c>
      <c r="F66" s="78">
        <v>102.96</v>
      </c>
    </row>
    <row r="67" spans="1:6" ht="90.75" x14ac:dyDescent="0.25">
      <c r="A67" s="76" t="s">
        <v>551</v>
      </c>
      <c r="B67" s="77" t="str">
        <f t="shared" si="1"/>
        <v>000</v>
      </c>
      <c r="C67" s="78" t="s">
        <v>552</v>
      </c>
      <c r="D67" s="79">
        <v>126</v>
      </c>
      <c r="E67" s="79">
        <v>161.88</v>
      </c>
      <c r="F67" s="78">
        <v>128.47999999999999</v>
      </c>
    </row>
    <row r="68" spans="1:6" ht="45.75" x14ac:dyDescent="0.25">
      <c r="A68" s="76" t="s">
        <v>553</v>
      </c>
      <c r="B68" s="77" t="str">
        <f t="shared" si="1"/>
        <v>000</v>
      </c>
      <c r="C68" s="78" t="s">
        <v>554</v>
      </c>
      <c r="D68" s="79">
        <v>123</v>
      </c>
      <c r="E68" s="79">
        <v>123.82</v>
      </c>
      <c r="F68" s="78">
        <v>100.66</v>
      </c>
    </row>
    <row r="69" spans="1:6" ht="68.25" x14ac:dyDescent="0.25">
      <c r="A69" s="76" t="s">
        <v>555</v>
      </c>
      <c r="B69" s="77" t="str">
        <f t="shared" si="1"/>
        <v>000</v>
      </c>
      <c r="C69" s="78" t="s">
        <v>556</v>
      </c>
      <c r="D69" s="79">
        <v>3</v>
      </c>
      <c r="E69" s="79">
        <v>38.06</v>
      </c>
      <c r="F69" s="78">
        <v>1268.78</v>
      </c>
    </row>
    <row r="70" spans="1:6" x14ac:dyDescent="0.25">
      <c r="A70" s="76" t="s">
        <v>557</v>
      </c>
      <c r="B70" s="77" t="str">
        <f t="shared" si="1"/>
        <v>000</v>
      </c>
      <c r="C70" s="78" t="s">
        <v>558</v>
      </c>
      <c r="D70" s="79">
        <v>728</v>
      </c>
      <c r="E70" s="79">
        <v>739.21</v>
      </c>
      <c r="F70" s="78">
        <v>101.54</v>
      </c>
    </row>
    <row r="71" spans="1:6" ht="68.25" x14ac:dyDescent="0.25">
      <c r="A71" s="76" t="s">
        <v>559</v>
      </c>
      <c r="B71" s="77" t="str">
        <f t="shared" si="1"/>
        <v>000</v>
      </c>
      <c r="C71" s="78" t="s">
        <v>560</v>
      </c>
      <c r="D71" s="79">
        <v>8</v>
      </c>
      <c r="E71" s="79">
        <v>9.94</v>
      </c>
      <c r="F71" s="78">
        <v>124.24</v>
      </c>
    </row>
    <row r="72" spans="1:6" ht="57" x14ac:dyDescent="0.25">
      <c r="A72" s="76" t="s">
        <v>561</v>
      </c>
      <c r="B72" s="77" t="str">
        <f t="shared" si="1"/>
        <v>000</v>
      </c>
      <c r="C72" s="78" t="s">
        <v>562</v>
      </c>
      <c r="D72" s="79">
        <v>720</v>
      </c>
      <c r="E72" s="79">
        <v>729.27</v>
      </c>
      <c r="F72" s="78">
        <v>101.29</v>
      </c>
    </row>
    <row r="73" spans="1:6" x14ac:dyDescent="0.25">
      <c r="A73" s="76" t="s">
        <v>563</v>
      </c>
      <c r="B73" s="77" t="str">
        <f t="shared" si="1"/>
        <v>000</v>
      </c>
      <c r="C73" s="78" t="s">
        <v>564</v>
      </c>
      <c r="D73" s="79">
        <v>88</v>
      </c>
      <c r="E73" s="79">
        <v>86.79</v>
      </c>
      <c r="F73" s="78">
        <v>98.62</v>
      </c>
    </row>
    <row r="74" spans="1:6" x14ac:dyDescent="0.25">
      <c r="A74" s="76" t="s">
        <v>72</v>
      </c>
      <c r="B74" s="77" t="str">
        <f t="shared" si="1"/>
        <v>000</v>
      </c>
      <c r="C74" s="78" t="s">
        <v>73</v>
      </c>
      <c r="D74" s="79" t="s">
        <v>327</v>
      </c>
      <c r="E74" s="79">
        <v>-0.99</v>
      </c>
      <c r="F74" s="78" t="s">
        <v>327</v>
      </c>
    </row>
    <row r="75" spans="1:6" x14ac:dyDescent="0.25">
      <c r="A75" s="76" t="s">
        <v>565</v>
      </c>
      <c r="B75" s="77" t="str">
        <f t="shared" ref="B75:B97" si="2">LEFT(C75,3)</f>
        <v>000</v>
      </c>
      <c r="C75" s="78" t="s">
        <v>566</v>
      </c>
      <c r="D75" s="79" t="s">
        <v>327</v>
      </c>
      <c r="E75" s="79">
        <v>-0.99</v>
      </c>
      <c r="F75" s="78" t="s">
        <v>327</v>
      </c>
    </row>
    <row r="76" spans="1:6" x14ac:dyDescent="0.25">
      <c r="A76" s="76" t="s">
        <v>76</v>
      </c>
      <c r="B76" s="77" t="str">
        <f t="shared" si="2"/>
        <v>000</v>
      </c>
      <c r="C76" s="78" t="s">
        <v>567</v>
      </c>
      <c r="D76" s="79">
        <v>728188.06</v>
      </c>
      <c r="E76" s="79">
        <v>705094.07</v>
      </c>
      <c r="F76" s="78">
        <v>96.83</v>
      </c>
    </row>
    <row r="77" spans="1:6" ht="23.25" x14ac:dyDescent="0.25">
      <c r="A77" s="76" t="s">
        <v>77</v>
      </c>
      <c r="B77" s="77" t="str">
        <f t="shared" si="2"/>
        <v>000</v>
      </c>
      <c r="C77" s="78" t="s">
        <v>568</v>
      </c>
      <c r="D77" s="79">
        <v>728188.06</v>
      </c>
      <c r="E77" s="79">
        <v>705094.07</v>
      </c>
      <c r="F77" s="78">
        <v>96.83</v>
      </c>
    </row>
    <row r="78" spans="1:6" ht="23.25" x14ac:dyDescent="0.25">
      <c r="A78" s="76" t="s">
        <v>165</v>
      </c>
      <c r="B78" s="77" t="str">
        <f t="shared" si="2"/>
        <v>000</v>
      </c>
      <c r="C78" s="78" t="s">
        <v>569</v>
      </c>
      <c r="D78" s="79">
        <v>40941.47</v>
      </c>
      <c r="E78" s="79">
        <v>40941.47</v>
      </c>
      <c r="F78" s="78">
        <v>100</v>
      </c>
    </row>
    <row r="79" spans="1:6" ht="23.25" x14ac:dyDescent="0.25">
      <c r="A79" s="76" t="s">
        <v>169</v>
      </c>
      <c r="B79" s="77" t="str">
        <f t="shared" si="2"/>
        <v>000</v>
      </c>
      <c r="C79" s="78" t="s">
        <v>570</v>
      </c>
      <c r="D79" s="79">
        <v>40941.47</v>
      </c>
      <c r="E79" s="79">
        <v>40941.47</v>
      </c>
      <c r="F79" s="78">
        <v>100</v>
      </c>
    </row>
    <row r="80" spans="1:6" ht="23.25" x14ac:dyDescent="0.25">
      <c r="A80" s="76" t="s">
        <v>81</v>
      </c>
      <c r="B80" s="77" t="str">
        <f t="shared" si="2"/>
        <v>000</v>
      </c>
      <c r="C80" s="78" t="s">
        <v>571</v>
      </c>
      <c r="D80" s="79">
        <v>77423.679999999993</v>
      </c>
      <c r="E80" s="79">
        <v>77285.08</v>
      </c>
      <c r="F80" s="78">
        <v>99.82</v>
      </c>
    </row>
    <row r="81" spans="1:6" ht="45.75" x14ac:dyDescent="0.25">
      <c r="A81" s="76" t="s">
        <v>572</v>
      </c>
      <c r="B81" s="77" t="str">
        <f t="shared" si="2"/>
        <v>000</v>
      </c>
      <c r="C81" s="78" t="s">
        <v>573</v>
      </c>
      <c r="D81" s="79">
        <v>1215.79</v>
      </c>
      <c r="E81" s="79">
        <v>1215.79</v>
      </c>
      <c r="F81" s="78">
        <v>100</v>
      </c>
    </row>
    <row r="82" spans="1:6" ht="23.25" x14ac:dyDescent="0.25">
      <c r="A82" s="76" t="s">
        <v>574</v>
      </c>
      <c r="B82" s="77" t="str">
        <f t="shared" si="2"/>
        <v>000</v>
      </c>
      <c r="C82" s="78" t="s">
        <v>575</v>
      </c>
      <c r="D82" s="79">
        <v>812.75</v>
      </c>
      <c r="E82" s="79">
        <v>812.75</v>
      </c>
      <c r="F82" s="78">
        <v>100</v>
      </c>
    </row>
    <row r="83" spans="1:6" x14ac:dyDescent="0.25">
      <c r="A83" s="76" t="s">
        <v>576</v>
      </c>
      <c r="B83" s="77" t="str">
        <f t="shared" si="2"/>
        <v>000</v>
      </c>
      <c r="C83" s="78" t="s">
        <v>577</v>
      </c>
      <c r="D83" s="79">
        <v>33436.76</v>
      </c>
      <c r="E83" s="79">
        <v>33436.76</v>
      </c>
      <c r="F83" s="78">
        <v>100</v>
      </c>
    </row>
    <row r="84" spans="1:6" x14ac:dyDescent="0.25">
      <c r="A84" s="76" t="s">
        <v>178</v>
      </c>
      <c r="B84" s="77" t="str">
        <f t="shared" si="2"/>
        <v>000</v>
      </c>
      <c r="C84" s="78" t="s">
        <v>578</v>
      </c>
      <c r="D84" s="79">
        <v>41958.38</v>
      </c>
      <c r="E84" s="79">
        <v>41819.78</v>
      </c>
      <c r="F84" s="78">
        <v>99.67</v>
      </c>
    </row>
    <row r="85" spans="1:6" ht="23.25" x14ac:dyDescent="0.25">
      <c r="A85" s="76" t="s">
        <v>181</v>
      </c>
      <c r="B85" s="77" t="str">
        <f t="shared" si="2"/>
        <v>000</v>
      </c>
      <c r="C85" s="78" t="s">
        <v>579</v>
      </c>
      <c r="D85" s="79">
        <v>581274.91</v>
      </c>
      <c r="E85" s="79">
        <v>561877.07999999996</v>
      </c>
      <c r="F85" s="78">
        <v>96.66</v>
      </c>
    </row>
    <row r="86" spans="1:6" ht="23.25" x14ac:dyDescent="0.25">
      <c r="A86" s="76" t="s">
        <v>580</v>
      </c>
      <c r="B86" s="77" t="str">
        <f t="shared" si="2"/>
        <v>000</v>
      </c>
      <c r="C86" s="78" t="s">
        <v>581</v>
      </c>
      <c r="D86" s="79">
        <v>536942.4</v>
      </c>
      <c r="E86" s="79">
        <v>520811.21</v>
      </c>
      <c r="F86" s="78">
        <v>97</v>
      </c>
    </row>
    <row r="87" spans="1:6" ht="57" x14ac:dyDescent="0.25">
      <c r="A87" s="76" t="s">
        <v>582</v>
      </c>
      <c r="B87" s="77" t="str">
        <f t="shared" si="2"/>
        <v>000</v>
      </c>
      <c r="C87" s="78" t="s">
        <v>583</v>
      </c>
      <c r="D87" s="79">
        <v>7061.74</v>
      </c>
      <c r="E87" s="79">
        <v>6818.04</v>
      </c>
      <c r="F87" s="78">
        <v>96.55</v>
      </c>
    </row>
    <row r="88" spans="1:6" ht="45.75" x14ac:dyDescent="0.25">
      <c r="A88" s="76" t="s">
        <v>584</v>
      </c>
      <c r="B88" s="77" t="str">
        <f t="shared" si="2"/>
        <v>000</v>
      </c>
      <c r="C88" s="78" t="s">
        <v>585</v>
      </c>
      <c r="D88" s="79">
        <v>12720.14</v>
      </c>
      <c r="E88" s="79">
        <v>11001.88</v>
      </c>
      <c r="F88" s="78">
        <v>86.49</v>
      </c>
    </row>
    <row r="89" spans="1:6" ht="45.75" x14ac:dyDescent="0.25">
      <c r="A89" s="76" t="s">
        <v>586</v>
      </c>
      <c r="B89" s="77" t="str">
        <f t="shared" si="2"/>
        <v>000</v>
      </c>
      <c r="C89" s="78" t="s">
        <v>587</v>
      </c>
      <c r="D89" s="79">
        <v>49.31</v>
      </c>
      <c r="E89" s="79" t="s">
        <v>327</v>
      </c>
      <c r="F89" s="78" t="s">
        <v>327</v>
      </c>
    </row>
    <row r="90" spans="1:6" ht="34.5" x14ac:dyDescent="0.25">
      <c r="A90" s="76" t="s">
        <v>588</v>
      </c>
      <c r="B90" s="77" t="str">
        <f t="shared" si="2"/>
        <v>000</v>
      </c>
      <c r="C90" s="78" t="s">
        <v>589</v>
      </c>
      <c r="D90" s="79">
        <v>637.39</v>
      </c>
      <c r="E90" s="79">
        <v>543.92999999999995</v>
      </c>
      <c r="F90" s="78">
        <v>85.34</v>
      </c>
    </row>
    <row r="91" spans="1:6" ht="57" x14ac:dyDescent="0.25">
      <c r="A91" s="76" t="s">
        <v>590</v>
      </c>
      <c r="B91" s="77" t="str">
        <f t="shared" si="2"/>
        <v>000</v>
      </c>
      <c r="C91" s="78" t="s">
        <v>591</v>
      </c>
      <c r="D91" s="79">
        <v>18885.3</v>
      </c>
      <c r="E91" s="79">
        <v>17951.419999999998</v>
      </c>
      <c r="F91" s="78">
        <v>95.06</v>
      </c>
    </row>
    <row r="92" spans="1:6" ht="23.25" x14ac:dyDescent="0.25">
      <c r="A92" s="76" t="s">
        <v>193</v>
      </c>
      <c r="B92" s="77" t="str">
        <f t="shared" si="2"/>
        <v>000</v>
      </c>
      <c r="C92" s="78" t="s">
        <v>592</v>
      </c>
      <c r="D92" s="79">
        <v>460.73</v>
      </c>
      <c r="E92" s="79">
        <v>232.69</v>
      </c>
      <c r="F92" s="78">
        <v>50.5</v>
      </c>
    </row>
    <row r="93" spans="1:6" ht="23.25" x14ac:dyDescent="0.25">
      <c r="A93" s="76" t="s">
        <v>593</v>
      </c>
      <c r="B93" s="77" t="str">
        <f t="shared" si="2"/>
        <v>000</v>
      </c>
      <c r="C93" s="78" t="s">
        <v>594</v>
      </c>
      <c r="D93" s="79">
        <v>2092.79</v>
      </c>
      <c r="E93" s="79">
        <v>2092.79</v>
      </c>
      <c r="F93" s="78">
        <v>100</v>
      </c>
    </row>
    <row r="94" spans="1:6" ht="23.25" x14ac:dyDescent="0.25">
      <c r="A94" s="76" t="s">
        <v>595</v>
      </c>
      <c r="B94" s="77" t="str">
        <f t="shared" si="2"/>
        <v>000</v>
      </c>
      <c r="C94" s="78" t="s">
        <v>596</v>
      </c>
      <c r="D94" s="79">
        <v>2016.76</v>
      </c>
      <c r="E94" s="79">
        <v>2016.76</v>
      </c>
      <c r="F94" s="78">
        <v>100</v>
      </c>
    </row>
    <row r="95" spans="1:6" x14ac:dyDescent="0.25">
      <c r="A95" s="76" t="s">
        <v>597</v>
      </c>
      <c r="B95" s="77" t="str">
        <f t="shared" si="2"/>
        <v>000</v>
      </c>
      <c r="C95" s="78" t="s">
        <v>598</v>
      </c>
      <c r="D95" s="79">
        <v>408.35</v>
      </c>
      <c r="E95" s="79">
        <v>408.35</v>
      </c>
      <c r="F95" s="78">
        <v>100</v>
      </c>
    </row>
    <row r="96" spans="1:6" x14ac:dyDescent="0.25">
      <c r="A96" s="76" t="s">
        <v>100</v>
      </c>
      <c r="B96" s="77" t="str">
        <f t="shared" si="2"/>
        <v>000</v>
      </c>
      <c r="C96" s="78" t="s">
        <v>599</v>
      </c>
      <c r="D96" s="79">
        <v>28548</v>
      </c>
      <c r="E96" s="79">
        <v>24990.44</v>
      </c>
      <c r="F96" s="78">
        <v>87.54</v>
      </c>
    </row>
    <row r="97" spans="1:6" ht="45.75" x14ac:dyDescent="0.25">
      <c r="A97" s="76" t="s">
        <v>600</v>
      </c>
      <c r="B97" s="77" t="str">
        <f t="shared" si="2"/>
        <v>000</v>
      </c>
      <c r="C97" s="78" t="s">
        <v>601</v>
      </c>
      <c r="D97" s="79">
        <v>28548</v>
      </c>
      <c r="E97" s="79">
        <v>24990.44</v>
      </c>
      <c r="F97" s="78">
        <v>87.54</v>
      </c>
    </row>
  </sheetData>
  <autoFilter ref="A4:F97"/>
  <pageMargins left="0.25" right="0.25" top="0.75" bottom="0.75" header="0.3" footer="0.3"/>
  <pageSetup paperSize="9" scale="9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Общее </vt:lpstr>
      <vt:lpstr>Дальнереч</vt:lpstr>
      <vt:lpstr>Красноармейский</vt:lpstr>
      <vt:lpstr>Спасский</vt:lpstr>
      <vt:lpstr>Черниговский</vt:lpstr>
      <vt:lpstr>'Общее '!Заголовки_для_печати</vt:lpstr>
      <vt:lpstr>'Общее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</dc:creator>
  <cp:lastModifiedBy>Суровая Юлия Александровна</cp:lastModifiedBy>
  <cp:lastPrinted>2022-10-04T02:29:44Z</cp:lastPrinted>
  <dcterms:created xsi:type="dcterms:W3CDTF">2022-09-07T05:19:43Z</dcterms:created>
  <dcterms:modified xsi:type="dcterms:W3CDTF">2022-10-06T05:22:55Z</dcterms:modified>
</cp:coreProperties>
</file>