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apova_ea\Desktop\"/>
    </mc:Choice>
  </mc:AlternateContent>
  <bookViews>
    <workbookView xWindow="0" yWindow="0" windowWidth="16380" windowHeight="8190" tabRatio="500" firstSheet="1" activeTab="1"/>
  </bookViews>
  <sheets>
    <sheet name="Лист2" sheetId="1" state="hidden" r:id="rId1"/>
    <sheet name="Table1" sheetId="2" r:id="rId2"/>
  </sheets>
  <definedNames>
    <definedName name="_xlnm.Print_Titles" localSheetId="1">Table1!$4:$5</definedName>
    <definedName name="_xlnm.Print_Area" localSheetId="1">Table1!$A$1:$AN$225</definedName>
  </definedNames>
  <calcPr calcId="162913" iterateDelta="1E-4"/>
  <fileRecoveryPr repairLoad="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M225" i="2" l="1"/>
  <c r="AJ225" i="2"/>
  <c r="AG225" i="2"/>
  <c r="Z225" i="2"/>
  <c r="W225" i="2"/>
  <c r="T225" i="2"/>
  <c r="S225" i="2"/>
  <c r="P225" i="2"/>
  <c r="M225" i="2"/>
  <c r="AM224" i="2"/>
  <c r="AJ224" i="2"/>
  <c r="AG224" i="2"/>
  <c r="Z224" i="2"/>
  <c r="W224" i="2"/>
  <c r="T224" i="2"/>
  <c r="S224" i="2"/>
  <c r="P224" i="2"/>
  <c r="M224" i="2"/>
  <c r="AM223" i="2"/>
  <c r="AJ223" i="2"/>
  <c r="AG223" i="2"/>
  <c r="Z223" i="2"/>
  <c r="W223" i="2"/>
  <c r="T223" i="2"/>
  <c r="S223" i="2"/>
  <c r="P223" i="2"/>
  <c r="M223" i="2"/>
  <c r="AM222" i="2"/>
  <c r="AJ222" i="2"/>
  <c r="AG222" i="2"/>
  <c r="Z222" i="2"/>
  <c r="W222" i="2"/>
  <c r="T222" i="2"/>
  <c r="S222" i="2"/>
  <c r="P222" i="2"/>
  <c r="M222" i="2"/>
  <c r="AM221" i="2"/>
  <c r="AM217" i="2" s="1"/>
  <c r="AJ221" i="2"/>
  <c r="AG221" i="2"/>
  <c r="Z221" i="2"/>
  <c r="W221" i="2"/>
  <c r="T221" i="2"/>
  <c r="S221" i="2"/>
  <c r="P221" i="2"/>
  <c r="M221" i="2"/>
  <c r="AM220" i="2"/>
  <c r="AJ220" i="2"/>
  <c r="AG220" i="2"/>
  <c r="Z220" i="2"/>
  <c r="W220" i="2"/>
  <c r="T220" i="2"/>
  <c r="S220" i="2"/>
  <c r="P220" i="2"/>
  <c r="M220" i="2"/>
  <c r="AM219" i="2"/>
  <c r="AJ219" i="2"/>
  <c r="AG219" i="2"/>
  <c r="AG217" i="2" s="1"/>
  <c r="AG216" i="2" s="1"/>
  <c r="Z219" i="2"/>
  <c r="W219" i="2"/>
  <c r="T219" i="2"/>
  <c r="S219" i="2"/>
  <c r="P219" i="2"/>
  <c r="M219" i="2"/>
  <c r="AM218" i="2"/>
  <c r="AJ218" i="2"/>
  <c r="AG218" i="2"/>
  <c r="Z218" i="2"/>
  <c r="W218" i="2"/>
  <c r="T218" i="2"/>
  <c r="S218" i="2"/>
  <c r="P218" i="2"/>
  <c r="M218" i="2"/>
  <c r="AN217" i="2"/>
  <c r="AL217" i="2"/>
  <c r="AK217" i="2"/>
  <c r="AJ217" i="2"/>
  <c r="AI217" i="2"/>
  <c r="AH217" i="2"/>
  <c r="AF217" i="2"/>
  <c r="AE217" i="2"/>
  <c r="AD217" i="2"/>
  <c r="AC217" i="2"/>
  <c r="AB217" i="2"/>
  <c r="AA217" i="2"/>
  <c r="Z217" i="2"/>
  <c r="Y217" i="2"/>
  <c r="X217" i="2"/>
  <c r="W217" i="2"/>
  <c r="V217" i="2"/>
  <c r="U217" i="2"/>
  <c r="T217" i="2"/>
  <c r="S217" i="2"/>
  <c r="R217" i="2"/>
  <c r="Q217" i="2"/>
  <c r="P217" i="2"/>
  <c r="O217" i="2"/>
  <c r="N217" i="2"/>
  <c r="M217" i="2"/>
  <c r="L217" i="2"/>
  <c r="K217" i="2"/>
  <c r="J217" i="2"/>
  <c r="I217" i="2"/>
  <c r="H217" i="2"/>
  <c r="G217" i="2"/>
  <c r="F217" i="2"/>
  <c r="E217" i="2"/>
  <c r="D217" i="2"/>
  <c r="AL216" i="2"/>
  <c r="AM216" i="2" s="1"/>
  <c r="AK216" i="2"/>
  <c r="AJ216" i="2"/>
  <c r="AI216" i="2"/>
  <c r="AH216" i="2"/>
  <c r="AF216" i="2"/>
  <c r="AE216" i="2"/>
  <c r="AD216" i="2"/>
  <c r="AC216" i="2"/>
  <c r="AB216" i="2"/>
  <c r="AA216" i="2"/>
  <c r="Y216" i="2"/>
  <c r="X216" i="2"/>
  <c r="W216" i="2"/>
  <c r="V216" i="2"/>
  <c r="Z216" i="2" s="1"/>
  <c r="U216" i="2"/>
  <c r="T216" i="2"/>
  <c r="R216" i="2"/>
  <c r="S216" i="2" s="1"/>
  <c r="Q216" i="2"/>
  <c r="P216" i="2"/>
  <c r="O216" i="2"/>
  <c r="N216" i="2"/>
  <c r="M216" i="2"/>
  <c r="D216" i="2"/>
  <c r="AM215" i="2"/>
  <c r="AJ215" i="2"/>
  <c r="AJ214" i="2" s="1"/>
  <c r="AJ213" i="2" s="1"/>
  <c r="AG215" i="2"/>
  <c r="Z215" i="2"/>
  <c r="Z214" i="2" s="1"/>
  <c r="Z213" i="2" s="1"/>
  <c r="W215" i="2"/>
  <c r="T215" i="2"/>
  <c r="T214" i="2" s="1"/>
  <c r="T213" i="2" s="1"/>
  <c r="S215" i="2"/>
  <c r="P215" i="2"/>
  <c r="P214" i="2" s="1"/>
  <c r="P213" i="2" s="1"/>
  <c r="M215" i="2"/>
  <c r="AM214" i="2"/>
  <c r="AL214" i="2"/>
  <c r="AK214" i="2"/>
  <c r="AI214" i="2"/>
  <c r="AH214" i="2"/>
  <c r="AG214" i="2"/>
  <c r="Y214" i="2"/>
  <c r="X214" i="2"/>
  <c r="W214" i="2"/>
  <c r="V214" i="2"/>
  <c r="U214" i="2"/>
  <c r="S214" i="2"/>
  <c r="R214" i="2"/>
  <c r="Q214" i="2"/>
  <c r="Q213" i="2" s="1"/>
  <c r="O214" i="2"/>
  <c r="N214" i="2"/>
  <c r="M214" i="2"/>
  <c r="M213" i="2" s="1"/>
  <c r="D214" i="2"/>
  <c r="AM213" i="2"/>
  <c r="AL213" i="2"/>
  <c r="AK213" i="2"/>
  <c r="AI213" i="2"/>
  <c r="AH213" i="2"/>
  <c r="AG213" i="2"/>
  <c r="Y213" i="2"/>
  <c r="X213" i="2"/>
  <c r="W213" i="2"/>
  <c r="V213" i="2"/>
  <c r="U213" i="2"/>
  <c r="S213" i="2"/>
  <c r="R213" i="2"/>
  <c r="O213" i="2"/>
  <c r="N213" i="2"/>
  <c r="D213" i="2"/>
  <c r="AM212" i="2"/>
  <c r="AM210" i="2" s="1"/>
  <c r="AJ212" i="2"/>
  <c r="AG212" i="2"/>
  <c r="Z212" i="2"/>
  <c r="W212" i="2"/>
  <c r="W210" i="2" s="1"/>
  <c r="W206" i="2" s="1"/>
  <c r="T212" i="2"/>
  <c r="S212" i="2"/>
  <c r="P212" i="2"/>
  <c r="M212" i="2"/>
  <c r="AM211" i="2"/>
  <c r="AJ211" i="2"/>
  <c r="AJ210" i="2" s="1"/>
  <c r="AJ206" i="2" s="1"/>
  <c r="AG211" i="2"/>
  <c r="Z211" i="2"/>
  <c r="Z210" i="2" s="1"/>
  <c r="Z206" i="2" s="1"/>
  <c r="W211" i="2"/>
  <c r="T211" i="2"/>
  <c r="T210" i="2" s="1"/>
  <c r="T206" i="2" s="1"/>
  <c r="S211" i="2"/>
  <c r="P211" i="2"/>
  <c r="P210" i="2" s="1"/>
  <c r="P206" i="2" s="1"/>
  <c r="M211" i="2"/>
  <c r="AL210" i="2"/>
  <c r="AK210" i="2"/>
  <c r="AK206" i="2" s="1"/>
  <c r="AI210" i="2"/>
  <c r="AH210" i="2"/>
  <c r="AG210" i="2"/>
  <c r="AF210" i="2"/>
  <c r="AE210" i="2"/>
  <c r="AD210" i="2"/>
  <c r="AC210" i="2"/>
  <c r="AB210" i="2"/>
  <c r="AA210" i="2"/>
  <c r="Y210" i="2"/>
  <c r="Y206" i="2" s="1"/>
  <c r="X210" i="2"/>
  <c r="V210" i="2"/>
  <c r="U210" i="2"/>
  <c r="U206" i="2" s="1"/>
  <c r="R210" i="2"/>
  <c r="Q210" i="2"/>
  <c r="Q206" i="2" s="1"/>
  <c r="O210" i="2"/>
  <c r="S210" i="2" s="1"/>
  <c r="N210" i="2"/>
  <c r="M210" i="2"/>
  <c r="M206" i="2" s="1"/>
  <c r="L210" i="2"/>
  <c r="K210" i="2"/>
  <c r="J210" i="2"/>
  <c r="I210" i="2"/>
  <c r="H210" i="2"/>
  <c r="G210" i="2"/>
  <c r="F210" i="2"/>
  <c r="E210" i="2"/>
  <c r="D210" i="2"/>
  <c r="AM209" i="2"/>
  <c r="AM207" i="2" s="1"/>
  <c r="AM206" i="2" s="1"/>
  <c r="AJ209" i="2"/>
  <c r="AG209" i="2"/>
  <c r="AG207" i="2" s="1"/>
  <c r="AG206" i="2" s="1"/>
  <c r="Z209" i="2"/>
  <c r="W209" i="2"/>
  <c r="T209" i="2"/>
  <c r="S209" i="2"/>
  <c r="P209" i="2"/>
  <c r="M209" i="2"/>
  <c r="AM208" i="2"/>
  <c r="AJ208" i="2"/>
  <c r="AG208" i="2"/>
  <c r="Z208" i="2"/>
  <c r="W208" i="2"/>
  <c r="T208" i="2"/>
  <c r="S208" i="2"/>
  <c r="P208" i="2"/>
  <c r="M208" i="2"/>
  <c r="AN207" i="2"/>
  <c r="AL207" i="2"/>
  <c r="AK207" i="2"/>
  <c r="AJ207" i="2"/>
  <c r="AI207" i="2"/>
  <c r="AH207" i="2"/>
  <c r="AF207" i="2"/>
  <c r="AE207" i="2"/>
  <c r="AD207" i="2"/>
  <c r="AC207" i="2"/>
  <c r="AB207" i="2"/>
  <c r="AA207" i="2"/>
  <c r="Z207" i="2"/>
  <c r="Y207" i="2"/>
  <c r="X207" i="2"/>
  <c r="W207" i="2"/>
  <c r="V207" i="2"/>
  <c r="U207" i="2"/>
  <c r="T207" i="2"/>
  <c r="R207" i="2"/>
  <c r="S207" i="2" s="1"/>
  <c r="S206" i="2" s="1"/>
  <c r="Q207" i="2"/>
  <c r="P207" i="2"/>
  <c r="O207" i="2"/>
  <c r="N207" i="2"/>
  <c r="M207" i="2"/>
  <c r="L207" i="2"/>
  <c r="K207" i="2"/>
  <c r="J207" i="2"/>
  <c r="I207" i="2"/>
  <c r="H207" i="2"/>
  <c r="G207" i="2"/>
  <c r="F207" i="2"/>
  <c r="E207" i="2"/>
  <c r="D207" i="2"/>
  <c r="AL206" i="2"/>
  <c r="AI206" i="2"/>
  <c r="AH206" i="2"/>
  <c r="AF206" i="2"/>
  <c r="AE206" i="2"/>
  <c r="AD206" i="2"/>
  <c r="AC206" i="2"/>
  <c r="AB206" i="2"/>
  <c r="AA206" i="2"/>
  <c r="X206" i="2"/>
  <c r="V206" i="2"/>
  <c r="R206" i="2"/>
  <c r="O206" i="2"/>
  <c r="N206" i="2"/>
  <c r="D206" i="2"/>
  <c r="AM205" i="2"/>
  <c r="AJ205" i="2"/>
  <c r="AG205" i="2"/>
  <c r="Z205" i="2"/>
  <c r="W205" i="2"/>
  <c r="T205" i="2"/>
  <c r="S205" i="2"/>
  <c r="P205" i="2"/>
  <c r="M205" i="2"/>
  <c r="AM204" i="2"/>
  <c r="AJ204" i="2"/>
  <c r="AG204" i="2"/>
  <c r="Z204" i="2"/>
  <c r="W204" i="2"/>
  <c r="T204" i="2"/>
  <c r="S204" i="2"/>
  <c r="S200" i="2" s="1"/>
  <c r="P204" i="2"/>
  <c r="M204" i="2"/>
  <c r="AM203" i="2"/>
  <c r="AJ203" i="2"/>
  <c r="AG203" i="2"/>
  <c r="Z203" i="2"/>
  <c r="W203" i="2"/>
  <c r="T203" i="2"/>
  <c r="S203" i="2"/>
  <c r="P203" i="2"/>
  <c r="M203" i="2"/>
  <c r="AM202" i="2"/>
  <c r="AJ202" i="2"/>
  <c r="AG202" i="2"/>
  <c r="Z202" i="2"/>
  <c r="W202" i="2"/>
  <c r="W200" i="2" s="1"/>
  <c r="W190" i="2" s="1"/>
  <c r="T202" i="2"/>
  <c r="S202" i="2"/>
  <c r="P202" i="2"/>
  <c r="M202" i="2"/>
  <c r="AM201" i="2"/>
  <c r="AJ201" i="2"/>
  <c r="AJ200" i="2" s="1"/>
  <c r="AG201" i="2"/>
  <c r="Z201" i="2"/>
  <c r="W201" i="2"/>
  <c r="T201" i="2"/>
  <c r="T200" i="2" s="1"/>
  <c r="S201" i="2"/>
  <c r="P201" i="2"/>
  <c r="P200" i="2" s="1"/>
  <c r="M201" i="2"/>
  <c r="AL200" i="2"/>
  <c r="AK200" i="2"/>
  <c r="AI200" i="2"/>
  <c r="AM200" i="2" s="1"/>
  <c r="AH200" i="2"/>
  <c r="AG200" i="2"/>
  <c r="AF200" i="2"/>
  <c r="AE200" i="2"/>
  <c r="AD200" i="2"/>
  <c r="AC200" i="2"/>
  <c r="AB200" i="2"/>
  <c r="AA200" i="2"/>
  <c r="Y200" i="2"/>
  <c r="Z200" i="2" s="1"/>
  <c r="X200" i="2"/>
  <c r="V200" i="2"/>
  <c r="U200" i="2"/>
  <c r="R200" i="2"/>
  <c r="Q200" i="2"/>
  <c r="O200" i="2"/>
  <c r="N200" i="2"/>
  <c r="M200" i="2"/>
  <c r="D200" i="2"/>
  <c r="AM199" i="2"/>
  <c r="AJ199" i="2"/>
  <c r="AG199" i="2"/>
  <c r="Z199" i="2"/>
  <c r="W199" i="2"/>
  <c r="T199" i="2"/>
  <c r="S199" i="2"/>
  <c r="P199" i="2"/>
  <c r="M199" i="2"/>
  <c r="AM198" i="2"/>
  <c r="AJ198" i="2"/>
  <c r="AG198" i="2"/>
  <c r="Z198" i="2"/>
  <c r="W198" i="2"/>
  <c r="T198" i="2"/>
  <c r="S198" i="2"/>
  <c r="P198" i="2"/>
  <c r="M198" i="2"/>
  <c r="AM197" i="2"/>
  <c r="AJ197" i="2"/>
  <c r="AG197" i="2"/>
  <c r="Z197" i="2"/>
  <c r="W197" i="2"/>
  <c r="T197" i="2"/>
  <c r="S197" i="2"/>
  <c r="P197" i="2"/>
  <c r="M197" i="2"/>
  <c r="AM196" i="2"/>
  <c r="AJ196" i="2"/>
  <c r="AG196" i="2"/>
  <c r="Z196" i="2"/>
  <c r="W196" i="2"/>
  <c r="T196" i="2"/>
  <c r="S196" i="2"/>
  <c r="P196" i="2"/>
  <c r="P191" i="2" s="1"/>
  <c r="P190" i="2" s="1"/>
  <c r="S190" i="2" s="1"/>
  <c r="M196" i="2"/>
  <c r="AM195" i="2"/>
  <c r="AJ195" i="2"/>
  <c r="AG195" i="2"/>
  <c r="AG191" i="2" s="1"/>
  <c r="AG190" i="2" s="1"/>
  <c r="Z195" i="2"/>
  <c r="W195" i="2"/>
  <c r="T195" i="2"/>
  <c r="S195" i="2"/>
  <c r="P195" i="2"/>
  <c r="M195" i="2"/>
  <c r="AM194" i="2"/>
  <c r="AJ194" i="2"/>
  <c r="AJ191" i="2" s="1"/>
  <c r="AJ190" i="2" s="1"/>
  <c r="AG194" i="2"/>
  <c r="Z194" i="2"/>
  <c r="W194" i="2"/>
  <c r="T194" i="2"/>
  <c r="T191" i="2" s="1"/>
  <c r="T190" i="2" s="1"/>
  <c r="S194" i="2"/>
  <c r="P194" i="2"/>
  <c r="M194" i="2"/>
  <c r="AM193" i="2"/>
  <c r="AJ193" i="2"/>
  <c r="AG193" i="2"/>
  <c r="Z193" i="2"/>
  <c r="W193" i="2"/>
  <c r="T193" i="2"/>
  <c r="S193" i="2"/>
  <c r="P193" i="2"/>
  <c r="M193" i="2"/>
  <c r="M191" i="2" s="1"/>
  <c r="M190" i="2" s="1"/>
  <c r="AM192" i="2"/>
  <c r="Z192" i="2"/>
  <c r="Z191" i="2" s="1"/>
  <c r="T192" i="2"/>
  <c r="S192" i="2"/>
  <c r="P192" i="2"/>
  <c r="M192" i="2"/>
  <c r="AN191" i="2"/>
  <c r="AM191" i="2"/>
  <c r="AL191" i="2"/>
  <c r="AK191" i="2"/>
  <c r="AI191" i="2"/>
  <c r="AH191" i="2"/>
  <c r="AF191" i="2"/>
  <c r="AE191" i="2"/>
  <c r="AD191" i="2"/>
  <c r="AC191" i="2"/>
  <c r="AB191" i="2"/>
  <c r="AA191" i="2"/>
  <c r="Y191" i="2"/>
  <c r="X191" i="2"/>
  <c r="W191" i="2"/>
  <c r="V191" i="2"/>
  <c r="U191" i="2"/>
  <c r="S191" i="2"/>
  <c r="R191" i="2"/>
  <c r="Q191" i="2"/>
  <c r="O191" i="2"/>
  <c r="N191" i="2"/>
  <c r="L191" i="2"/>
  <c r="K191" i="2"/>
  <c r="J191" i="2"/>
  <c r="I191" i="2"/>
  <c r="H191" i="2"/>
  <c r="G191" i="2"/>
  <c r="F191" i="2"/>
  <c r="E191" i="2"/>
  <c r="D191" i="2"/>
  <c r="AL190" i="2"/>
  <c r="AK190" i="2"/>
  <c r="AI190" i="2"/>
  <c r="AM190" i="2" s="1"/>
  <c r="AH190" i="2"/>
  <c r="AF190" i="2"/>
  <c r="AE190" i="2"/>
  <c r="AD190" i="2"/>
  <c r="AC190" i="2"/>
  <c r="AB190" i="2"/>
  <c r="AA190" i="2"/>
  <c r="Y190" i="2"/>
  <c r="Z190" i="2" s="1"/>
  <c r="X190" i="2"/>
  <c r="V190" i="2"/>
  <c r="U190" i="2"/>
  <c r="R190" i="2"/>
  <c r="Q190" i="2"/>
  <c r="O190" i="2"/>
  <c r="N190" i="2"/>
  <c r="D190" i="2"/>
  <c r="AM189" i="2"/>
  <c r="AM188" i="2" s="1"/>
  <c r="AM187" i="2" s="1"/>
  <c r="AJ189" i="2"/>
  <c r="AG189" i="2"/>
  <c r="Z189" i="2"/>
  <c r="W189" i="2"/>
  <c r="W188" i="2" s="1"/>
  <c r="T189" i="2"/>
  <c r="S189" i="2"/>
  <c r="P189" i="2"/>
  <c r="M189" i="2"/>
  <c r="AN188" i="2"/>
  <c r="AL188" i="2"/>
  <c r="AK188" i="2"/>
  <c r="AJ188" i="2"/>
  <c r="AI188" i="2"/>
  <c r="AH188" i="2"/>
  <c r="AG188" i="2"/>
  <c r="AF188" i="2"/>
  <c r="AE188" i="2"/>
  <c r="AD188" i="2"/>
  <c r="AC188" i="2"/>
  <c r="AB188" i="2"/>
  <c r="AA188" i="2"/>
  <c r="Z188" i="2"/>
  <c r="Y188" i="2"/>
  <c r="Y187" i="2" s="1"/>
  <c r="Z187" i="2" s="1"/>
  <c r="X188" i="2"/>
  <c r="V188" i="2"/>
  <c r="U188" i="2"/>
  <c r="U187" i="2" s="1"/>
  <c r="T188" i="2"/>
  <c r="S188" i="2"/>
  <c r="R188" i="2"/>
  <c r="Q188" i="2"/>
  <c r="Q187" i="2" s="1"/>
  <c r="P188" i="2"/>
  <c r="O188" i="2"/>
  <c r="N188" i="2"/>
  <c r="M188" i="2"/>
  <c r="M187" i="2" s="1"/>
  <c r="L188" i="2"/>
  <c r="K188" i="2"/>
  <c r="J188" i="2"/>
  <c r="I188" i="2"/>
  <c r="H188" i="2"/>
  <c r="G188" i="2"/>
  <c r="F188" i="2"/>
  <c r="E188" i="2"/>
  <c r="D188" i="2"/>
  <c r="AL187" i="2"/>
  <c r="AK187" i="2"/>
  <c r="AJ187" i="2"/>
  <c r="AI187" i="2"/>
  <c r="AH187" i="2"/>
  <c r="AG187" i="2"/>
  <c r="X187" i="2"/>
  <c r="V187" i="2"/>
  <c r="T187" i="2"/>
  <c r="R187" i="2"/>
  <c r="P187" i="2"/>
  <c r="O187" i="2"/>
  <c r="S187" i="2" s="1"/>
  <c r="N187" i="2"/>
  <c r="AM186" i="2"/>
  <c r="AJ186" i="2"/>
  <c r="AG186" i="2"/>
  <c r="Z186" i="2"/>
  <c r="W186" i="2"/>
  <c r="T186" i="2"/>
  <c r="S186" i="2"/>
  <c r="P186" i="2"/>
  <c r="M186" i="2"/>
  <c r="AN185" i="2"/>
  <c r="AM185" i="2"/>
  <c r="AL185" i="2"/>
  <c r="AK185" i="2"/>
  <c r="AJ185" i="2"/>
  <c r="AI185" i="2"/>
  <c r="AH185" i="2"/>
  <c r="AG185" i="2"/>
  <c r="AF185" i="2"/>
  <c r="AE185" i="2"/>
  <c r="AD185" i="2"/>
  <c r="AC185" i="2"/>
  <c r="AB185" i="2"/>
  <c r="AA185" i="2"/>
  <c r="Z185" i="2"/>
  <c r="Y185" i="2"/>
  <c r="X185" i="2"/>
  <c r="X184" i="2" s="1"/>
  <c r="W185" i="2"/>
  <c r="V185" i="2"/>
  <c r="U185" i="2"/>
  <c r="T185" i="2"/>
  <c r="T184" i="2" s="1"/>
  <c r="S185" i="2"/>
  <c r="R185" i="2"/>
  <c r="Q185" i="2"/>
  <c r="P185" i="2"/>
  <c r="P184" i="2" s="1"/>
  <c r="O185" i="2"/>
  <c r="N185" i="2"/>
  <c r="M185" i="2"/>
  <c r="L185" i="2"/>
  <c r="K185" i="2"/>
  <c r="J185" i="2"/>
  <c r="I185" i="2"/>
  <c r="H185" i="2"/>
  <c r="G185" i="2"/>
  <c r="F185" i="2"/>
  <c r="E185" i="2"/>
  <c r="D185" i="2"/>
  <c r="D184" i="2" s="1"/>
  <c r="AL184" i="2"/>
  <c r="AM184" i="2" s="1"/>
  <c r="AK184" i="2"/>
  <c r="AJ184" i="2"/>
  <c r="AI184" i="2"/>
  <c r="AH184" i="2"/>
  <c r="AG184" i="2"/>
  <c r="Y184" i="2"/>
  <c r="W184" i="2"/>
  <c r="V184" i="2"/>
  <c r="Z184" i="2" s="1"/>
  <c r="U184" i="2"/>
  <c r="R184" i="2"/>
  <c r="S184" i="2" s="1"/>
  <c r="Q184" i="2"/>
  <c r="O184" i="2"/>
  <c r="N184" i="2"/>
  <c r="M184" i="2"/>
  <c r="AM183" i="2"/>
  <c r="AJ183" i="2"/>
  <c r="AG183" i="2"/>
  <c r="Z183" i="2"/>
  <c r="W183" i="2"/>
  <c r="T183" i="2"/>
  <c r="S183" i="2"/>
  <c r="P183" i="2"/>
  <c r="M183" i="2"/>
  <c r="AM182" i="2"/>
  <c r="AM180" i="2" s="1"/>
  <c r="AM179" i="2" s="1"/>
  <c r="AJ182" i="2"/>
  <c r="AG182" i="2"/>
  <c r="Z182" i="2"/>
  <c r="W182" i="2"/>
  <c r="T182" i="2"/>
  <c r="S182" i="2"/>
  <c r="P182" i="2"/>
  <c r="M182" i="2"/>
  <c r="M180" i="2" s="1"/>
  <c r="M179" i="2" s="1"/>
  <c r="AM181" i="2"/>
  <c r="AJ181" i="2"/>
  <c r="AJ180" i="2" s="1"/>
  <c r="AJ179" i="2" s="1"/>
  <c r="AG181" i="2"/>
  <c r="Z181" i="2"/>
  <c r="Z180" i="2" s="1"/>
  <c r="Z179" i="2" s="1"/>
  <c r="W181" i="2"/>
  <c r="T181" i="2"/>
  <c r="T180" i="2" s="1"/>
  <c r="T179" i="2" s="1"/>
  <c r="S181" i="2"/>
  <c r="P181" i="2"/>
  <c r="P180" i="2" s="1"/>
  <c r="P179" i="2" s="1"/>
  <c r="M181" i="2"/>
  <c r="AL180" i="2"/>
  <c r="AK180" i="2"/>
  <c r="AK179" i="2" s="1"/>
  <c r="AI180" i="2"/>
  <c r="AH180" i="2"/>
  <c r="AG180" i="2"/>
  <c r="AG179" i="2" s="1"/>
  <c r="Y180" i="2"/>
  <c r="X180" i="2"/>
  <c r="W180" i="2"/>
  <c r="W179" i="2" s="1"/>
  <c r="V180" i="2"/>
  <c r="U180" i="2"/>
  <c r="S180" i="2"/>
  <c r="R180" i="2"/>
  <c r="Q180" i="2"/>
  <c r="O180" i="2"/>
  <c r="O179" i="2" s="1"/>
  <c r="S179" i="2" s="1"/>
  <c r="N180" i="2"/>
  <c r="D180" i="2"/>
  <c r="AL179" i="2"/>
  <c r="AI179" i="2"/>
  <c r="AH179" i="2"/>
  <c r="Y179" i="2"/>
  <c r="X179" i="2"/>
  <c r="V179" i="2"/>
  <c r="U179" i="2"/>
  <c r="R179" i="2"/>
  <c r="Q179" i="2"/>
  <c r="N179" i="2"/>
  <c r="D179" i="2"/>
  <c r="AM178" i="2"/>
  <c r="AJ178" i="2"/>
  <c r="Z178" i="2"/>
  <c r="S178" i="2"/>
  <c r="AM177" i="2"/>
  <c r="AL177" i="2"/>
  <c r="AJ177" i="2"/>
  <c r="AG177" i="2"/>
  <c r="Z177" i="2"/>
  <c r="Y177" i="2"/>
  <c r="W177" i="2"/>
  <c r="T177" i="2"/>
  <c r="S177" i="2"/>
  <c r="M177" i="2"/>
  <c r="AM176" i="2"/>
  <c r="AJ176" i="2"/>
  <c r="AG176" i="2"/>
  <c r="Y176" i="2"/>
  <c r="Z176" i="2" s="1"/>
  <c r="T176" i="2"/>
  <c r="R176" i="2"/>
  <c r="S176" i="2" s="1"/>
  <c r="M176" i="2"/>
  <c r="AM175" i="2"/>
  <c r="AJ175" i="2"/>
  <c r="AG175" i="2"/>
  <c r="Z175" i="2"/>
  <c r="Y175" i="2"/>
  <c r="W175" i="2"/>
  <c r="T175" i="2"/>
  <c r="S175" i="2"/>
  <c r="P175" i="2"/>
  <c r="M175" i="2"/>
  <c r="AL174" i="2"/>
  <c r="AJ174" i="2" s="1"/>
  <c r="AG174" i="2"/>
  <c r="AG169" i="2" s="1"/>
  <c r="AG120" i="2" s="1"/>
  <c r="Z174" i="2"/>
  <c r="W174" i="2"/>
  <c r="T174" i="2"/>
  <c r="S174" i="2"/>
  <c r="P174" i="2"/>
  <c r="M174" i="2"/>
  <c r="AM173" i="2"/>
  <c r="AJ173" i="2"/>
  <c r="AG173" i="2"/>
  <c r="Z173" i="2"/>
  <c r="W173" i="2"/>
  <c r="T173" i="2"/>
  <c r="T169" i="2" s="1"/>
  <c r="S173" i="2"/>
  <c r="P173" i="2"/>
  <c r="M173" i="2"/>
  <c r="AM172" i="2"/>
  <c r="AL172" i="2"/>
  <c r="AJ172" i="2"/>
  <c r="AG172" i="2"/>
  <c r="Z172" i="2"/>
  <c r="Y172" i="2"/>
  <c r="W172" i="2"/>
  <c r="T172" i="2"/>
  <c r="S172" i="2"/>
  <c r="P172" i="2"/>
  <c r="M172" i="2"/>
  <c r="AM171" i="2"/>
  <c r="AJ171" i="2"/>
  <c r="AG171" i="2"/>
  <c r="Z171" i="2"/>
  <c r="Y171" i="2"/>
  <c r="W171" i="2"/>
  <c r="T171" i="2"/>
  <c r="S171" i="2"/>
  <c r="P171" i="2"/>
  <c r="M171" i="2"/>
  <c r="M169" i="2" s="1"/>
  <c r="AL170" i="2"/>
  <c r="AM170" i="2" s="1"/>
  <c r="Y170" i="2"/>
  <c r="Z170" i="2" s="1"/>
  <c r="Z169" i="2" s="1"/>
  <c r="S170" i="2"/>
  <c r="P170" i="2"/>
  <c r="AL169" i="2"/>
  <c r="AK169" i="2"/>
  <c r="AI169" i="2"/>
  <c r="AH169" i="2"/>
  <c r="AF169" i="2"/>
  <c r="AE169" i="2"/>
  <c r="AD169" i="2"/>
  <c r="AC169" i="2"/>
  <c r="AB169" i="2"/>
  <c r="AA169" i="2"/>
  <c r="X169" i="2"/>
  <c r="V169" i="2"/>
  <c r="U169" i="2"/>
  <c r="R169" i="2"/>
  <c r="Q169" i="2"/>
  <c r="O169" i="2"/>
  <c r="N169" i="2"/>
  <c r="L169" i="2"/>
  <c r="K169" i="2"/>
  <c r="J169" i="2"/>
  <c r="I169" i="2"/>
  <c r="H169" i="2"/>
  <c r="G169" i="2"/>
  <c r="F169" i="2"/>
  <c r="E169" i="2"/>
  <c r="D169" i="2"/>
  <c r="AM168" i="2"/>
  <c r="AJ168" i="2"/>
  <c r="AG168" i="2"/>
  <c r="Z168" i="2"/>
  <c r="W168" i="2"/>
  <c r="T168" i="2"/>
  <c r="S168" i="2"/>
  <c r="P168" i="2"/>
  <c r="M168" i="2"/>
  <c r="AM167" i="2"/>
  <c r="AJ167" i="2"/>
  <c r="AG167" i="2"/>
  <c r="Z167" i="2"/>
  <c r="W167" i="2"/>
  <c r="T167" i="2"/>
  <c r="S167" i="2"/>
  <c r="P167" i="2"/>
  <c r="M167" i="2"/>
  <c r="AM166" i="2"/>
  <c r="AJ166" i="2"/>
  <c r="AG166" i="2"/>
  <c r="Z166" i="2"/>
  <c r="W166" i="2"/>
  <c r="T166" i="2"/>
  <c r="S166" i="2"/>
  <c r="P166" i="2"/>
  <c r="M166" i="2"/>
  <c r="AM165" i="2"/>
  <c r="AJ165" i="2"/>
  <c r="AG165" i="2"/>
  <c r="Z165" i="2"/>
  <c r="W165" i="2"/>
  <c r="T165" i="2"/>
  <c r="S165" i="2"/>
  <c r="P165" i="2"/>
  <c r="M165" i="2"/>
  <c r="AM164" i="2"/>
  <c r="AJ164" i="2"/>
  <c r="AG164" i="2"/>
  <c r="Z164" i="2"/>
  <c r="W164" i="2"/>
  <c r="T164" i="2"/>
  <c r="R164" i="2"/>
  <c r="P164" i="2" s="1"/>
  <c r="M164" i="2"/>
  <c r="AM163" i="2"/>
  <c r="AJ163" i="2"/>
  <c r="AG163" i="2"/>
  <c r="Z163" i="2"/>
  <c r="W163" i="2"/>
  <c r="T163" i="2"/>
  <c r="R163" i="2"/>
  <c r="S163" i="2" s="1"/>
  <c r="M163" i="2"/>
  <c r="AM162" i="2"/>
  <c r="AJ162" i="2"/>
  <c r="AG162" i="2"/>
  <c r="Z162" i="2"/>
  <c r="W162" i="2"/>
  <c r="T162" i="2"/>
  <c r="S162" i="2"/>
  <c r="P162" i="2"/>
  <c r="M162" i="2"/>
  <c r="AM161" i="2"/>
  <c r="AJ161" i="2"/>
  <c r="AG161" i="2"/>
  <c r="Z161" i="2"/>
  <c r="W161" i="2"/>
  <c r="T161" i="2"/>
  <c r="S161" i="2"/>
  <c r="P161" i="2"/>
  <c r="M161" i="2"/>
  <c r="AM160" i="2"/>
  <c r="AJ160" i="2"/>
  <c r="AG160" i="2"/>
  <c r="Z160" i="2"/>
  <c r="W160" i="2"/>
  <c r="T160" i="2"/>
  <c r="S160" i="2"/>
  <c r="P160" i="2"/>
  <c r="M160" i="2"/>
  <c r="AM159" i="2"/>
  <c r="AJ159" i="2"/>
  <c r="AG159" i="2"/>
  <c r="Z159" i="2"/>
  <c r="W159" i="2"/>
  <c r="T159" i="2"/>
  <c r="S159" i="2"/>
  <c r="P159" i="2"/>
  <c r="M159" i="2"/>
  <c r="AM158" i="2"/>
  <c r="AJ158" i="2"/>
  <c r="AG158" i="2"/>
  <c r="Z158" i="2"/>
  <c r="W158" i="2"/>
  <c r="T158" i="2"/>
  <c r="S158" i="2"/>
  <c r="P158" i="2"/>
  <c r="M158" i="2"/>
  <c r="AM157" i="2"/>
  <c r="AJ157" i="2"/>
  <c r="AG157" i="2"/>
  <c r="Z157" i="2"/>
  <c r="W157" i="2"/>
  <c r="T157" i="2"/>
  <c r="S157" i="2"/>
  <c r="P157" i="2"/>
  <c r="M157" i="2"/>
  <c r="AM156" i="2"/>
  <c r="AJ156" i="2"/>
  <c r="AG156" i="2"/>
  <c r="Z156" i="2"/>
  <c r="W156" i="2"/>
  <c r="T156" i="2"/>
  <c r="S156" i="2"/>
  <c r="P156" i="2"/>
  <c r="M156" i="2"/>
  <c r="AM155" i="2"/>
  <c r="AJ155" i="2"/>
  <c r="AG155" i="2"/>
  <c r="Z155" i="2"/>
  <c r="W155" i="2"/>
  <c r="T155" i="2"/>
  <c r="S155" i="2"/>
  <c r="P155" i="2"/>
  <c r="M155" i="2"/>
  <c r="AM154" i="2"/>
  <c r="AJ154" i="2"/>
  <c r="AG154" i="2"/>
  <c r="Z154" i="2"/>
  <c r="W154" i="2"/>
  <c r="T154" i="2"/>
  <c r="S154" i="2"/>
  <c r="P154" i="2"/>
  <c r="M154" i="2"/>
  <c r="AM153" i="2"/>
  <c r="AJ153" i="2"/>
  <c r="AG153" i="2"/>
  <c r="Z153" i="2"/>
  <c r="W153" i="2"/>
  <c r="T153" i="2"/>
  <c r="S153" i="2"/>
  <c r="P153" i="2"/>
  <c r="M153" i="2"/>
  <c r="AM152" i="2"/>
  <c r="AJ152" i="2"/>
  <c r="AG152" i="2"/>
  <c r="Z152" i="2"/>
  <c r="W152" i="2"/>
  <c r="T152" i="2"/>
  <c r="S152" i="2"/>
  <c r="P152" i="2"/>
  <c r="M152" i="2"/>
  <c r="AM151" i="2"/>
  <c r="AJ151" i="2"/>
  <c r="AG151" i="2"/>
  <c r="Z151" i="2"/>
  <c r="W151" i="2"/>
  <c r="T151" i="2"/>
  <c r="S151" i="2"/>
  <c r="P151" i="2"/>
  <c r="M151" i="2"/>
  <c r="AM150" i="2"/>
  <c r="AJ150" i="2"/>
  <c r="AG150" i="2"/>
  <c r="Z150" i="2"/>
  <c r="W150" i="2"/>
  <c r="T150" i="2"/>
  <c r="S150" i="2"/>
  <c r="P150" i="2"/>
  <c r="M150" i="2"/>
  <c r="AM149" i="2"/>
  <c r="AJ149" i="2"/>
  <c r="AG149" i="2"/>
  <c r="Z149" i="2"/>
  <c r="W149" i="2"/>
  <c r="T149" i="2"/>
  <c r="S149" i="2"/>
  <c r="P149" i="2"/>
  <c r="M149" i="2"/>
  <c r="AM148" i="2"/>
  <c r="AJ148" i="2"/>
  <c r="AG148" i="2"/>
  <c r="Z148" i="2"/>
  <c r="W148" i="2"/>
  <c r="T148" i="2"/>
  <c r="S148" i="2"/>
  <c r="P148" i="2"/>
  <c r="M148" i="2"/>
  <c r="AM147" i="2"/>
  <c r="AJ147" i="2"/>
  <c r="AG147" i="2"/>
  <c r="Z147" i="2"/>
  <c r="W147" i="2"/>
  <c r="T147" i="2"/>
  <c r="S147" i="2"/>
  <c r="P147" i="2"/>
  <c r="M147" i="2"/>
  <c r="AM146" i="2"/>
  <c r="AJ146" i="2"/>
  <c r="AG146" i="2"/>
  <c r="Z146" i="2"/>
  <c r="W146" i="2"/>
  <c r="T146" i="2"/>
  <c r="S146" i="2"/>
  <c r="P146" i="2"/>
  <c r="M146" i="2"/>
  <c r="AM145" i="2"/>
  <c r="AJ145" i="2"/>
  <c r="AG145" i="2"/>
  <c r="Z145" i="2"/>
  <c r="W145" i="2"/>
  <c r="T145" i="2"/>
  <c r="S145" i="2"/>
  <c r="P145" i="2"/>
  <c r="M145" i="2"/>
  <c r="AM144" i="2"/>
  <c r="AJ144" i="2"/>
  <c r="AG144" i="2"/>
  <c r="Z144" i="2"/>
  <c r="W144" i="2"/>
  <c r="T144" i="2"/>
  <c r="S144" i="2"/>
  <c r="P144" i="2"/>
  <c r="M144" i="2"/>
  <c r="AM143" i="2"/>
  <c r="AJ143" i="2"/>
  <c r="AG143" i="2"/>
  <c r="Z143" i="2"/>
  <c r="W143" i="2"/>
  <c r="T143" i="2"/>
  <c r="S143" i="2"/>
  <c r="P143" i="2"/>
  <c r="M143" i="2"/>
  <c r="AM142" i="2"/>
  <c r="AJ142" i="2"/>
  <c r="AG142" i="2"/>
  <c r="Z142" i="2"/>
  <c r="W142" i="2"/>
  <c r="T142" i="2"/>
  <c r="S142" i="2"/>
  <c r="P142" i="2"/>
  <c r="M142" i="2"/>
  <c r="D142" i="2"/>
  <c r="AM141" i="2"/>
  <c r="AJ141" i="2"/>
  <c r="AG141" i="2"/>
  <c r="Z141" i="2"/>
  <c r="W141" i="2"/>
  <c r="T141" i="2"/>
  <c r="R141" i="2"/>
  <c r="S141" i="2" s="1"/>
  <c r="M141" i="2"/>
  <c r="AM140" i="2"/>
  <c r="AJ140" i="2"/>
  <c r="AG140" i="2"/>
  <c r="Y140" i="2"/>
  <c r="Z140" i="2" s="1"/>
  <c r="Z121" i="2" s="1"/>
  <c r="Z120" i="2" s="1"/>
  <c r="W140" i="2"/>
  <c r="T140" i="2"/>
  <c r="R140" i="2"/>
  <c r="S140" i="2" s="1"/>
  <c r="P140" i="2"/>
  <c r="M140" i="2"/>
  <c r="D140" i="2"/>
  <c r="AM139" i="2"/>
  <c r="AJ139" i="2"/>
  <c r="AG139" i="2"/>
  <c r="Z139" i="2"/>
  <c r="W139" i="2"/>
  <c r="T139" i="2"/>
  <c r="S139" i="2"/>
  <c r="P139" i="2"/>
  <c r="M139" i="2"/>
  <c r="AM138" i="2"/>
  <c r="AJ138" i="2"/>
  <c r="AG138" i="2"/>
  <c r="Z138" i="2"/>
  <c r="W138" i="2"/>
  <c r="T138" i="2"/>
  <c r="S138" i="2"/>
  <c r="P138" i="2"/>
  <c r="M138" i="2"/>
  <c r="AM137" i="2"/>
  <c r="AJ137" i="2"/>
  <c r="AG137" i="2"/>
  <c r="Z137" i="2"/>
  <c r="W137" i="2"/>
  <c r="T137" i="2"/>
  <c r="S137" i="2"/>
  <c r="P137" i="2"/>
  <c r="M137" i="2"/>
  <c r="AM136" i="2"/>
  <c r="AJ136" i="2"/>
  <c r="AG136" i="2"/>
  <c r="Z136" i="2"/>
  <c r="W136" i="2"/>
  <c r="T136" i="2"/>
  <c r="S136" i="2"/>
  <c r="P136" i="2"/>
  <c r="M136" i="2"/>
  <c r="AM135" i="2"/>
  <c r="AJ135" i="2"/>
  <c r="AG135" i="2"/>
  <c r="Z135" i="2"/>
  <c r="W135" i="2"/>
  <c r="T135" i="2"/>
  <c r="S135" i="2"/>
  <c r="P135" i="2"/>
  <c r="M135" i="2"/>
  <c r="AM134" i="2"/>
  <c r="AJ134" i="2"/>
  <c r="AG134" i="2"/>
  <c r="Z134" i="2"/>
  <c r="W134" i="2"/>
  <c r="T134" i="2"/>
  <c r="S134" i="2"/>
  <c r="P134" i="2"/>
  <c r="M134" i="2"/>
  <c r="AM133" i="2"/>
  <c r="AJ133" i="2"/>
  <c r="AG133" i="2"/>
  <c r="Z133" i="2"/>
  <c r="W133" i="2"/>
  <c r="T133" i="2"/>
  <c r="S133" i="2"/>
  <c r="P133" i="2"/>
  <c r="M133" i="2"/>
  <c r="AM132" i="2"/>
  <c r="AJ132" i="2"/>
  <c r="AG132" i="2"/>
  <c r="Z132" i="2"/>
  <c r="W132" i="2"/>
  <c r="T132" i="2"/>
  <c r="S132" i="2"/>
  <c r="P132" i="2"/>
  <c r="M132" i="2"/>
  <c r="AM131" i="2"/>
  <c r="AJ131" i="2"/>
  <c r="AG131" i="2"/>
  <c r="Z131" i="2"/>
  <c r="W131" i="2"/>
  <c r="T131" i="2"/>
  <c r="S131" i="2"/>
  <c r="P131" i="2"/>
  <c r="M131" i="2"/>
  <c r="AM130" i="2"/>
  <c r="AJ130" i="2"/>
  <c r="AG130" i="2"/>
  <c r="Z130" i="2"/>
  <c r="W130" i="2"/>
  <c r="T130" i="2"/>
  <c r="S130" i="2"/>
  <c r="P130" i="2"/>
  <c r="M130" i="2"/>
  <c r="AM129" i="2"/>
  <c r="AJ129" i="2"/>
  <c r="AG129" i="2"/>
  <c r="Z129" i="2"/>
  <c r="W129" i="2"/>
  <c r="T129" i="2"/>
  <c r="S129" i="2"/>
  <c r="P129" i="2"/>
  <c r="M129" i="2"/>
  <c r="AM128" i="2"/>
  <c r="AJ128" i="2"/>
  <c r="AG128" i="2"/>
  <c r="Z128" i="2"/>
  <c r="W128" i="2"/>
  <c r="T128" i="2"/>
  <c r="S128" i="2"/>
  <c r="P128" i="2"/>
  <c r="M128" i="2"/>
  <c r="AM127" i="2"/>
  <c r="AJ127" i="2"/>
  <c r="AG127" i="2"/>
  <c r="Z127" i="2"/>
  <c r="W127" i="2"/>
  <c r="T127" i="2"/>
  <c r="S127" i="2"/>
  <c r="P127" i="2"/>
  <c r="M127" i="2"/>
  <c r="AM126" i="2"/>
  <c r="AJ126" i="2"/>
  <c r="AG126" i="2"/>
  <c r="Z126" i="2"/>
  <c r="W126" i="2"/>
  <c r="T126" i="2"/>
  <c r="S126" i="2"/>
  <c r="P126" i="2"/>
  <c r="M126" i="2"/>
  <c r="AM125" i="2"/>
  <c r="AJ125" i="2"/>
  <c r="AG125" i="2"/>
  <c r="Z125" i="2"/>
  <c r="W125" i="2"/>
  <c r="T125" i="2"/>
  <c r="S125" i="2"/>
  <c r="P125" i="2"/>
  <c r="M125" i="2"/>
  <c r="AM124" i="2"/>
  <c r="AJ124" i="2"/>
  <c r="AG124" i="2"/>
  <c r="Z124" i="2"/>
  <c r="W124" i="2"/>
  <c r="T124" i="2"/>
  <c r="S124" i="2"/>
  <c r="P124" i="2"/>
  <c r="M124" i="2"/>
  <c r="AM123" i="2"/>
  <c r="AJ123" i="2"/>
  <c r="AG123" i="2"/>
  <c r="Z123" i="2"/>
  <c r="W123" i="2"/>
  <c r="T123" i="2"/>
  <c r="S123" i="2"/>
  <c r="P123" i="2"/>
  <c r="M123" i="2"/>
  <c r="AM122" i="2"/>
  <c r="AJ122" i="2"/>
  <c r="AG122" i="2"/>
  <c r="Z122" i="2"/>
  <c r="W122" i="2"/>
  <c r="T122" i="2"/>
  <c r="S122" i="2"/>
  <c r="P122" i="2"/>
  <c r="M122" i="2"/>
  <c r="AN121" i="2"/>
  <c r="AM121" i="2"/>
  <c r="AL121" i="2"/>
  <c r="AK121" i="2"/>
  <c r="AJ121" i="2"/>
  <c r="AI121" i="2"/>
  <c r="AH121" i="2"/>
  <c r="AG121" i="2"/>
  <c r="AF121" i="2"/>
  <c r="AE121" i="2"/>
  <c r="AD121" i="2"/>
  <c r="AC121" i="2"/>
  <c r="AB121" i="2"/>
  <c r="AA121" i="2"/>
  <c r="Y121" i="2"/>
  <c r="X121" i="2"/>
  <c r="W121" i="2"/>
  <c r="V121" i="2"/>
  <c r="U121" i="2"/>
  <c r="T121" i="2"/>
  <c r="R121" i="2"/>
  <c r="Q121" i="2"/>
  <c r="O121" i="2"/>
  <c r="N121" i="2"/>
  <c r="M121" i="2"/>
  <c r="L121" i="2"/>
  <c r="K121" i="2"/>
  <c r="J121" i="2"/>
  <c r="I121" i="2"/>
  <c r="H121" i="2"/>
  <c r="G121" i="2"/>
  <c r="F121" i="2"/>
  <c r="E121" i="2"/>
  <c r="D121" i="2"/>
  <c r="AL120" i="2"/>
  <c r="AK120" i="2"/>
  <c r="AI120" i="2"/>
  <c r="AH120" i="2"/>
  <c r="AF120" i="2"/>
  <c r="AE120" i="2"/>
  <c r="AD120" i="2"/>
  <c r="AC120" i="2"/>
  <c r="AB120" i="2"/>
  <c r="AA120" i="2"/>
  <c r="X120" i="2"/>
  <c r="V120" i="2"/>
  <c r="U120" i="2"/>
  <c r="R120" i="2"/>
  <c r="Q120" i="2"/>
  <c r="O120" i="2"/>
  <c r="N120" i="2"/>
  <c r="D120" i="2"/>
  <c r="AM119" i="2"/>
  <c r="AJ119" i="2"/>
  <c r="AG119" i="2"/>
  <c r="Z119" i="2"/>
  <c r="W119" i="2"/>
  <c r="T119" i="2"/>
  <c r="S119" i="2"/>
  <c r="P119" i="2"/>
  <c r="M119" i="2"/>
  <c r="AM118" i="2"/>
  <c r="AJ118" i="2"/>
  <c r="AG118" i="2"/>
  <c r="Z118" i="2"/>
  <c r="W118" i="2"/>
  <c r="T118" i="2"/>
  <c r="S118" i="2"/>
  <c r="M118" i="2"/>
  <c r="AM117" i="2"/>
  <c r="AJ117" i="2"/>
  <c r="AG117" i="2"/>
  <c r="Z117" i="2"/>
  <c r="W117" i="2"/>
  <c r="T117" i="2"/>
  <c r="S117" i="2"/>
  <c r="M117" i="2"/>
  <c r="AM116" i="2"/>
  <c r="AJ116" i="2"/>
  <c r="AG116" i="2"/>
  <c r="Z116" i="2"/>
  <c r="W116" i="2"/>
  <c r="T116" i="2"/>
  <c r="S116" i="2"/>
  <c r="M116" i="2"/>
  <c r="AM115" i="2"/>
  <c r="AJ115" i="2"/>
  <c r="AG115" i="2"/>
  <c r="Z115" i="2"/>
  <c r="W115" i="2"/>
  <c r="T115" i="2"/>
  <c r="S115" i="2"/>
  <c r="M115" i="2"/>
  <c r="AM114" i="2"/>
  <c r="AJ114" i="2"/>
  <c r="AG114" i="2"/>
  <c r="Z114" i="2"/>
  <c r="W114" i="2"/>
  <c r="T114" i="2"/>
  <c r="S114" i="2"/>
  <c r="M114" i="2"/>
  <c r="AM113" i="2"/>
  <c r="AJ113" i="2"/>
  <c r="AG113" i="2"/>
  <c r="Z113" i="2"/>
  <c r="W113" i="2"/>
  <c r="T113" i="2"/>
  <c r="S113" i="2"/>
  <c r="M113" i="2"/>
  <c r="AM112" i="2"/>
  <c r="AJ112" i="2"/>
  <c r="AG112" i="2"/>
  <c r="Z112" i="2"/>
  <c r="T112" i="2"/>
  <c r="S112" i="2"/>
  <c r="P112" i="2"/>
  <c r="M112" i="2"/>
  <c r="AM111" i="2"/>
  <c r="AL111" i="2"/>
  <c r="AK111" i="2"/>
  <c r="AJ111" i="2"/>
  <c r="AI111" i="2"/>
  <c r="AH111" i="2"/>
  <c r="AG111" i="2"/>
  <c r="AF111" i="2"/>
  <c r="AE111" i="2"/>
  <c r="AD111" i="2"/>
  <c r="AC111" i="2"/>
  <c r="AB111" i="2"/>
  <c r="AA111" i="2"/>
  <c r="Z111" i="2"/>
  <c r="Y111" i="2"/>
  <c r="X111" i="2"/>
  <c r="W111" i="2"/>
  <c r="V111" i="2"/>
  <c r="U111" i="2"/>
  <c r="T111" i="2"/>
  <c r="S111" i="2"/>
  <c r="R111" i="2"/>
  <c r="Q111" i="2"/>
  <c r="P111" i="2"/>
  <c r="O111" i="2"/>
  <c r="N111" i="2"/>
  <c r="M111" i="2"/>
  <c r="L111" i="2"/>
  <c r="K111" i="2"/>
  <c r="J111" i="2"/>
  <c r="I111" i="2"/>
  <c r="H111" i="2"/>
  <c r="G111" i="2"/>
  <c r="F111" i="2"/>
  <c r="E111" i="2"/>
  <c r="D111" i="2"/>
  <c r="AM110" i="2"/>
  <c r="AJ110" i="2"/>
  <c r="AG110" i="2"/>
  <c r="Z110" i="2"/>
  <c r="W110" i="2"/>
  <c r="T110" i="2"/>
  <c r="S110" i="2"/>
  <c r="P110" i="2"/>
  <c r="M110" i="2"/>
  <c r="AM109" i="2"/>
  <c r="AJ109" i="2"/>
  <c r="AG109" i="2"/>
  <c r="Z109" i="2"/>
  <c r="W109" i="2"/>
  <c r="T109" i="2"/>
  <c r="S109" i="2"/>
  <c r="P109" i="2"/>
  <c r="M109" i="2"/>
  <c r="AM108" i="2"/>
  <c r="Z108" i="2"/>
  <c r="S108" i="2"/>
  <c r="P108" i="2"/>
  <c r="AM107" i="2"/>
  <c r="Z107" i="2"/>
  <c r="S107" i="2"/>
  <c r="P107" i="2"/>
  <c r="AM106" i="2"/>
  <c r="Z106" i="2"/>
  <c r="S106" i="2"/>
  <c r="P106" i="2"/>
  <c r="AM105" i="2"/>
  <c r="Z105" i="2"/>
  <c r="S105" i="2"/>
  <c r="P105" i="2"/>
  <c r="AM104" i="2"/>
  <c r="AJ104" i="2"/>
  <c r="AG104" i="2"/>
  <c r="Z104" i="2"/>
  <c r="W104" i="2"/>
  <c r="T104" i="2"/>
  <c r="S104" i="2"/>
  <c r="P104" i="2"/>
  <c r="M104" i="2"/>
  <c r="AM103" i="2"/>
  <c r="AJ103" i="2"/>
  <c r="AG103" i="2"/>
  <c r="Z103" i="2"/>
  <c r="W103" i="2"/>
  <c r="T103" i="2"/>
  <c r="S103" i="2"/>
  <c r="P103" i="2"/>
  <c r="M103" i="2"/>
  <c r="AM102" i="2"/>
  <c r="AJ102" i="2"/>
  <c r="AG102" i="2"/>
  <c r="Z102" i="2"/>
  <c r="W102" i="2"/>
  <c r="T102" i="2"/>
  <c r="S102" i="2"/>
  <c r="P102" i="2"/>
  <c r="M102" i="2"/>
  <c r="AM101" i="2"/>
  <c r="AJ101" i="2"/>
  <c r="AG101" i="2"/>
  <c r="Z101" i="2"/>
  <c r="W101" i="2"/>
  <c r="T101" i="2"/>
  <c r="S101" i="2"/>
  <c r="P101" i="2"/>
  <c r="M101" i="2"/>
  <c r="AM100" i="2"/>
  <c r="AJ100" i="2"/>
  <c r="AG100" i="2"/>
  <c r="Z100" i="2"/>
  <c r="W100" i="2"/>
  <c r="T100" i="2"/>
  <c r="S100" i="2"/>
  <c r="P100" i="2"/>
  <c r="M100" i="2"/>
  <c r="AM99" i="2"/>
  <c r="AJ99" i="2"/>
  <c r="AG99" i="2"/>
  <c r="Z99" i="2"/>
  <c r="W99" i="2"/>
  <c r="T99" i="2"/>
  <c r="S99" i="2"/>
  <c r="P99" i="2"/>
  <c r="M99" i="2"/>
  <c r="AM98" i="2"/>
  <c r="AJ98" i="2"/>
  <c r="AG98" i="2"/>
  <c r="Z98" i="2"/>
  <c r="W98" i="2"/>
  <c r="T98" i="2"/>
  <c r="S98" i="2"/>
  <c r="P98" i="2"/>
  <c r="M98" i="2"/>
  <c r="AM97" i="2"/>
  <c r="AJ97" i="2"/>
  <c r="AG97" i="2"/>
  <c r="Z97" i="2"/>
  <c r="W97" i="2"/>
  <c r="T97" i="2"/>
  <c r="S97" i="2"/>
  <c r="P97" i="2"/>
  <c r="M97" i="2"/>
  <c r="AM96" i="2"/>
  <c r="AJ96" i="2"/>
  <c r="AG96" i="2"/>
  <c r="Z96" i="2"/>
  <c r="W96" i="2"/>
  <c r="T96" i="2"/>
  <c r="S96" i="2"/>
  <c r="P96" i="2"/>
  <c r="M96" i="2"/>
  <c r="AM95" i="2"/>
  <c r="AJ95" i="2"/>
  <c r="AG95" i="2"/>
  <c r="Z95" i="2"/>
  <c r="W95" i="2"/>
  <c r="T95" i="2"/>
  <c r="S95" i="2"/>
  <c r="P95" i="2"/>
  <c r="M95" i="2"/>
  <c r="AM94" i="2"/>
  <c r="AJ94" i="2"/>
  <c r="AG94" i="2"/>
  <c r="Z94" i="2"/>
  <c r="W94" i="2"/>
  <c r="T94" i="2"/>
  <c r="S94" i="2"/>
  <c r="P94" i="2"/>
  <c r="M94" i="2"/>
  <c r="AM93" i="2"/>
  <c r="AJ93" i="2"/>
  <c r="AG93" i="2"/>
  <c r="Z93" i="2"/>
  <c r="W93" i="2"/>
  <c r="T93" i="2"/>
  <c r="S93" i="2"/>
  <c r="P93" i="2"/>
  <c r="M93" i="2"/>
  <c r="AM92" i="2"/>
  <c r="AJ92" i="2"/>
  <c r="AG92" i="2"/>
  <c r="Z92" i="2"/>
  <c r="W92" i="2"/>
  <c r="T92" i="2"/>
  <c r="S92" i="2"/>
  <c r="P92" i="2"/>
  <c r="M92" i="2"/>
  <c r="AM91" i="2"/>
  <c r="AJ91" i="2"/>
  <c r="AG91" i="2"/>
  <c r="Z91" i="2"/>
  <c r="W91" i="2"/>
  <c r="T91" i="2"/>
  <c r="S91" i="2"/>
  <c r="P91" i="2"/>
  <c r="M91" i="2"/>
  <c r="AM90" i="2"/>
  <c r="AJ90" i="2"/>
  <c r="AG90" i="2"/>
  <c r="Z90" i="2"/>
  <c r="W90" i="2"/>
  <c r="T90" i="2"/>
  <c r="S90" i="2"/>
  <c r="R90" i="2"/>
  <c r="P90" i="2" s="1"/>
  <c r="P87" i="2" s="1"/>
  <c r="P86" i="2" s="1"/>
  <c r="M90" i="2"/>
  <c r="AM89" i="2"/>
  <c r="AJ89" i="2"/>
  <c r="AG89" i="2"/>
  <c r="Z89" i="2"/>
  <c r="W89" i="2"/>
  <c r="T89" i="2"/>
  <c r="S89" i="2"/>
  <c r="P89" i="2"/>
  <c r="M89" i="2"/>
  <c r="AM88" i="2"/>
  <c r="AJ88" i="2"/>
  <c r="AG88" i="2"/>
  <c r="Z88" i="2"/>
  <c r="W88" i="2"/>
  <c r="T88" i="2"/>
  <c r="S88" i="2"/>
  <c r="P88" i="2"/>
  <c r="M88" i="2"/>
  <c r="AN87" i="2"/>
  <c r="AL87" i="2"/>
  <c r="AM87" i="2" s="1"/>
  <c r="AK87" i="2"/>
  <c r="AJ87" i="2"/>
  <c r="AI87" i="2"/>
  <c r="AH87" i="2"/>
  <c r="AG87" i="2"/>
  <c r="AF87" i="2"/>
  <c r="AE87" i="2"/>
  <c r="AD87" i="2"/>
  <c r="AC87" i="2"/>
  <c r="AB87" i="2"/>
  <c r="AA87" i="2"/>
  <c r="Y87" i="2"/>
  <c r="X87" i="2"/>
  <c r="W87" i="2"/>
  <c r="V87" i="2"/>
  <c r="Z87" i="2" s="1"/>
  <c r="U87" i="2"/>
  <c r="T87" i="2"/>
  <c r="R87" i="2"/>
  <c r="S87" i="2" s="1"/>
  <c r="Q87" i="2"/>
  <c r="O87" i="2"/>
  <c r="N87" i="2"/>
  <c r="M87" i="2"/>
  <c r="D87" i="2"/>
  <c r="AL86" i="2"/>
  <c r="AM86" i="2" s="1"/>
  <c r="AK86" i="2"/>
  <c r="AJ86" i="2"/>
  <c r="AI86" i="2"/>
  <c r="AH86" i="2"/>
  <c r="AG86" i="2"/>
  <c r="AF86" i="2"/>
  <c r="AE86" i="2"/>
  <c r="AD86" i="2"/>
  <c r="AC86" i="2"/>
  <c r="AB86" i="2"/>
  <c r="AA86" i="2"/>
  <c r="Y86" i="2"/>
  <c r="X86" i="2"/>
  <c r="W86" i="2"/>
  <c r="V86" i="2"/>
  <c r="Z86" i="2" s="1"/>
  <c r="U86" i="2"/>
  <c r="T86" i="2"/>
  <c r="R86" i="2"/>
  <c r="S86" i="2" s="1"/>
  <c r="Q86" i="2"/>
  <c r="O86" i="2"/>
  <c r="N86" i="2"/>
  <c r="M86" i="2"/>
  <c r="D86" i="2"/>
  <c r="AM85" i="2"/>
  <c r="AM84" i="2" s="1"/>
  <c r="AM83" i="2" s="1"/>
  <c r="AJ85" i="2"/>
  <c r="AG85" i="2"/>
  <c r="Z85" i="2"/>
  <c r="W85" i="2"/>
  <c r="T85" i="2"/>
  <c r="S85" i="2"/>
  <c r="P85" i="2"/>
  <c r="P84" i="2" s="1"/>
  <c r="P83" i="2" s="1"/>
  <c r="M85" i="2"/>
  <c r="AN84" i="2"/>
  <c r="AL84" i="2"/>
  <c r="AK84" i="2"/>
  <c r="AJ84" i="2"/>
  <c r="AI84" i="2"/>
  <c r="AH84" i="2"/>
  <c r="AG84" i="2"/>
  <c r="AF84" i="2"/>
  <c r="AE84" i="2"/>
  <c r="AD84" i="2"/>
  <c r="AC84" i="2"/>
  <c r="AB84" i="2"/>
  <c r="AA84" i="2"/>
  <c r="Z84" i="2"/>
  <c r="Z83" i="2" s="1"/>
  <c r="Y84" i="2"/>
  <c r="X84" i="2"/>
  <c r="W84" i="2"/>
  <c r="V84" i="2"/>
  <c r="V83" i="2" s="1"/>
  <c r="U84" i="2"/>
  <c r="T84" i="2"/>
  <c r="S84" i="2"/>
  <c r="R84" i="2"/>
  <c r="R83" i="2" s="1"/>
  <c r="Q84" i="2"/>
  <c r="O84" i="2"/>
  <c r="N84" i="2"/>
  <c r="N83" i="2" s="1"/>
  <c r="M84" i="2"/>
  <c r="L84" i="2"/>
  <c r="K84" i="2"/>
  <c r="J84" i="2"/>
  <c r="I84" i="2"/>
  <c r="H84" i="2"/>
  <c r="G84" i="2"/>
  <c r="F84" i="2"/>
  <c r="E84" i="2"/>
  <c r="D84" i="2"/>
  <c r="AL83" i="2"/>
  <c r="AK83" i="2"/>
  <c r="AJ83" i="2"/>
  <c r="AI83" i="2"/>
  <c r="AH83" i="2"/>
  <c r="AG83" i="2"/>
  <c r="Y83" i="2"/>
  <c r="X83" i="2"/>
  <c r="W83" i="2"/>
  <c r="U83" i="2"/>
  <c r="T83" i="2"/>
  <c r="S83" i="2"/>
  <c r="Q83" i="2"/>
  <c r="O83" i="2"/>
  <c r="M83" i="2"/>
  <c r="D83" i="2"/>
  <c r="AM82" i="2"/>
  <c r="AJ82" i="2"/>
  <c r="AJ80" i="2" s="1"/>
  <c r="AG82" i="2"/>
  <c r="Z82" i="2"/>
  <c r="W82" i="2"/>
  <c r="T82" i="2"/>
  <c r="T80" i="2" s="1"/>
  <c r="S82" i="2"/>
  <c r="P82" i="2"/>
  <c r="P80" i="2" s="1"/>
  <c r="M82" i="2"/>
  <c r="AM81" i="2"/>
  <c r="AJ81" i="2"/>
  <c r="AG81" i="2"/>
  <c r="AG80" i="2" s="1"/>
  <c r="Z81" i="2"/>
  <c r="W81" i="2"/>
  <c r="T81" i="2"/>
  <c r="S81" i="2"/>
  <c r="P81" i="2"/>
  <c r="M81" i="2"/>
  <c r="AN80" i="2"/>
  <c r="AL80" i="2"/>
  <c r="AK80" i="2"/>
  <c r="AI80" i="2"/>
  <c r="AM80" i="2" s="1"/>
  <c r="AM79" i="2" s="1"/>
  <c r="AH80" i="2"/>
  <c r="AF80" i="2"/>
  <c r="AE80" i="2"/>
  <c r="AD80" i="2"/>
  <c r="AC80" i="2"/>
  <c r="AB80" i="2"/>
  <c r="AA80" i="2"/>
  <c r="Y80" i="2"/>
  <c r="Z80" i="2" s="1"/>
  <c r="Z79" i="2" s="1"/>
  <c r="X80" i="2"/>
  <c r="W80" i="2"/>
  <c r="V80" i="2"/>
  <c r="U80" i="2"/>
  <c r="R80" i="2"/>
  <c r="Q80" i="2"/>
  <c r="O80" i="2"/>
  <c r="S80" i="2" s="1"/>
  <c r="S79" i="2" s="1"/>
  <c r="N80" i="2"/>
  <c r="M80" i="2"/>
  <c r="L80" i="2"/>
  <c r="K80" i="2"/>
  <c r="J80" i="2"/>
  <c r="I80" i="2"/>
  <c r="H80" i="2"/>
  <c r="G80" i="2"/>
  <c r="F80" i="2"/>
  <c r="E80" i="2"/>
  <c r="D80" i="2"/>
  <c r="AL79" i="2"/>
  <c r="AK79" i="2"/>
  <c r="AI79" i="2"/>
  <c r="AH79" i="2"/>
  <c r="Y79" i="2"/>
  <c r="X79" i="2"/>
  <c r="W79" i="2"/>
  <c r="V79" i="2"/>
  <c r="U79" i="2"/>
  <c r="R79" i="2"/>
  <c r="Q79" i="2"/>
  <c r="O79" i="2"/>
  <c r="N79" i="2"/>
  <c r="M79" i="2"/>
  <c r="D79" i="2"/>
  <c r="AM78" i="2"/>
  <c r="AJ78" i="2"/>
  <c r="Z78" i="2"/>
  <c r="W78" i="2"/>
  <c r="S78" i="2"/>
  <c r="P78" i="2"/>
  <c r="M78" i="2"/>
  <c r="M76" i="2" s="1"/>
  <c r="AM77" i="2"/>
  <c r="Z77" i="2"/>
  <c r="S77" i="2"/>
  <c r="P77" i="2"/>
  <c r="M77" i="2"/>
  <c r="AN76" i="2"/>
  <c r="AL76" i="2"/>
  <c r="AM76" i="2" s="1"/>
  <c r="AM75" i="2" s="1"/>
  <c r="AK76" i="2"/>
  <c r="AJ76" i="2"/>
  <c r="AI76" i="2"/>
  <c r="AH76" i="2"/>
  <c r="AG76" i="2"/>
  <c r="AF76" i="2"/>
  <c r="AE76" i="2"/>
  <c r="AD76" i="2"/>
  <c r="AC76" i="2"/>
  <c r="AB76" i="2"/>
  <c r="AA76" i="2"/>
  <c r="Y76" i="2"/>
  <c r="X76" i="2"/>
  <c r="W76" i="2"/>
  <c r="V76" i="2"/>
  <c r="Z76" i="2" s="1"/>
  <c r="Z75" i="2" s="1"/>
  <c r="U76" i="2"/>
  <c r="T76" i="2"/>
  <c r="R76" i="2"/>
  <c r="S76" i="2" s="1"/>
  <c r="S75" i="2" s="1"/>
  <c r="Q76" i="2"/>
  <c r="P76" i="2"/>
  <c r="O76" i="2"/>
  <c r="N76" i="2"/>
  <c r="L76" i="2"/>
  <c r="K76" i="2"/>
  <c r="J76" i="2"/>
  <c r="I76" i="2"/>
  <c r="H76" i="2"/>
  <c r="G76" i="2"/>
  <c r="F76" i="2"/>
  <c r="E76" i="2"/>
  <c r="D76" i="2"/>
  <c r="D75" i="2" s="1"/>
  <c r="AL75" i="2"/>
  <c r="AK75" i="2"/>
  <c r="AJ75" i="2"/>
  <c r="AI75" i="2"/>
  <c r="AH75" i="2"/>
  <c r="AG75" i="2"/>
  <c r="AF75" i="2"/>
  <c r="AE75" i="2"/>
  <c r="AD75" i="2"/>
  <c r="AC75" i="2"/>
  <c r="Y75" i="2"/>
  <c r="X75" i="2"/>
  <c r="W75" i="2"/>
  <c r="V75" i="2"/>
  <c r="U75" i="2"/>
  <c r="T75" i="2"/>
  <c r="R75" i="2"/>
  <c r="Q75" i="2"/>
  <c r="P75" i="2"/>
  <c r="O75" i="2"/>
  <c r="N75" i="2"/>
  <c r="AM74" i="2"/>
  <c r="AJ74" i="2"/>
  <c r="AG74" i="2"/>
  <c r="Z74" i="2"/>
  <c r="W74" i="2"/>
  <c r="T74" i="2"/>
  <c r="S74" i="2"/>
  <c r="P74" i="2"/>
  <c r="M74" i="2"/>
  <c r="AM73" i="2"/>
  <c r="Z73" i="2"/>
  <c r="S73" i="2"/>
  <c r="M73" i="2"/>
  <c r="AM72" i="2"/>
  <c r="Z72" i="2"/>
  <c r="S72" i="2"/>
  <c r="M72" i="2"/>
  <c r="AM71" i="2"/>
  <c r="Z71" i="2"/>
  <c r="S71" i="2"/>
  <c r="M71" i="2"/>
  <c r="AM70" i="2"/>
  <c r="Z70" i="2"/>
  <c r="S70" i="2"/>
  <c r="M70" i="2"/>
  <c r="AM69" i="2"/>
  <c r="Z69" i="2"/>
  <c r="S69" i="2"/>
  <c r="M69" i="2"/>
  <c r="AM68" i="2"/>
  <c r="Z68" i="2"/>
  <c r="S68" i="2"/>
  <c r="M68" i="2"/>
  <c r="AM67" i="2"/>
  <c r="Z67" i="2"/>
  <c r="S67" i="2"/>
  <c r="M67" i="2"/>
  <c r="AM66" i="2"/>
  <c r="Z66" i="2"/>
  <c r="S66" i="2"/>
  <c r="M66" i="2"/>
  <c r="AM65" i="2"/>
  <c r="Z65" i="2"/>
  <c r="S65" i="2"/>
  <c r="M65" i="2"/>
  <c r="AM64" i="2"/>
  <c r="Z64" i="2"/>
  <c r="S64" i="2"/>
  <c r="M64" i="2"/>
  <c r="AM63" i="2"/>
  <c r="Z63" i="2"/>
  <c r="S63" i="2"/>
  <c r="M63" i="2"/>
  <c r="AM62" i="2"/>
  <c r="AJ62" i="2"/>
  <c r="AG62" i="2"/>
  <c r="Z62" i="2"/>
  <c r="W62" i="2"/>
  <c r="T62" i="2"/>
  <c r="S62" i="2"/>
  <c r="P62" i="2"/>
  <c r="M62" i="2"/>
  <c r="AM61" i="2"/>
  <c r="AJ61" i="2"/>
  <c r="AG61" i="2"/>
  <c r="Z61" i="2"/>
  <c r="W61" i="2"/>
  <c r="T61" i="2"/>
  <c r="S61" i="2"/>
  <c r="P61" i="2"/>
  <c r="M61" i="2"/>
  <c r="AM60" i="2"/>
  <c r="AM59" i="2" s="1"/>
  <c r="AJ60" i="2"/>
  <c r="AG60" i="2"/>
  <c r="AG59" i="2" s="1"/>
  <c r="Z60" i="2"/>
  <c r="W60" i="2"/>
  <c r="T60" i="2"/>
  <c r="S60" i="2"/>
  <c r="P60" i="2"/>
  <c r="M60" i="2"/>
  <c r="AL59" i="2"/>
  <c r="AK59" i="2"/>
  <c r="AJ59" i="2"/>
  <c r="AI59" i="2"/>
  <c r="AH59" i="2"/>
  <c r="AF59" i="2"/>
  <c r="AE59" i="2"/>
  <c r="AD59" i="2"/>
  <c r="AC59" i="2"/>
  <c r="AB59" i="2"/>
  <c r="AA59" i="2"/>
  <c r="Z59" i="2"/>
  <c r="Y59" i="2"/>
  <c r="X59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AM58" i="2"/>
  <c r="Z58" i="2"/>
  <c r="W58" i="2"/>
  <c r="T58" i="2"/>
  <c r="S58" i="2"/>
  <c r="P58" i="2"/>
  <c r="M58" i="2"/>
  <c r="AM57" i="2"/>
  <c r="Z57" i="2"/>
  <c r="W57" i="2"/>
  <c r="T57" i="2"/>
  <c r="S57" i="2"/>
  <c r="P57" i="2"/>
  <c r="M57" i="2"/>
  <c r="AI56" i="2"/>
  <c r="AM56" i="2" s="1"/>
  <c r="Z56" i="2"/>
  <c r="W56" i="2"/>
  <c r="T56" i="2"/>
  <c r="S56" i="2"/>
  <c r="P56" i="2"/>
  <c r="M56" i="2"/>
  <c r="AM55" i="2"/>
  <c r="Z55" i="2"/>
  <c r="W55" i="2"/>
  <c r="T55" i="2"/>
  <c r="S55" i="2"/>
  <c r="P55" i="2"/>
  <c r="M55" i="2"/>
  <c r="AM54" i="2"/>
  <c r="Z54" i="2"/>
  <c r="W54" i="2"/>
  <c r="T54" i="2"/>
  <c r="S54" i="2"/>
  <c r="P54" i="2"/>
  <c r="M54" i="2"/>
  <c r="AM53" i="2"/>
  <c r="Z53" i="2"/>
  <c r="W53" i="2"/>
  <c r="T53" i="2"/>
  <c r="S53" i="2"/>
  <c r="P53" i="2"/>
  <c r="M53" i="2"/>
  <c r="AM52" i="2"/>
  <c r="Z52" i="2"/>
  <c r="W52" i="2"/>
  <c r="T52" i="2"/>
  <c r="S52" i="2"/>
  <c r="P52" i="2"/>
  <c r="M52" i="2"/>
  <c r="AM51" i="2"/>
  <c r="Z51" i="2"/>
  <c r="W51" i="2"/>
  <c r="T51" i="2"/>
  <c r="S51" i="2"/>
  <c r="P51" i="2"/>
  <c r="M51" i="2"/>
  <c r="AM50" i="2"/>
  <c r="Z50" i="2"/>
  <c r="W50" i="2"/>
  <c r="T50" i="2"/>
  <c r="S50" i="2"/>
  <c r="P50" i="2"/>
  <c r="M50" i="2"/>
  <c r="AM49" i="2"/>
  <c r="Z49" i="2"/>
  <c r="W49" i="2"/>
  <c r="T49" i="2"/>
  <c r="S49" i="2"/>
  <c r="P49" i="2"/>
  <c r="M49" i="2"/>
  <c r="AM48" i="2"/>
  <c r="Z48" i="2"/>
  <c r="W48" i="2"/>
  <c r="T48" i="2"/>
  <c r="S48" i="2"/>
  <c r="P48" i="2"/>
  <c r="M48" i="2"/>
  <c r="AM47" i="2"/>
  <c r="Z47" i="2"/>
  <c r="W47" i="2"/>
  <c r="T47" i="2"/>
  <c r="S47" i="2"/>
  <c r="P47" i="2"/>
  <c r="M47" i="2"/>
  <c r="AM46" i="2"/>
  <c r="Z46" i="2"/>
  <c r="W46" i="2"/>
  <c r="T46" i="2"/>
  <c r="S46" i="2"/>
  <c r="P46" i="2"/>
  <c r="M46" i="2"/>
  <c r="AM45" i="2"/>
  <c r="Z45" i="2"/>
  <c r="W45" i="2"/>
  <c r="T45" i="2"/>
  <c r="S45" i="2"/>
  <c r="P45" i="2"/>
  <c r="M45" i="2"/>
  <c r="AM44" i="2"/>
  <c r="Z44" i="2"/>
  <c r="W44" i="2"/>
  <c r="T44" i="2"/>
  <c r="S44" i="2"/>
  <c r="P44" i="2"/>
  <c r="M44" i="2"/>
  <c r="AM43" i="2"/>
  <c r="Z43" i="2"/>
  <c r="W43" i="2"/>
  <c r="T43" i="2"/>
  <c r="S43" i="2"/>
  <c r="P43" i="2"/>
  <c r="M43" i="2"/>
  <c r="AM42" i="2"/>
  <c r="Z42" i="2"/>
  <c r="W42" i="2"/>
  <c r="T42" i="2"/>
  <c r="S42" i="2"/>
  <c r="P42" i="2"/>
  <c r="M42" i="2"/>
  <c r="AM41" i="2"/>
  <c r="Z41" i="2"/>
  <c r="W41" i="2"/>
  <c r="T41" i="2"/>
  <c r="S41" i="2"/>
  <c r="P41" i="2"/>
  <c r="M41" i="2"/>
  <c r="AM40" i="2"/>
  <c r="Z40" i="2"/>
  <c r="W40" i="2"/>
  <c r="T40" i="2"/>
  <c r="S40" i="2"/>
  <c r="P40" i="2"/>
  <c r="M40" i="2"/>
  <c r="AM39" i="2"/>
  <c r="Z39" i="2"/>
  <c r="W39" i="2"/>
  <c r="T39" i="2"/>
  <c r="S39" i="2"/>
  <c r="P39" i="2"/>
  <c r="M39" i="2"/>
  <c r="AM38" i="2"/>
  <c r="Z38" i="2"/>
  <c r="W38" i="2"/>
  <c r="T38" i="2"/>
  <c r="S38" i="2"/>
  <c r="P38" i="2"/>
  <c r="M38" i="2"/>
  <c r="AM37" i="2"/>
  <c r="Z37" i="2"/>
  <c r="W37" i="2"/>
  <c r="T37" i="2"/>
  <c r="S37" i="2"/>
  <c r="P37" i="2"/>
  <c r="M37" i="2"/>
  <c r="AM36" i="2"/>
  <c r="Z36" i="2"/>
  <c r="W36" i="2"/>
  <c r="T36" i="2"/>
  <c r="S36" i="2"/>
  <c r="P36" i="2"/>
  <c r="M36" i="2"/>
  <c r="AM35" i="2"/>
  <c r="Z35" i="2"/>
  <c r="W35" i="2"/>
  <c r="T35" i="2"/>
  <c r="S35" i="2"/>
  <c r="P35" i="2"/>
  <c r="M35" i="2"/>
  <c r="AM34" i="2"/>
  <c r="Z34" i="2"/>
  <c r="W34" i="2"/>
  <c r="T34" i="2"/>
  <c r="S34" i="2"/>
  <c r="P34" i="2"/>
  <c r="M34" i="2"/>
  <c r="AM33" i="2"/>
  <c r="Z33" i="2"/>
  <c r="W33" i="2"/>
  <c r="T33" i="2"/>
  <c r="S33" i="2"/>
  <c r="P33" i="2"/>
  <c r="M33" i="2"/>
  <c r="AM32" i="2"/>
  <c r="Z32" i="2"/>
  <c r="W32" i="2"/>
  <c r="T32" i="2"/>
  <c r="S32" i="2"/>
  <c r="P32" i="2"/>
  <c r="M32" i="2"/>
  <c r="AM31" i="2"/>
  <c r="Z31" i="2"/>
  <c r="W31" i="2"/>
  <c r="T31" i="2"/>
  <c r="S31" i="2"/>
  <c r="P31" i="2"/>
  <c r="M31" i="2"/>
  <c r="AM30" i="2"/>
  <c r="Z30" i="2"/>
  <c r="W30" i="2"/>
  <c r="T30" i="2"/>
  <c r="S30" i="2"/>
  <c r="P30" i="2"/>
  <c r="M30" i="2"/>
  <c r="AM29" i="2"/>
  <c r="Z29" i="2"/>
  <c r="W29" i="2"/>
  <c r="T29" i="2"/>
  <c r="S29" i="2"/>
  <c r="P29" i="2"/>
  <c r="M29" i="2"/>
  <c r="AM28" i="2"/>
  <c r="Z28" i="2"/>
  <c r="W28" i="2"/>
  <c r="T28" i="2"/>
  <c r="S28" i="2"/>
  <c r="P28" i="2"/>
  <c r="M28" i="2"/>
  <c r="AM27" i="2"/>
  <c r="Z27" i="2"/>
  <c r="W27" i="2"/>
  <c r="T27" i="2"/>
  <c r="S27" i="2"/>
  <c r="P27" i="2"/>
  <c r="M27" i="2"/>
  <c r="AM26" i="2"/>
  <c r="Z26" i="2"/>
  <c r="W26" i="2"/>
  <c r="T26" i="2"/>
  <c r="S26" i="2"/>
  <c r="P26" i="2"/>
  <c r="M26" i="2"/>
  <c r="AM25" i="2"/>
  <c r="Z25" i="2"/>
  <c r="W25" i="2"/>
  <c r="T25" i="2"/>
  <c r="S25" i="2"/>
  <c r="P25" i="2"/>
  <c r="M25" i="2"/>
  <c r="AM24" i="2"/>
  <c r="Z24" i="2"/>
  <c r="W24" i="2"/>
  <c r="T24" i="2"/>
  <c r="S24" i="2"/>
  <c r="P24" i="2"/>
  <c r="M24" i="2"/>
  <c r="AM23" i="2"/>
  <c r="Z23" i="2"/>
  <c r="W23" i="2"/>
  <c r="T23" i="2"/>
  <c r="S23" i="2"/>
  <c r="P23" i="2"/>
  <c r="M23" i="2"/>
  <c r="AM22" i="2"/>
  <c r="Z22" i="2"/>
  <c r="W22" i="2"/>
  <c r="T22" i="2"/>
  <c r="S22" i="2"/>
  <c r="P22" i="2"/>
  <c r="M22" i="2"/>
  <c r="AM21" i="2"/>
  <c r="Z21" i="2"/>
  <c r="W21" i="2"/>
  <c r="T21" i="2"/>
  <c r="S21" i="2"/>
  <c r="P21" i="2"/>
  <c r="M21" i="2"/>
  <c r="AM20" i="2"/>
  <c r="Z20" i="2"/>
  <c r="W20" i="2"/>
  <c r="T20" i="2"/>
  <c r="S20" i="2"/>
  <c r="P20" i="2"/>
  <c r="M20" i="2"/>
  <c r="AM19" i="2"/>
  <c r="Z19" i="2"/>
  <c r="W19" i="2"/>
  <c r="T19" i="2"/>
  <c r="S19" i="2"/>
  <c r="P19" i="2"/>
  <c r="M19" i="2"/>
  <c r="AM18" i="2"/>
  <c r="Z18" i="2"/>
  <c r="W18" i="2"/>
  <c r="T18" i="2"/>
  <c r="S18" i="2"/>
  <c r="P18" i="2"/>
  <c r="M18" i="2"/>
  <c r="AM17" i="2"/>
  <c r="Z17" i="2"/>
  <c r="W17" i="2"/>
  <c r="T17" i="2"/>
  <c r="S17" i="2"/>
  <c r="P17" i="2"/>
  <c r="M17" i="2"/>
  <c r="AM16" i="2"/>
  <c r="Z16" i="2"/>
  <c r="W16" i="2"/>
  <c r="T16" i="2"/>
  <c r="S16" i="2"/>
  <c r="P16" i="2"/>
  <c r="M16" i="2"/>
  <c r="AM15" i="2"/>
  <c r="Z15" i="2"/>
  <c r="W15" i="2"/>
  <c r="T15" i="2"/>
  <c r="S15" i="2"/>
  <c r="P15" i="2"/>
  <c r="M15" i="2"/>
  <c r="AM14" i="2"/>
  <c r="Z14" i="2"/>
  <c r="W14" i="2"/>
  <c r="T14" i="2"/>
  <c r="S14" i="2"/>
  <c r="P14" i="2"/>
  <c r="M14" i="2"/>
  <c r="AM13" i="2"/>
  <c r="AI13" i="2"/>
  <c r="Z13" i="2"/>
  <c r="W13" i="2"/>
  <c r="T13" i="2"/>
  <c r="S13" i="2"/>
  <c r="P13" i="2"/>
  <c r="M13" i="2"/>
  <c r="AL12" i="2"/>
  <c r="AJ12" i="2"/>
  <c r="AG12" i="2"/>
  <c r="AI12" i="2" s="1"/>
  <c r="Z12" i="2"/>
  <c r="W12" i="2"/>
  <c r="T12" i="2"/>
  <c r="S12" i="2"/>
  <c r="P12" i="2"/>
  <c r="M12" i="2"/>
  <c r="AM11" i="2"/>
  <c r="Z11" i="2"/>
  <c r="W11" i="2"/>
  <c r="T11" i="2"/>
  <c r="S11" i="2"/>
  <c r="P11" i="2"/>
  <c r="M11" i="2"/>
  <c r="AN10" i="2"/>
  <c r="AL10" i="2"/>
  <c r="AK10" i="2"/>
  <c r="AJ10" i="2"/>
  <c r="AH10" i="2"/>
  <c r="AG10" i="2"/>
  <c r="AF10" i="2"/>
  <c r="AE10" i="2"/>
  <c r="AD10" i="2"/>
  <c r="AC10" i="2"/>
  <c r="AB10" i="2"/>
  <c r="AA10" i="2"/>
  <c r="Y10" i="2"/>
  <c r="X10" i="2"/>
  <c r="W10" i="2"/>
  <c r="V10" i="2"/>
  <c r="Z10" i="2" s="1"/>
  <c r="U10" i="2"/>
  <c r="T10" i="2"/>
  <c r="R10" i="2"/>
  <c r="Q10" i="2"/>
  <c r="P10" i="2"/>
  <c r="O10" i="2"/>
  <c r="S10" i="2" s="1"/>
  <c r="N10" i="2"/>
  <c r="M10" i="2"/>
  <c r="L10" i="2"/>
  <c r="K10" i="2"/>
  <c r="J10" i="2"/>
  <c r="I10" i="2"/>
  <c r="H10" i="2"/>
  <c r="G10" i="2"/>
  <c r="F10" i="2"/>
  <c r="E10" i="2"/>
  <c r="D10" i="2"/>
  <c r="AL9" i="2"/>
  <c r="AK9" i="2"/>
  <c r="AJ9" i="2"/>
  <c r="AH9" i="2"/>
  <c r="AF9" i="2"/>
  <c r="AC9" i="2"/>
  <c r="Y9" i="2"/>
  <c r="X9" i="2"/>
  <c r="W9" i="2"/>
  <c r="V9" i="2"/>
  <c r="Z9" i="2" s="1"/>
  <c r="U9" i="2"/>
  <c r="T9" i="2"/>
  <c r="R9" i="2"/>
  <c r="Q9" i="2"/>
  <c r="P9" i="2"/>
  <c r="O9" i="2"/>
  <c r="S9" i="2" s="1"/>
  <c r="N9" i="2"/>
  <c r="M9" i="2"/>
  <c r="L9" i="2"/>
  <c r="K9" i="2"/>
  <c r="J9" i="2"/>
  <c r="I9" i="2"/>
  <c r="H9" i="2"/>
  <c r="G9" i="2"/>
  <c r="F9" i="2"/>
  <c r="E9" i="2"/>
  <c r="D9" i="2"/>
  <c r="AL8" i="2"/>
  <c r="AK8" i="2"/>
  <c r="AI8" i="2"/>
  <c r="AH8" i="2"/>
  <c r="X8" i="2"/>
  <c r="V8" i="2"/>
  <c r="U8" i="2"/>
  <c r="R8" i="2"/>
  <c r="Q8" i="2"/>
  <c r="O8" i="2"/>
  <c r="N8" i="2"/>
  <c r="L8" i="2"/>
  <c r="K8" i="2"/>
  <c r="J8" i="2"/>
  <c r="I8" i="2"/>
  <c r="H8" i="2"/>
  <c r="G8" i="2"/>
  <c r="F8" i="2"/>
  <c r="E8" i="2"/>
  <c r="D8" i="2"/>
  <c r="AN7" i="2"/>
  <c r="AL7" i="2"/>
  <c r="AK7" i="2"/>
  <c r="AH7" i="2"/>
  <c r="Y7" i="2"/>
  <c r="X7" i="2"/>
  <c r="V7" i="2"/>
  <c r="V6" i="2" s="1"/>
  <c r="U7" i="2"/>
  <c r="R7" i="2"/>
  <c r="S7" i="2" s="1"/>
  <c r="Q7" i="2"/>
  <c r="AE7" i="2" s="1"/>
  <c r="O7" i="2"/>
  <c r="AC7" i="2" s="1"/>
  <c r="N7" i="2"/>
  <c r="AB7" i="2" s="1"/>
  <c r="L7" i="2"/>
  <c r="K7" i="2"/>
  <c r="J7" i="2"/>
  <c r="J6" i="2" s="1"/>
  <c r="I7" i="2"/>
  <c r="I6" i="2" s="1"/>
  <c r="H7" i="2"/>
  <c r="G7" i="2"/>
  <c r="F7" i="2"/>
  <c r="F6" i="2" s="1"/>
  <c r="E7" i="2"/>
  <c r="E6" i="2" s="1"/>
  <c r="D7" i="2"/>
  <c r="AL6" i="2"/>
  <c r="AK6" i="2"/>
  <c r="AH6" i="2"/>
  <c r="X6" i="2"/>
  <c r="U6" i="2"/>
  <c r="Q6" i="2"/>
  <c r="O6" i="2"/>
  <c r="L6" i="2"/>
  <c r="K6" i="2"/>
  <c r="H6" i="2"/>
  <c r="G6" i="2"/>
  <c r="D6" i="2"/>
  <c r="AI10" i="2" l="1"/>
  <c r="AM12" i="2"/>
  <c r="Z8" i="2"/>
  <c r="S169" i="2"/>
  <c r="S8" i="2" s="1"/>
  <c r="AM10" i="2"/>
  <c r="AG7" i="2"/>
  <c r="AG6" i="2" s="1"/>
  <c r="AG79" i="2"/>
  <c r="P79" i="2"/>
  <c r="AG9" i="2"/>
  <c r="AG8" i="2"/>
  <c r="M8" i="2"/>
  <c r="M120" i="2"/>
  <c r="AJ169" i="2"/>
  <c r="T8" i="2"/>
  <c r="T120" i="2"/>
  <c r="W7" i="2"/>
  <c r="W187" i="2"/>
  <c r="M75" i="2"/>
  <c r="M7" i="2"/>
  <c r="T79" i="2"/>
  <c r="T7" i="2"/>
  <c r="AJ79" i="2"/>
  <c r="AJ7" i="2"/>
  <c r="Z7" i="2"/>
  <c r="N6" i="2"/>
  <c r="R6" i="2"/>
  <c r="S6" i="2" s="1"/>
  <c r="AF7" i="2"/>
  <c r="P141" i="2"/>
  <c r="P121" i="2" s="1"/>
  <c r="P120" i="2" s="1"/>
  <c r="P163" i="2"/>
  <c r="S164" i="2"/>
  <c r="S121" i="2" s="1"/>
  <c r="S120" i="2" s="1"/>
  <c r="Y169" i="2"/>
  <c r="AM174" i="2"/>
  <c r="AM169" i="2" s="1"/>
  <c r="P176" i="2"/>
  <c r="P169" i="2" s="1"/>
  <c r="P8" i="2" s="1"/>
  <c r="W176" i="2"/>
  <c r="W169" i="2" s="1"/>
  <c r="W120" i="2" l="1"/>
  <c r="W8" i="2"/>
  <c r="W6" i="2" s="1"/>
  <c r="AM120" i="2"/>
  <c r="AM8" i="2"/>
  <c r="P7" i="2"/>
  <c r="T6" i="2"/>
  <c r="AJ8" i="2"/>
  <c r="AJ120" i="2"/>
  <c r="Y8" i="2"/>
  <c r="Y6" i="2" s="1"/>
  <c r="Z6" i="2" s="1"/>
  <c r="Y120" i="2"/>
  <c r="AJ6" i="2"/>
  <c r="AA7" i="2"/>
  <c r="M6" i="2"/>
  <c r="AI7" i="2"/>
  <c r="AI9" i="2"/>
  <c r="AM9" i="2" s="1"/>
  <c r="AI6" i="2" l="1"/>
  <c r="AM6" i="2" s="1"/>
  <c r="AM7" i="2"/>
  <c r="AD7" i="2"/>
  <c r="P6" i="2"/>
</calcChain>
</file>

<file path=xl/sharedStrings.xml><?xml version="1.0" encoding="utf-8"?>
<sst xmlns="http://schemas.openxmlformats.org/spreadsheetml/2006/main" count="3261" uniqueCount="465">
  <si>
    <t>тыс. рублей</t>
  </si>
  <si>
    <t>Объекты, утвержденные в действующей АИП и краевом бюджете на 2022 - 2024 годы</t>
  </si>
  <si>
    <t>Целевые статьи</t>
  </si>
  <si>
    <t>Наименование</t>
  </si>
  <si>
    <t>2021 действующий АИП</t>
  </si>
  <si>
    <t>2022 действующий АИП</t>
  </si>
  <si>
    <t>2023 действующий АИП</t>
  </si>
  <si>
    <t xml:space="preserve">2022 Бюджетная заявка </t>
  </si>
  <si>
    <t>2022 Корректировки</t>
  </si>
  <si>
    <t>Отклонения 2022</t>
  </si>
  <si>
    <t>2023 Бюджетная заявка</t>
  </si>
  <si>
    <t>2023 Корректировки</t>
  </si>
  <si>
    <t>Отклонения 2023</t>
  </si>
  <si>
    <t>2022 отклонения</t>
  </si>
  <si>
    <t>2023 отклонения</t>
  </si>
  <si>
    <t>2024 Бюджетная заявка</t>
  </si>
  <si>
    <t>2024 Корректировки</t>
  </si>
  <si>
    <t>Отклонения 2024</t>
  </si>
  <si>
    <t>Сумма объекта</t>
  </si>
  <si>
    <t>Всего</t>
  </si>
  <si>
    <t>Фед</t>
  </si>
  <si>
    <t>Краевой</t>
  </si>
  <si>
    <t>краевой</t>
  </si>
  <si>
    <t>ИТОГО переходящие+софинансирование+новые</t>
  </si>
  <si>
    <t>ИТОГО переходящие+софинансирование</t>
  </si>
  <si>
    <t>ИТОГО новые</t>
  </si>
  <si>
    <t>министерство транспорта и дорожного хозяйства Приморского края</t>
  </si>
  <si>
    <t>0,00</t>
  </si>
  <si>
    <t>переходящие+софинансирование</t>
  </si>
  <si>
    <t>754.10.0409.00.003</t>
  </si>
  <si>
    <t>101J153364</t>
  </si>
  <si>
    <t>Строительство объекта «Туристский кластер «Приморье» в бухте Муравьиная. Автомобильная дорога, 4 этап «Сектор 8»</t>
  </si>
  <si>
    <t>754.12.0409.00.008</t>
  </si>
  <si>
    <t>1220244000</t>
  </si>
  <si>
    <t>Строительство мостового перехода через р. Арсеньевка на км 94 автомобильной дороги Кировский - Николо - Михайловка - Яковлевка в Приморском крае</t>
  </si>
  <si>
    <t>754.12.0409.00.009</t>
  </si>
  <si>
    <t>Строительство мостового перехода через ручей Шумный на км 247 + 201 автомобильной дороги Осиновка - Рудная Пристань в Приморском крае</t>
  </si>
  <si>
    <t>754.12.0409.00.021</t>
  </si>
  <si>
    <t>Реконструкция мостового перехода через р. Партизанская на км 11+576 автомобильной дороги Находка - Лазо - Ольга - Кавалерово в Приморском крае</t>
  </si>
  <si>
    <t>754.12.0409.00.023</t>
  </si>
  <si>
    <t>Реконструкция мостового перехода через р. Арзамазовка на км 317+420 автомобильной дороги Находка - Лазо - Ольга - Кавалерово в Приморском крае</t>
  </si>
  <si>
    <t>754.12.0409.00.024</t>
  </si>
  <si>
    <t>Реконструкция мостового перехода через р. Зеркальная на км 401+140 автомобильной дороги Находка - Лазо - Ольга - Кавалерово в Приморском крае</t>
  </si>
  <si>
    <t>754.12.0409.00.027</t>
  </si>
  <si>
    <t>Реконструкция мостового перехода через р. Падь Подсобная на км 89+353 автомобильной дороги Артем - Находка - порт Восточный в Приморском крае</t>
  </si>
  <si>
    <t>754.12.0409.00.030</t>
  </si>
  <si>
    <t>Реконструкция участка автомобильной дороги Подъезд к г. Владивосток от автодороги Хабаровск - Владивосток в районе п. Трудовое</t>
  </si>
  <si>
    <t>754.12.0409.00.032</t>
  </si>
  <si>
    <t>Реконструкция мостового перехода через р. Шкотовка на км 41+170 автомобильной дороги Артем - Находка - порт Восточный в Приморском крае</t>
  </si>
  <si>
    <t>754.12.0409.00.033</t>
  </si>
  <si>
    <t>Реконструкция мостового перехода через р. Суходол на км 55+000 автомобильной дороги Артем - Находка - порт Восточный в Приморском крае</t>
  </si>
  <si>
    <t>754.12.0409.00.034</t>
  </si>
  <si>
    <t>Реконструкция мостового перехода через р. Царевка на км 62+450 автомобильной дороги Артем - Находка - порт Восточный в Приморском крае</t>
  </si>
  <si>
    <t>754.12.0409.00.035</t>
  </si>
  <si>
    <t>Реконструкция мостового перехода через ручей на км 65+730 автомобильной дороги Артем - Находка - порт Восточный в Приморском крае</t>
  </si>
  <si>
    <t>754.12.0409.00.036</t>
  </si>
  <si>
    <t>Реконструкция мостового перехода через р. Петровка на км 69+310 автомобильной дороги Артем - Находка - порт Восточный в Приморском крае</t>
  </si>
  <si>
    <t>754.12.0409.00.037</t>
  </si>
  <si>
    <t>Реконструкция мостового перехода через ручей на км 125+420 автомобильной дороги Артем - Находка - порт Восточный в Приморском крае</t>
  </si>
  <si>
    <t>754.12.0409.00.039</t>
  </si>
  <si>
    <t>Реконструкция мостового перехода через р. Илистая на км 8+212 автомобильной дороги Сибирцево - Жариково - Комиссарово в Приморском крае</t>
  </si>
  <si>
    <t>754.12.0409.00.040</t>
  </si>
  <si>
    <t>Реконструкция мостового перехода через ручей на км 2+910 автомобильной дороги Раковка - гидроузел в Приморском крае</t>
  </si>
  <si>
    <t>754.12.0409.00.042</t>
  </si>
  <si>
    <t>Реконструкция автомобильной дороги Уссурийск - Пограничный - Госграница на участке км 96 - км 112 в Приморском крае</t>
  </si>
  <si>
    <t>754.12.0409.00.043</t>
  </si>
  <si>
    <t>Реконструкция путепровода через железную дорогу на км 19+524 автомобильной дороги Артем - Находка - порт Восточный в Приморском крае</t>
  </si>
  <si>
    <t>754.12.0409.00.049</t>
  </si>
  <si>
    <t>Реконструкция путепровода через железную дорогу на км 146+550 автомобильной дороги Артем - Находка - порт Восточный в Приморском крае</t>
  </si>
  <si>
    <t>754.12.0409.00.050</t>
  </si>
  <si>
    <t>Реконструкция мостового перехода через р. Хмыловка на км 164+170 автомобильной дороги Артем - Находка - порт Восточный в Приморском крае</t>
  </si>
  <si>
    <t>754.12.0409.00.052</t>
  </si>
  <si>
    <t>Реконструкция мостового перехода через р. Уссури на км 175+930 автомобильной дороги Осиновка - Рудная Пристань в Приморском крае</t>
  </si>
  <si>
    <t>754.12.0409.00.053</t>
  </si>
  <si>
    <t>Реконструкция мостового перехода через р. Барабашевка на км 66+660 автомобильной дороги Раздольное - Хасан в Приморском крае</t>
  </si>
  <si>
    <t>754.12.0409.00.054</t>
  </si>
  <si>
    <t>Реконструкция мостового перехода через р. Астраханка на км 78+675 автомобильной дороги Михайловка - Турий Рог в Приморском крае</t>
  </si>
  <si>
    <t>754.12.0409.00.055</t>
  </si>
  <si>
    <t>Реконструкция мостового перехода через р. Дегтяревка на км 177+782 автомобильной дороги Осиновка - Рудная Пристань в Приморском крае</t>
  </si>
  <si>
    <t>754.12.0409.00.057</t>
  </si>
  <si>
    <t>Строительство сооружений для снижения уровня шума и вибрации в районе дома № 32 по ул. Вторая, с. Кневичи г. Артем на автомобильной дороге Владивосток - Находка - порт Восточный на участке км 0 - км 18+500 в Приморском крае</t>
  </si>
  <si>
    <t>754.12.0409.00.079</t>
  </si>
  <si>
    <t>Строительство мостового перехода на км 7+960 автомобильной дороги Владивосток - Находка - Суражевка - Кролевец в Приморском крае</t>
  </si>
  <si>
    <t>754.12.0409.00.080</t>
  </si>
  <si>
    <t>Строительство мостового перехода через р. Ананьевка на км 23+930 автомобильной дороги Раздольное - Хасан в Приморском крае</t>
  </si>
  <si>
    <t>754.12.0409.00.081</t>
  </si>
  <si>
    <t>Реконструкция автомобильной дороги Артем - Находка - порт Восточный на участке км 17 - км 18 в Приморском крае</t>
  </si>
  <si>
    <t>754.12.0409.00.129</t>
  </si>
  <si>
    <t>Реконструкция мостового перехода через ручей на км 19+110  автомобильной дороги Барабаш - Приморская - Перевозная - Безверхово в Приморском крае</t>
  </si>
  <si>
    <t>754.12.0409.00.144</t>
  </si>
  <si>
    <t>Реконструкция автомобильной дороги Краскино  –  Госграница   на участке км 17 – км 29+550 в Приморском крае</t>
  </si>
  <si>
    <t>754.12.0409.00.145</t>
  </si>
  <si>
    <t>Реконструкция автомобильной дороги Галенки - Новогеоргиевка - Полтавка - Застава на участке км 48+900  - пункт пропуска в Приморском крае</t>
  </si>
  <si>
    <t>754.12.0409.00.148</t>
  </si>
  <si>
    <t>Реконструкция автомобильной дороги Лесозаводск - Марково на участке км 4 - км 13+050 в Приморском крае</t>
  </si>
  <si>
    <t>754.12.0409.00.247</t>
  </si>
  <si>
    <t>Строительство акустических экранов в районе дома № 88 а по ул. Маковского на автомобильной дороге пос. Новый - полуостров Де-Фриз - Седанка - бухта Патрокл, участок (18 км + 708 м - 19 км + 671 м)</t>
  </si>
  <si>
    <t>754.12.0409.03.205</t>
  </si>
  <si>
    <t>1220392450</t>
  </si>
  <si>
    <t>Реконструкция автомобильной дороги «Первомайская - Новомировская»</t>
  </si>
  <si>
    <t>754.12.0409.03.242</t>
  </si>
  <si>
    <t>1220392380</t>
  </si>
  <si>
    <t>Подъездная автомобильная дорога, проезды к земельным  участкам на территории микрорайона «Морской» г. Большой Камень. (Строительство)</t>
  </si>
  <si>
    <t>754.12.0409.03.243</t>
  </si>
  <si>
    <t>Подъездная автомобильная дорога, проезды к земельным  участкам на территории микрорайона «Северный» г. Большой Камень. (Строительство)</t>
  </si>
  <si>
    <t>754.12.0409.04.188</t>
  </si>
  <si>
    <t>Реконструкция Рудневского моста</t>
  </si>
  <si>
    <t>754.12.0409.04.189</t>
  </si>
  <si>
    <t>Строительство автомобильной развязки в районе территории «Зеленого Угла» 2 этап</t>
  </si>
  <si>
    <t>754.12.0409.04.262</t>
  </si>
  <si>
    <t>Реконструкция улично-дорожной сети в районе музейно-театрального комплекса (ул. Аксаковская)</t>
  </si>
  <si>
    <t>754.12.0409.08.202</t>
  </si>
  <si>
    <t>Реконструкция дорог общего пользования по ул. Солнечная, ул. Лучистая, ул. Космическая, ул. Звездная, ул. Надежды в г.Находка (ПСД)</t>
  </si>
  <si>
    <t>754.12.0409.08.203</t>
  </si>
  <si>
    <t>Реконструкция транспортной развязки на пересечении дорог Северный проспект - объездная дорога - проспект Мира (ПСД)</t>
  </si>
  <si>
    <t>754.12.0409.11.225</t>
  </si>
  <si>
    <t>Реконструкция «Автомобильной дороги ул. Известковая в г. Уссурийске на участке км 0+00 – км 0+125» (в том числе искусственных сооружений на ней)</t>
  </si>
  <si>
    <t>754.12.0409.11.226</t>
  </si>
  <si>
    <t>Реконструкция автомобильной дороги  пер. Мостовой в  с. Корфовка на участке км 0+000 - км 0+310 (в том числе искусственных сооружений на ней)</t>
  </si>
  <si>
    <t>754.12.0409.11.227</t>
  </si>
  <si>
    <t>Реконструкция автомобильной дороги ул. Садовая в с. Раковка на участке км 0+500 – км 0+740 (в том числе искусственных сооружений на ней)</t>
  </si>
  <si>
    <t>754.12.0409.11.228</t>
  </si>
  <si>
    <t>Реконструкция автомобильной дороги  ул. Садовая ст. Лимичевка на участке км 0+000 – км 0+400 (в том числе искусственных сооружений на ней)</t>
  </si>
  <si>
    <t>754.12.0409.13.244</t>
  </si>
  <si>
    <t>Подъездная автомобильная дорога, проезды к земельным  участкам ул. Деменка с. Анучино(Проектирование)</t>
  </si>
  <si>
    <t>754.12.0409.25.230</t>
  </si>
  <si>
    <t>1220392250</t>
  </si>
  <si>
    <t>Участок автомобильной дороги  с. Федосьевка - Верхний Перевал - Ясеневый от км 44-с. Ясеневый (проектирование)</t>
  </si>
  <si>
    <t>754.12.0409.35.201</t>
  </si>
  <si>
    <t>Реконструкция участка автомобильной дороги пер. Санькин Ключ, пгт Кавалерово, включающая строительство мостового перехода через р. Кавалеровка</t>
  </si>
  <si>
    <t>новые объекты</t>
  </si>
  <si>
    <t>754.12.0409.00.115</t>
  </si>
  <si>
    <t>Строительство Владивостокской кольцевой автомобильной дороги в Приморском крае. I этап. Остров Русский - остров Елены - ул. Казанская</t>
  </si>
  <si>
    <t>754.12.0409.00.112</t>
  </si>
  <si>
    <t>Реконструкция автомобильной дороги Михайловка - Турий Рог на участке км 129 - км 153 в Приморском крае</t>
  </si>
  <si>
    <t>754.12.0409.00.119</t>
  </si>
  <si>
    <t>Реконструкция автомобильной дороги Николо-Михайловка – Озерное – Бельцово - Орлиное на участке км 0 – км 2, км 5 - км 8+250 в Приморском крае</t>
  </si>
  <si>
    <t>754.12.0409.03.213</t>
  </si>
  <si>
    <t>Автомобильная дорога от строящейся модульно-блочной котельной до Южного мола (проектирование)</t>
  </si>
  <si>
    <t>754.12.0409.03.214</t>
  </si>
  <si>
    <t>Автомобильная дорога от Дальневосточного завода «Звезда» до Северного мола  (проектирование)</t>
  </si>
  <si>
    <t>754.12.0409.03.215</t>
  </si>
  <si>
    <t>Автомобильная дорога ул. Приморского Комсомола  (проектирование)</t>
  </si>
  <si>
    <t>754.12.0409.03.216</t>
  </si>
  <si>
    <t>Автомобильная дорога ул. Гагарина  (проектирование)</t>
  </si>
  <si>
    <t>754.12.0409.03.217</t>
  </si>
  <si>
    <t>Автомобильная дорога ул. Степана Лебедева (проектирование)</t>
  </si>
  <si>
    <t>754.12.0409.03.220</t>
  </si>
  <si>
    <t>Автомобильная дорога Зеленая (от ул. Пригородная до микрорайона «Зеленый» (проектирование)</t>
  </si>
  <si>
    <t>754.12.0409.03.241</t>
  </si>
  <si>
    <t>Подъездная автомобильная дорога, проезды к земельным  участкам на территории микрорайона «Восточная Лифляндия Центральный» г. Большой Камень. (Проектирование)</t>
  </si>
  <si>
    <t>754.12.0409.03.255</t>
  </si>
  <si>
    <t>Автомобильная дорога от «Объездной» вдоль микрорайона «Садовый» до строящейся модульно-блочной котельной</t>
  </si>
  <si>
    <t>754.12.0409.03.257</t>
  </si>
  <si>
    <t>Автомобильная дорога от «Объездной» до Приморского Комсомола (через Шестой микрорайон)</t>
  </si>
  <si>
    <t>754.12.0409.08.318</t>
  </si>
  <si>
    <t>Подъездные и внутриквартальные дороги на территории, ограниченной береговой полосой озера Лебединого, дорогой на детский оздоровительный лагерь «Антарес», дорогой Владивосток-Находка в городе Находке</t>
  </si>
  <si>
    <t>754.12.0409.08.319</t>
  </si>
  <si>
    <t>Строительство подъездных автомобильных дорог, проездов на территории, ограниченной жилой застройкой ООО ТПК «Ирна», территорией СНТ «Приморец», территорией ЖСК «Залив Тунгус» и обходной магистралью в г. Находка</t>
  </si>
  <si>
    <t>754.12.0409.24.224</t>
  </si>
  <si>
    <t>Мост: река Комиссаровка, ул. Заречная, д.1 и Мост: ручей Дубина, ул. Заречная, д.10 в с. Барабаш-Левада (реконструкция)</t>
  </si>
  <si>
    <t>министерство образования Приморского края</t>
  </si>
  <si>
    <t>759.02.0702.17.035</t>
  </si>
  <si>
    <t>0220592040</t>
  </si>
  <si>
    <t>«Общеобразовательная школа на 440 учащихся в с. Рощино Красноармейского района»</t>
  </si>
  <si>
    <t>759.02.0702.20.057</t>
  </si>
  <si>
    <t>«Строительство и эксплуатация объекта образования: Средняя общеобразовательная школа на 450 мест в ЖК «Формат» п. Зима Южная Надеждинского муниципального района Приморского края»,
 на условия концессии</t>
  </si>
  <si>
    <t>министерство труда и социальной политики Приморского края</t>
  </si>
  <si>
    <t>760.03.1002.00.001</t>
  </si>
  <si>
    <t>034P343640</t>
  </si>
  <si>
    <t>Реконструкция здания столовой для КГБУСО «Липовецкий психоневрологический интернат»</t>
  </si>
  <si>
    <t>760.03.1003.00.005</t>
  </si>
  <si>
    <t>0330151350</t>
  </si>
  <si>
    <t>Реализация прав граждан на жилые помещения в соответствии со статьей 13(1) Закона Приморского края от 26 июня 2006 года № 389-КЗ «Об обеспечении жилыми помещениями ветеранов, инвалидов и семей, имеющих детей-инвалидов, на территории Приморского края»</t>
  </si>
  <si>
    <t>министерство физической культуры и спорта Приморского края</t>
  </si>
  <si>
    <t>764.09.1102.00.026</t>
  </si>
  <si>
    <t>09201R1110</t>
  </si>
  <si>
    <t>Строительство ледовой арены для керлинга в г.Владивостоке, в том числе проектно-изыскательские работы, за счёт средств краевого бюджета</t>
  </si>
  <si>
    <t>министерство жилищно-коммунального хозяйства Приморского края</t>
  </si>
  <si>
    <t>768.06.0502.00.011</t>
  </si>
  <si>
    <t>0660243630</t>
  </si>
  <si>
    <t>«Строительство объектов инженерной инфраструктуры на территории опережающего социально-экономического развития «Надеждинская»</t>
  </si>
  <si>
    <t>768.06.0502.00.039</t>
  </si>
  <si>
    <t>066F552431, 0660243630</t>
  </si>
  <si>
    <t>Реконструкция централизованной системы водоснабжения ЗАТО Фокино</t>
  </si>
  <si>
    <t>768.06.0502.00.040</t>
  </si>
  <si>
    <t>Реконструкция поверхностного водозабора на реке Рудная с. Краснореченский</t>
  </si>
  <si>
    <t>768.06.0502.00.042</t>
  </si>
  <si>
    <t>Строительство водозабора на Васьковском водохранилище с. Рудная Пристань</t>
  </si>
  <si>
    <t>768.06.0502.00.043</t>
  </si>
  <si>
    <t>Строительство водоочистной станции в городе Дальнегорске производительностью до 10 тыс. м3/сут.</t>
  </si>
  <si>
    <t>768.06.0502.01.001</t>
  </si>
  <si>
    <t>0620392100</t>
  </si>
  <si>
    <t>Строительство сетей электроснабжения, водоснабжения путем технологического присоединения к границам земельных участков, предоставленных на бесплатной основе гражданам, имеющим трех и более детей</t>
  </si>
  <si>
    <t>768.06.0502.03.002</t>
  </si>
  <si>
    <t>Строительство сетей водоснабжения, водотведения к границам земельных участков, предоставленных на бесплатной основе гражданам, имеющим трех и более детей</t>
  </si>
  <si>
    <t>768.06.0502.07.003</t>
  </si>
  <si>
    <t>Строительство сетей водотведения, путем технологического присоединения к границам земельных участков, предоставленных на бесплатной основе гражданам, имеющим трех и более детей</t>
  </si>
  <si>
    <t>768.06.0502.07.046</t>
  </si>
  <si>
    <t>066F552430</t>
  </si>
  <si>
    <t>Строительство станции водоподготовки в Лесозаводском городском округе мкр. Юго-Западный</t>
  </si>
  <si>
    <t>768.06.0502.09.048</t>
  </si>
  <si>
    <t>Строительство водозабора «Северный» и станции водоподготовки р. Партизанской</t>
  </si>
  <si>
    <t>768.06.0502.11.080</t>
  </si>
  <si>
    <t>Строительство станции водоподготовки и сетей водоснабжения в с. Глуховка, Уссурийского городского округа</t>
  </si>
  <si>
    <t>768.06.0502.20.078</t>
  </si>
  <si>
    <t>«Строительство водопровода в поселке Тавричанка» Надеждинского муниципального района</t>
  </si>
  <si>
    <t>768.06.0502.21.010</t>
  </si>
  <si>
    <t>Реконструкция системы водоснабжения с. Покровка Октябрьского района Приморского края</t>
  </si>
  <si>
    <t>768.06.0502.24.008</t>
  </si>
  <si>
    <t>Строительство объектов системы водоснабжения пгт Пограничный 2-ой этап. Реконструкция станции обезжелезивония</t>
  </si>
  <si>
    <t>768.06.0502.25.009</t>
  </si>
  <si>
    <t>Строительство объекта «Водозабор пресных подземных вод для хозяйственно-питьевого водоснабжения населенных пунктов Губерово и Новостройка Пожарского района Приморского края»</t>
  </si>
  <si>
    <t>768.06.0502.30.005</t>
  </si>
  <si>
    <t>Реконструкция центрального водовода с.Хороль Хорольского района Приморского края</t>
  </si>
  <si>
    <t>768.06.0502.44.079</t>
  </si>
  <si>
    <t>«Система водоснабжения Посьетского городского поселения от распределительных баков до узла врезки по адресу: пгт Посьет, ул. Ленинская, 4»</t>
  </si>
  <si>
    <t>768.06.0502.28.004</t>
  </si>
  <si>
    <t>Строительство второй очереди водовода (с.Камень-Рыболов - с.Астраханка). Строительство очистных сооружений с.Камень-Рыболов</t>
  </si>
  <si>
    <t>768.06.0502.42.006</t>
  </si>
  <si>
    <t>Реконструкци системы коммунальной инфраструктуры Зарубинского городского поселения от ВНС водозабора «Зарубинский» (долина р. Гладкая), расположенного в 11,0 км севернее пгт Зарубино до напорного бака по адресу: улица Морская, 6 пгт Зарубино Хасанского муниципального района Приморского края»</t>
  </si>
  <si>
    <t>768.06.0502.46.007</t>
  </si>
  <si>
    <t>Реконструкция объекта «Система коммунальной инфраструктуры Славянского городского поселения от ВНС «Ромашка» до напорных баков по адресу ул. Дружбы 3Б»</t>
  </si>
  <si>
    <t>768.06.0502.01.061</t>
  </si>
  <si>
    <t>Реконструкция водопроводных очистных сооружений на водохранилище реки Дачная город Арсеньев, Приморский край</t>
  </si>
  <si>
    <t>768.13.0502.00.054</t>
  </si>
  <si>
    <t>1330109505</t>
  </si>
  <si>
    <t>Строительство котельной работающей на угле в п. Смоляниново</t>
  </si>
  <si>
    <t>768.13.0502.00.057</t>
  </si>
  <si>
    <t>1330109605</t>
  </si>
  <si>
    <t>Строительство котельной в п.Липовцы</t>
  </si>
  <si>
    <t>768.06.0502.00.092</t>
  </si>
  <si>
    <t>Строительство сетей водоотведения для обеспечения г. Владивостока</t>
  </si>
  <si>
    <t>768.06.0502.00.093</t>
  </si>
  <si>
    <t>Строительство полигона по размещению осадков вод с площадкой компостирования КГУП «Приморский водоканал»</t>
  </si>
  <si>
    <t>768.06.0502.03.064</t>
  </si>
  <si>
    <t>Реконструкция водовода (с учетом замены запорной арматуры)</t>
  </si>
  <si>
    <t>768.06.0502.03.065</t>
  </si>
  <si>
    <t>Строительство сетей ливневой канализации городского округа Большой Камень</t>
  </si>
  <si>
    <t>768.06.0502.03.081</t>
  </si>
  <si>
    <t>Реконструкция  очистных сооружений водоснабжения городского округа Большой Камень</t>
  </si>
  <si>
    <t>768.06.0502.11.066</t>
  </si>
  <si>
    <t>Строительство сетей водоотведения для обеспечения с.Воздвиженка</t>
  </si>
  <si>
    <t>768.06.0502.11.067</t>
  </si>
  <si>
    <t>Строительство сетей Водоснабжения для обеспечения с. Воздвиженка</t>
  </si>
  <si>
    <t>768.06.0502.07.082</t>
  </si>
  <si>
    <t>0660192320</t>
  </si>
  <si>
    <t>Разработка ПСД по объекту «Строительство станции водоподготовки в Лесозаводско городском округе мкр. Юго-Западный»</t>
  </si>
  <si>
    <t>министерство строительства Приморского края</t>
  </si>
  <si>
    <t>775.01.0901.00.026</t>
  </si>
  <si>
    <t>0110543640</t>
  </si>
  <si>
    <t>Строительство краевой клинической инфекционной больницы на 400 коек в г. Владивостоке, в том числе проектно-изыскательские работы</t>
  </si>
  <si>
    <t>775.01.0901.00.027</t>
  </si>
  <si>
    <t>Строительство инфекционной больницы на 100 коек в с. Углекаменск Партизанского городского округа Приморского края, в том числе проектно-изыскательские работы</t>
  </si>
  <si>
    <t>775.01.0901.00.019</t>
  </si>
  <si>
    <t>Строительство пристройки к зданию краевого государственного бюджетного учреждения здравоохранения Госпиталь для ветеранов войн, в том числе проектно-изыскательские работы</t>
  </si>
  <si>
    <t>775.01.0901.00.045</t>
  </si>
  <si>
    <t>Строительство многопрофильного стационара на 556 коек в г. Находка, в том числе проектно-сметные работы</t>
  </si>
  <si>
    <t>775.01.0902.00.031</t>
  </si>
  <si>
    <t>01110R3650</t>
  </si>
  <si>
    <t>Строительство поликлиники в с. Новопокровка Красноармейского муниципального района Приморского края, КГБУЗ «Красноармейская ЦРБ», в том числе проектно-изыскательские работы.</t>
  </si>
  <si>
    <t>-20,00</t>
  </si>
  <si>
    <t>-22,00</t>
  </si>
  <si>
    <t>775.01.0902.00.032</t>
  </si>
  <si>
    <t>Строительство больничного комплекса в пгт Ольга Ольгинского муниципального района Приморского края, КГБУЗ «Ольгинская ЦРБ», в том числе проектно-изыскательские работы.</t>
  </si>
  <si>
    <t>-16,00</t>
  </si>
  <si>
    <t>775.01.0902.00.033</t>
  </si>
  <si>
    <t>Строительство поликлиники в с. Яковлевка Яковлевского муниципального района Приморского края, КГБУЗ «Яковлевская ЦРБ», в том числе проектно-изыскательские работы.</t>
  </si>
  <si>
    <t>-14,00</t>
  </si>
  <si>
    <t>775.01.0902.00.034</t>
  </si>
  <si>
    <t>Строительство поликлиники в с. Михайловка Михайловского муниципального района Приморского края, КГБУЗ «Михайловская ЦРБ», в том числе проектно-изыскательские работы.</t>
  </si>
  <si>
    <t>-43,00</t>
  </si>
  <si>
    <t>43,00</t>
  </si>
  <si>
    <t>775.01.0902.00.035</t>
  </si>
  <si>
    <t>Строительство больничного комплекса в Надеждинском муниципальном районе Приморского края, КГБУЗ «Надеждинская ЦРБ», в том числе проектно-изыскательские работы.</t>
  </si>
  <si>
    <t>-54,00</t>
  </si>
  <si>
    <t>-58,00</t>
  </si>
  <si>
    <t>775.01.0902.00.036</t>
  </si>
  <si>
    <t>Строительство структурного подразделения поликлиники в г. Владивостоке, КГБУЗ «Владивостокская поликлиника №1», в том числе проектно-изыскательские работы.</t>
  </si>
  <si>
    <t>775.01.0902.00.037</t>
  </si>
  <si>
    <t>Строительство структурного подразделения детской поликлиники в г. Владивостоке, КГБУЗ «Владивостокская детская поликлиника №5», в том числе проектно-изыскательские работы.</t>
  </si>
  <si>
    <t>775.01.0902.00.038</t>
  </si>
  <si>
    <t>Строительство структурного подразделения поликлиники на территории п. Трудовое г. Владивостока, КГБУЗ «Владивостокская поликлиника №9», в том числе проектно-изыскательские работы.</t>
  </si>
  <si>
    <t>14,00</t>
  </si>
  <si>
    <t>775.01.0902.00.039</t>
  </si>
  <si>
    <t>Строительство структурного подразделения детской поликлиники на территории п. Трудовое, г. Владивосток, КГБУЗ «Владивостокская детская поликлиника №3» в том числе проектно-изыскательские работы.</t>
  </si>
  <si>
    <t>775.01.0902.00.040</t>
  </si>
  <si>
    <t>Строительство поликлиники в г. Находка, КГБУЗ «Находкинская ГБ», в том числе проектно-изыскательские работы.</t>
  </si>
  <si>
    <t>775.01.0902.00.041</t>
  </si>
  <si>
    <t>Строительство поликлиники в с. Лазо Лазовского муниципального района Приморского края, КГБУЗ «Лазовская ЦРБ», в том числе проектно-изыскательские работы.</t>
  </si>
  <si>
    <t>-13,00</t>
  </si>
  <si>
    <t>775.01.0902.00.042</t>
  </si>
  <si>
    <t>Строительство врачебной амбулатории в п. Заводском, г. Артем, Приморского края, КГБУЗ «Артемовская городская больница №2», в том числе проектно-изыскательские работы.</t>
  </si>
  <si>
    <t>-23,00</t>
  </si>
  <si>
    <t>775.01.0902.00.043</t>
  </si>
  <si>
    <t>Строительство врачебной амбулатории в с. Верхний Перевал Пожарского муниципального района Приморского края, КГБУЗ «Пожарская ЦРБ», в том числе проектно-изыскательские работы.</t>
  </si>
  <si>
    <t>775.02.0701.02.040</t>
  </si>
  <si>
    <t>026P252320</t>
  </si>
  <si>
    <t>Объект капитального строительства «Детский сад на 230 мест Приморский край, г. Артем, мкр. Глобус-2, 23»</t>
  </si>
  <si>
    <t>775.02.0702.04.012</t>
  </si>
  <si>
    <t>026E155200</t>
  </si>
  <si>
    <t>Строительство школы № 1 на 1275 мест в жилом районе Патрокл в г. Владивостоке</t>
  </si>
  <si>
    <t>775.02.0702.11.014</t>
  </si>
  <si>
    <t>Школа на 1100 мест по ул. Чичерина, № 155, в г. Уссурийске</t>
  </si>
  <si>
    <t>775.02.0702.27.037</t>
  </si>
  <si>
    <t>026E152300</t>
  </si>
  <si>
    <t>Строительство школы «Средняя общеобразовательная школа на 80 мест в пгт Светлая»</t>
  </si>
  <si>
    <t>775.03.1002.00.001</t>
  </si>
  <si>
    <t>Строительство жилых корпусов КГБУСО «Раздольненский психоневрологический интернат»</t>
  </si>
  <si>
    <t>775.03.1002.00.004</t>
  </si>
  <si>
    <t>Реконструкция здания отделения сопровождаемого проживания для КГАУСО «Уссурийский реабилитационный центр для лиц с умственной отсталостью»</t>
  </si>
  <si>
    <t>775.03.1006.00.002</t>
  </si>
  <si>
    <t>034P351211</t>
  </si>
  <si>
    <t>Строительство дома-интерната для престарелых и инвалидов в г. Уссурийске, в том числе проектно-изыскательские работы</t>
  </si>
  <si>
    <t>775.03.1006.00.006</t>
  </si>
  <si>
    <t>Строительство центра Активного долголетия в г Владивостоке</t>
  </si>
  <si>
    <t>775.06.0501.02.042</t>
  </si>
  <si>
    <t>067F367484</t>
  </si>
  <si>
    <t>Субсидии на приобретение жилых помещений Артемовскому городскому округу</t>
  </si>
  <si>
    <t>775.06.0501.03.061</t>
  </si>
  <si>
    <t>Субсидии на приобретение жилых помещений городскому округу Большой Камень</t>
  </si>
  <si>
    <t>775.06.0501.04.043</t>
  </si>
  <si>
    <t>Субсидии на приобретение жилых помещений Владивостокскому городскому округу</t>
  </si>
  <si>
    <t>775.06.0501.09.050</t>
  </si>
  <si>
    <t>Субсидии на приобретение жилых помещений Партизанскому городскому округу</t>
  </si>
  <si>
    <t>775.06.0501.11.054</t>
  </si>
  <si>
    <t>Субсидии на приобретение жилых помещений Уссурийскому городскому округу</t>
  </si>
  <si>
    <t>775.06.0501.20.048</t>
  </si>
  <si>
    <t>Субсидии на приобретение жилых помещений Надеждинскому муниципальному району</t>
  </si>
  <si>
    <t>775.06.0501.44.056</t>
  </si>
  <si>
    <t>Субсидии на приобретение жилых помещений Посьетскому городскому поселению Хасанского муниципального района</t>
  </si>
  <si>
    <t>775.06.0501.45.057</t>
  </si>
  <si>
    <t>Субсидии на приобретение жилых помещений Приморскому городскому поселению Хасанского муниципального района</t>
  </si>
  <si>
    <t>775.08.0406.00.001</t>
  </si>
  <si>
    <t>0820143630</t>
  </si>
  <si>
    <t>Строительство сооружений инженерной защиты от наводнений Лесозаводского городского округа, в том числе проектно-изыскательские работы</t>
  </si>
  <si>
    <t>775.08.0406.00.002</t>
  </si>
  <si>
    <t>Строительство сооружений инженерной защиты от наводнений сел Рощино и Вострецово Красноармейского района, в том числе проектно-изыскательские работы</t>
  </si>
  <si>
    <t>775.08.0406.00.003</t>
  </si>
  <si>
    <t>Строительство сооружений инженерной защиты на р. Павловка в с. Шумный Чугуевского муниципального округа, в том числе проектно-изыскательские работы</t>
  </si>
  <si>
    <t>775.08.0406.00.004</t>
  </si>
  <si>
    <t>Строительство сооружений инженерной защиты от наводнений села Милоградово Ольгинского муниципального района, в том числе проектно-изыскательские работы</t>
  </si>
  <si>
    <t>775.08.0406.00.005</t>
  </si>
  <si>
    <t>Строительство сооружений инженерной защиты на  реке Рудная в г. Дальнегорске, в том числе проектно-изыскательские работы</t>
  </si>
  <si>
    <t>775.08.0406.00.006</t>
  </si>
  <si>
    <t>Строительство дамбы на р. Падь Устюговка в Тернейском муниципальном районе, в том числе проектно-изыскательские работы</t>
  </si>
  <si>
    <t>775.09.1102.00.008</t>
  </si>
  <si>
    <t>775.09.1102.00.011</t>
  </si>
  <si>
    <t>092P551394</t>
  </si>
  <si>
    <t>Строительство крытого тренировочного катка в г. Находка, софинансируемого за счёт средств федерального бюджета</t>
  </si>
  <si>
    <t>775.09.1102.00.013</t>
  </si>
  <si>
    <t>092P551391</t>
  </si>
  <si>
    <t>Строительство крытого футбольного манежа в г.Владивостоке, в том числе проектно-изыскательские работы</t>
  </si>
  <si>
    <t>775.09.1102.00.017</t>
  </si>
  <si>
    <t>092P551393</t>
  </si>
  <si>
    <t>Строительство физкультурно-оздоровительного комплекса в Партизанском городском округе, в том числе проектно-изыскательские работы, софинансируемые за счет средств федерального бюджета</t>
  </si>
  <si>
    <t>775.09.1102.00.019</t>
  </si>
  <si>
    <t>092P551395</t>
  </si>
  <si>
    <t>Строительство ледового катка в пгт Кавалерово, софинансируемого за счёт средств федерального бюджета</t>
  </si>
  <si>
    <t>775.10.0502.00.059</t>
  </si>
  <si>
    <t>101J153368</t>
  </si>
  <si>
    <t>Строительство объекта «Туристский кластер «Приморье» в бухте Муравьиная. Внеплощадочные и внутриплощадочные кольцевые сети водопровода. I этап 2 очереди»</t>
  </si>
  <si>
    <t>775.10.0502.00.061</t>
  </si>
  <si>
    <t>101J153366</t>
  </si>
  <si>
    <t>Строительство объекта «Туристский кластер «Приморье» в бухте Муравьиная. Водоотведение IV этап»</t>
  </si>
  <si>
    <t>775.10.0502.00.062</t>
  </si>
  <si>
    <t>101J153369</t>
  </si>
  <si>
    <t>Строительство объекта «Туристский кластер «Приморье» в бухте Муравьиная. Водоотведение 
1 очередь расширения локального очистного сооружения»</t>
  </si>
  <si>
    <t>775.02.0702.20.001</t>
  </si>
  <si>
    <t>Средняя образовательная школа №1 с. Вольно-Надеждинского района имени А.А. Курбаева</t>
  </si>
  <si>
    <t>775.05.0804.05.015</t>
  </si>
  <si>
    <t>0530192050</t>
  </si>
  <si>
    <t>Реконструкция здания дворца культуры «Горняк» г. Дальнегорск, пр-кт 50 лет Октября, 106</t>
  </si>
  <si>
    <t>775.07.0310.00.032</t>
  </si>
  <si>
    <t>0720243630</t>
  </si>
  <si>
    <t>Строительство объекта пожарной охраны на два выезда в с. Малиново Приморского края, в том числе проектно-изыскательские работы</t>
  </si>
  <si>
    <t>775.07.0310.00.035</t>
  </si>
  <si>
    <t>Завершение строительства пожарного депо в с. Новопокровка Приморского края, в том числе проектно-изыскательские работы</t>
  </si>
  <si>
    <t>775.07.0310.00.037</t>
  </si>
  <si>
    <t>Строительство пожарного депо 1-го типа (на 6 машин) в п. Новый Надеждинского муниципального района, в том числе проектно-изыскательские работы</t>
  </si>
  <si>
    <t>775.07.0310.00.039</t>
  </si>
  <si>
    <t>Строительство объекта пожарной охраны на два выезда в с. Береговое Владивостокского городского округа Приморского края, в том числе проектно-изыскательские работы</t>
  </si>
  <si>
    <t>775.07.0310.00.043</t>
  </si>
  <si>
    <t>«Строительство объекта пожарной охраны на два выезда в с. Глубинное Красноармейского муниципального района, в том числе проектно-изыскательские работы»</t>
  </si>
  <si>
    <t>775.07.0310.00.044</t>
  </si>
  <si>
    <t>Строительство объекта пожарной охраны на 2 выезда в п. Волчанец Приморского края, в том числе проектно-изыскательские работы</t>
  </si>
  <si>
    <t>775.09.1102.00.016</t>
  </si>
  <si>
    <t>092P551396</t>
  </si>
  <si>
    <t>Строительство крытого тренировочного катка в г. Дальнегорске, в том числе проектно-изыскательские работы</t>
  </si>
  <si>
    <t>государственная ветеринарная инспекция Приморского края</t>
  </si>
  <si>
    <t>776.14.0405.00.001</t>
  </si>
  <si>
    <t>Разработка проектно-сметной документации на строительство здания ветеринарной лаборатории КГБУ"Арсеньевская ВСББЖ" Чугуевский район. Экспертиза ПСД.</t>
  </si>
  <si>
    <t>776.14.0405.00.002</t>
  </si>
  <si>
    <t>Проектно-сметная документация на возведение модуля под лабораторию ПЦР,отделы лептоспир и др КГБУ"Артёмовская ВСББЖ" ; возведение модуля;увелечение эектро-мощностей согласно ТУ.</t>
  </si>
  <si>
    <t>776.14.0405.00.003</t>
  </si>
  <si>
    <t>Проектно-сметная документация на капитальный ремонт здания гаража к воздвигаемому модулю под лабораторию ПЦР,отделы лептоспир и др КГБУ"Артёмовская ВСББЖ".</t>
  </si>
  <si>
    <t>министерство имущественных и земельных отношений Приморского края</t>
  </si>
  <si>
    <t>779.06.1004.00.001</t>
  </si>
  <si>
    <t>06501R0820</t>
  </si>
  <si>
    <t>Приобретение в краевую собственность жилых помещений для детей-сирот</t>
  </si>
  <si>
    <t>министерство экономического развития Приморского края</t>
  </si>
  <si>
    <t>784.17.0412.00.001</t>
  </si>
  <si>
    <t>172I555275</t>
  </si>
  <si>
    <t>Создание промышленного парка «Большой Камень»</t>
  </si>
  <si>
    <t>министерство энергетики и газоснабжения Приморского края</t>
  </si>
  <si>
    <t>787.13.0502.10.011</t>
  </si>
  <si>
    <t>1310192280</t>
  </si>
  <si>
    <t>Строительство газораспределительных сетей к котельной № 5 (городской округ Спасск-Дальний)</t>
  </si>
  <si>
    <t>787.13.0502.11.005</t>
  </si>
  <si>
    <t>Строительство сетей газораспределения. 2 этап. 14 пусковой комплекс (Уссурийский городской округ)</t>
  </si>
  <si>
    <t>787.13.0502.11.006</t>
  </si>
  <si>
    <t>Реконструкция (перевод на природный газ) котельной № 5 в г. Уссурийске (Уссурийский городской округ)</t>
  </si>
  <si>
    <t>787.13.0502.11.007</t>
  </si>
  <si>
    <t>Газовая котельная по ул. Раковская (Уссурийский городской округ)</t>
  </si>
  <si>
    <t>787.13.0502.11.018</t>
  </si>
  <si>
    <t>Тепловая сеть по улице Раковская (Уссурийский городской округ)</t>
  </si>
  <si>
    <t>787.13.0502.20.017</t>
  </si>
  <si>
    <t>Строительство межпоселкового газопровода п. Новый - с. Вольно-Надеждинское (Надеждинский муниципальный район)</t>
  </si>
  <si>
    <t>787.13.0502.26.002</t>
  </si>
  <si>
    <t>Газораспределительные сети в Краснокутском сельском поселении, с. Красный Кут. 1,2 очереди строительства (Спасский муниципальный район)</t>
  </si>
  <si>
    <t>787.13.0502.26.003</t>
  </si>
  <si>
    <t>Газораспределительные сети в Хвалынском сельском поселении, с. Славинка. 1,2 очередь строительства (Спасский муниципальный район)</t>
  </si>
  <si>
    <t>787.13.0502.08.021</t>
  </si>
  <si>
    <t>Газификация Находкинского городского округа, в том числе проектно-изыскательские работы</t>
  </si>
  <si>
    <t>787.13.0502.03.001</t>
  </si>
  <si>
    <t>Реконструкция (перевод на природный газ) Котельной № 4 по ул. Ольховая (городской округ Большой Камень)</t>
  </si>
  <si>
    <t>787.13.0502.04.013</t>
  </si>
  <si>
    <t>Распределительный газопровод до муниципальной котельной № 79, расположенной по адресу: г. Владивосток, ул. Александровича, 48</t>
  </si>
  <si>
    <t>787.13.0502.04.014</t>
  </si>
  <si>
    <t>Распределительный газопровод от ГРП «Пригород-1» для газоснабжения муниципальной котельной № 61, расположенной по адресу: г. Владивосток, ул 2-ая Шоссейная, в районе д. 1 а (I пусковой комплекс)</t>
  </si>
  <si>
    <t>787.13.0502.04.015</t>
  </si>
  <si>
    <t>Распределительный газопровод от ГРП «Пригород-1» для газоснабжения муниципальной котельной № 61, расположенной по адресу: г. Владивосток, ул. 2-ая Шоссейная, в районе д. 1а (II пусковой комплекс)</t>
  </si>
  <si>
    <t>министерство природных ресурсов и охраны окружающей среды Приморского края</t>
  </si>
  <si>
    <t>790.08.0406.10.001</t>
  </si>
  <si>
    <t>0820192130</t>
  </si>
  <si>
    <t>Реконструкция ГТС Вишневского водохранилища</t>
  </si>
  <si>
    <t>790.08.0406.36.011</t>
  </si>
  <si>
    <t>08201R0160</t>
  </si>
  <si>
    <t>Строительство защитной дамбы  в п. Горные Ключи польдер № 2</t>
  </si>
  <si>
    <t>790.08.0406.09.012</t>
  </si>
  <si>
    <t>Реконструкция гидротехнического сооружения-защитной дамбы по левому берегу реки Постышевка в городе Партизанске</t>
  </si>
  <si>
    <t>790.08.0406.06.010</t>
  </si>
  <si>
    <t>«Реконструкция дамбы ограждающей ДО-1 г. Дальнереченске», в том числе разработку проектно-сметной документаци»</t>
  </si>
  <si>
    <t>инспекция по охране объектов культурного наследия Приморского края</t>
  </si>
  <si>
    <t>799.05.0804.10.002</t>
  </si>
  <si>
    <t>Проведение работ по сохранению объекта культурного наследия федерального значения «Памятник «Штурмовые ночи Спасска» участникам гражданской войны» Приморский край, городской округ Спасск-Дальний, в том числе разработка проектной документации</t>
  </si>
  <si>
    <t>министерство культуры и архивного дела Приморского края</t>
  </si>
  <si>
    <t>806.05.0804.02.001</t>
  </si>
  <si>
    <t>053A155130</t>
  </si>
  <si>
    <t>Строительство центра культурного развития в г. Артеме</t>
  </si>
  <si>
    <t>806.05.0804.03.006</t>
  </si>
  <si>
    <t>Центр культурного развития в г. Большой Камень</t>
  </si>
  <si>
    <t>806.05.0804.24.011</t>
  </si>
  <si>
    <t>Строительство сельского Дома культуры в с. Сергеевка, Приморского края</t>
  </si>
  <si>
    <t>806.05.0804.32.008</t>
  </si>
  <si>
    <t>053A155193</t>
  </si>
  <si>
    <t>Строительство сельского клуба на 100 мест в с. Верхняя Бреевка Чугуевского муниципального округа Приморского края</t>
  </si>
  <si>
    <t>806.05.0804.32.009</t>
  </si>
  <si>
    <t>Строительство сельского клуб на 50 мест в с. Ленино Чугуевского муниципального округа Приморского края</t>
  </si>
  <si>
    <t>806.05.0804.52.014</t>
  </si>
  <si>
    <t>Сельский дом культуры на 100 мест, расположенный по адресу: Приморский край, Надеждинский район, п. Западный ул. Курбаева,1</t>
  </si>
  <si>
    <t>806.05.0804.53.010</t>
  </si>
  <si>
    <t>Сельский дом культуры на 101 место в с. Светлогорье Пожарского района Приморского края</t>
  </si>
  <si>
    <t>806.05.0804.54.007</t>
  </si>
  <si>
    <t>Сельский дом культуры в с. Чкаловское Приморского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</si>
</sst>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,"/>
  </numFmts>
  <fonts count="21">
    <font>
      <sz val="10"/>
      <color rgb="FF000000"/>
      <name val="Times New Roman"/>
      <charset val="1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charset val="1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charset val="1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chekhonin1"/>
      <charset val="1"/>
    </font>
    <font>
      <sz val="12"/>
      <color rgb="FFFFD7D7"/>
      <name val="Times New Roman"/>
      <charset val="1"/>
    </font>
    <font>
      <sz val="12"/>
      <color rgb="FFFFFFFF"/>
      <name val="Times New Roman"/>
      <charset val="1"/>
    </font>
    <font>
      <sz val="10"/>
      <color rgb="FFFFFFFF"/>
      <name val="Times New Roman"/>
      <charset val="1"/>
    </font>
    <font>
      <b/>
      <sz val="12"/>
      <color rgb="FFFFD7D7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sz val="12"/>
      <name val="Times New Roman"/>
      <charset val="1"/>
    </font>
    <font>
      <sz val="12"/>
      <color rgb="FF000000"/>
      <name val="Times New Roman"/>
      <family val="1"/>
      <charset val="1"/>
    </font>
    <font>
      <sz val="12"/>
      <color rgb="FF111111"/>
      <name val="Times New Roman"/>
      <charset val="1"/>
    </font>
    <font>
      <b/>
      <sz val="12"/>
      <color rgb="FFFFD7D7"/>
      <name val="Times New Roman"/>
      <charset val="1"/>
    </font>
  </fonts>
  <fills count="10">
    <fill>
      <patternFill patternType="none"/>
    </fill>
    <fill>
      <patternFill patternType="gray125"/>
    </fill>
    <fill>
      <patternFill patternType="solid">
        <fgColor rgb="FFFFCCFF"/>
        <bgColor rgb="FFFFD7D7"/>
      </patternFill>
    </fill>
    <fill>
      <patternFill patternType="solid">
        <fgColor rgb="FFFFD7D7"/>
        <bgColor rgb="FFFFCCFF"/>
      </patternFill>
    </fill>
    <fill>
      <patternFill patternType="solid">
        <fgColor rgb="FFFFFF00"/>
        <bgColor rgb="FFFFFF00"/>
      </patternFill>
    </fill>
    <fill>
      <patternFill patternType="solid">
        <fgColor rgb="FFFFFFE7"/>
        <bgColor rgb="FFFFFFF0"/>
      </patternFill>
    </fill>
    <fill>
      <patternFill patternType="solid">
        <fgColor rgb="FFFFF3FF"/>
        <bgColor rgb="FFFFFFFF"/>
      </patternFill>
    </fill>
    <fill>
      <patternFill patternType="solid">
        <fgColor rgb="FFF0FFFF"/>
        <bgColor rgb="FFFFFFFF"/>
      </patternFill>
    </fill>
    <fill>
      <patternFill patternType="solid">
        <fgColor rgb="FFFFFFFF"/>
        <bgColor rgb="FFFFFFF0"/>
      </patternFill>
    </fill>
    <fill>
      <patternFill patternType="solid">
        <fgColor rgb="FFFFFFF0"/>
        <bgColor rgb="FFFFFFE7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top" wrapText="1"/>
    </xf>
    <xf numFmtId="0" fontId="1" fillId="0" borderId="0">
      <alignment vertical="top" wrapText="1"/>
    </xf>
  </cellStyleXfs>
  <cellXfs count="61">
    <xf numFmtId="0" fontId="0" fillId="0" borderId="0" xfId="0">
      <alignment vertical="top" wrapText="1"/>
    </xf>
    <xf numFmtId="0" fontId="8" fillId="6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top" wrapText="1"/>
    </xf>
    <xf numFmtId="0" fontId="0" fillId="2" borderId="0" xfId="0" applyFill="1">
      <alignment vertical="top" wrapText="1"/>
    </xf>
    <xf numFmtId="0" fontId="0" fillId="3" borderId="0" xfId="0" applyFill="1">
      <alignment vertical="top" wrapText="1"/>
    </xf>
    <xf numFmtId="0" fontId="0" fillId="4" borderId="0" xfId="0" applyFill="1">
      <alignment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top" wrapText="1"/>
    </xf>
    <xf numFmtId="0" fontId="4" fillId="0" borderId="0" xfId="0" applyFont="1">
      <alignment vertical="top" wrapText="1"/>
    </xf>
    <xf numFmtId="0" fontId="5" fillId="0" borderId="0" xfId="0" applyFo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4" fontId="0" fillId="0" borderId="1" xfId="0" applyNumberForma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9" fillId="7" borderId="2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10" fillId="0" borderId="0" xfId="0" applyFont="1">
      <alignment vertical="top" wrapText="1"/>
    </xf>
    <xf numFmtId="0" fontId="2" fillId="8" borderId="2" xfId="0" applyFont="1" applyFill="1" applyBorder="1" applyAlignment="1">
      <alignment horizontal="center" vertical="center" wrapText="1"/>
    </xf>
    <xf numFmtId="164" fontId="2" fillId="7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11" fillId="3" borderId="2" xfId="0" applyNumberFormat="1" applyFont="1" applyFill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2" fillId="6" borderId="2" xfId="0" applyNumberFormat="1" applyFont="1" applyFill="1" applyBorder="1" applyAlignment="1">
      <alignment horizontal="center" vertical="center" wrapText="1"/>
    </xf>
    <xf numFmtId="164" fontId="9" fillId="8" borderId="2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top" wrapText="1"/>
    </xf>
    <xf numFmtId="164" fontId="13" fillId="0" borderId="2" xfId="0" applyNumberFormat="1" applyFont="1" applyBorder="1" applyAlignment="1">
      <alignment horizontal="center" vertical="center" wrapText="1"/>
    </xf>
    <xf numFmtId="164" fontId="14" fillId="3" borderId="2" xfId="0" applyNumberFormat="1" applyFont="1" applyFill="1" applyBorder="1" applyAlignment="1">
      <alignment horizontal="center" vertical="center" wrapText="1"/>
    </xf>
    <xf numFmtId="164" fontId="15" fillId="0" borderId="2" xfId="0" applyNumberFormat="1" applyFont="1" applyBorder="1" applyAlignment="1">
      <alignment horizontal="center" vertical="center" wrapText="1"/>
    </xf>
    <xf numFmtId="164" fontId="16" fillId="0" borderId="2" xfId="0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2" fillId="9" borderId="2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64" fontId="17" fillId="3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64" fontId="3" fillId="7" borderId="2" xfId="0" applyNumberFormat="1" applyFont="1" applyFill="1" applyBorder="1" applyAlignment="1">
      <alignment horizontal="center" vertical="center" wrapText="1"/>
    </xf>
    <xf numFmtId="164" fontId="18" fillId="0" borderId="2" xfId="0" applyNumberFormat="1" applyFont="1" applyBorder="1" applyAlignment="1">
      <alignment horizontal="center" vertical="center" wrapText="1"/>
    </xf>
    <xf numFmtId="164" fontId="19" fillId="0" borderId="2" xfId="0" applyNumberFormat="1" applyFont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 wrapText="1"/>
    </xf>
    <xf numFmtId="164" fontId="20" fillId="3" borderId="2" xfId="0" applyNumberFormat="1" applyFont="1" applyFill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E7"/>
      <rgbColor rgb="FFF0FFFF"/>
      <rgbColor rgb="FF660066"/>
      <rgbColor rgb="FFFF8080"/>
      <rgbColor rgb="FF0066CC"/>
      <rgbColor rgb="FFFF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FFF0"/>
      <rgbColor rgb="FFFFF3FF"/>
      <rgbColor rgb="FFFFFF99"/>
      <rgbColor rgb="FF99CCFF"/>
      <rgbColor rgb="FFFF99CC"/>
      <rgbColor rgb="FFCC99FF"/>
      <rgbColor rgb="FFFFD7D7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50" zoomScaleNormal="100" zoomScalePageLayoutView="50" workbookViewId="0"/>
  </sheetViews>
  <sheetFormatPr defaultColWidth="12.5" defaultRowHeight="12.75"/>
  <sheetData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&amp;C&amp;12&amp;A</oddHeader>
    <oddFooter>&amp;C&amp;12Страница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25"/>
  <sheetViews>
    <sheetView tabSelected="1" view="pageBreakPreview" zoomScale="50" zoomScaleNormal="70" zoomScalePageLayoutView="50" workbookViewId="0">
      <pane ySplit="6" topLeftCell="A7" activePane="bottomLeft" state="frozen"/>
      <selection pane="bottomLeft" activeCell="AM1" sqref="AM1:AM1048576"/>
    </sheetView>
  </sheetViews>
  <sheetFormatPr defaultColWidth="8.33203125" defaultRowHeight="15.75"/>
  <cols>
    <col min="1" max="1" width="24.33203125" style="7" customWidth="1"/>
    <col min="2" max="2" width="19.83203125" style="7" customWidth="1"/>
    <col min="3" max="3" width="57" style="8" customWidth="1"/>
    <col min="4" max="4" width="21.6640625" customWidth="1"/>
    <col min="5" max="5" width="19" hidden="1" customWidth="1"/>
    <col min="6" max="6" width="20.5" hidden="1" customWidth="1"/>
    <col min="7" max="7" width="22.6640625" hidden="1" customWidth="1"/>
    <col min="8" max="8" width="18.6640625" hidden="1" customWidth="1"/>
    <col min="9" max="9" width="21.1640625" hidden="1" customWidth="1"/>
    <col min="10" max="10" width="18.6640625" hidden="1" customWidth="1"/>
    <col min="11" max="11" width="17.1640625" hidden="1" customWidth="1"/>
    <col min="12" max="12" width="19.5" hidden="1" customWidth="1"/>
    <col min="13" max="13" width="20.1640625" style="9" hidden="1" customWidth="1"/>
    <col min="14" max="14" width="19" style="9" hidden="1" customWidth="1"/>
    <col min="15" max="15" width="20" style="9" hidden="1" customWidth="1"/>
    <col min="16" max="16" width="20" style="9" customWidth="1"/>
    <col min="17" max="17" width="17.33203125" style="9" customWidth="1"/>
    <col min="18" max="18" width="21.1640625" style="9" customWidth="1"/>
    <col min="19" max="19" width="18.5" style="10" hidden="1" customWidth="1"/>
    <col min="20" max="20" width="17.83203125" style="9" hidden="1" customWidth="1"/>
    <col min="21" max="21" width="18.1640625" style="9" hidden="1" customWidth="1"/>
    <col min="22" max="22" width="20.83203125" style="9" hidden="1" customWidth="1"/>
    <col min="23" max="23" width="24" style="9" customWidth="1"/>
    <col min="24" max="24" width="22.83203125" style="9" customWidth="1"/>
    <col min="25" max="25" width="20.83203125" style="9" customWidth="1"/>
    <col min="26" max="26" width="17.1640625" style="10" hidden="1" customWidth="1"/>
    <col min="27" max="27" width="17.1640625" hidden="1" customWidth="1"/>
    <col min="28" max="28" width="18.1640625" hidden="1" customWidth="1"/>
    <col min="29" max="29" width="20.83203125" style="11" hidden="1" customWidth="1"/>
    <col min="30" max="30" width="17.5" hidden="1" customWidth="1"/>
    <col min="31" max="31" width="2.5" hidden="1" customWidth="1"/>
    <col min="32" max="32" width="20.1640625" style="11" hidden="1" customWidth="1"/>
    <col min="33" max="34" width="21.6640625" hidden="1" customWidth="1"/>
    <col min="35" max="35" width="21.33203125" hidden="1" customWidth="1"/>
    <col min="36" max="36" width="22.33203125" customWidth="1"/>
    <col min="37" max="37" width="20.6640625" customWidth="1"/>
    <col min="38" max="38" width="19.1640625" customWidth="1"/>
    <col min="39" max="39" width="19.1640625" style="10" hidden="1" customWidth="1"/>
    <col min="40" max="40" width="19.1640625" hidden="1" customWidth="1"/>
  </cols>
  <sheetData>
    <row r="1" spans="1:48" s="14" customFormat="1" ht="33" customHeight="1">
      <c r="A1" s="12"/>
      <c r="B1" s="12"/>
      <c r="C1" s="13"/>
      <c r="AM1" s="15" t="s">
        <v>0</v>
      </c>
      <c r="AN1" s="15"/>
    </row>
    <row r="2" spans="1:48" s="14" customFormat="1" ht="18.75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spans="1:48" s="14" customFormat="1" ht="33" hidden="1" customHeight="1">
      <c r="A3" s="16"/>
      <c r="B3" s="16"/>
      <c r="C3" s="17"/>
      <c r="D3" s="18"/>
      <c r="E3" s="19"/>
      <c r="F3" s="19"/>
      <c r="G3" s="18"/>
      <c r="H3" s="19"/>
      <c r="I3" s="18"/>
      <c r="J3" s="18"/>
      <c r="K3" s="19"/>
      <c r="L3" s="18"/>
      <c r="M3" s="18"/>
      <c r="N3" s="19"/>
      <c r="O3" s="18"/>
      <c r="P3" s="20">
        <v>-412046786.01800197</v>
      </c>
      <c r="Q3" s="21">
        <v>-420677538.21999902</v>
      </c>
      <c r="R3" s="20">
        <v>8630752.2019996606</v>
      </c>
      <c r="S3" s="18"/>
      <c r="T3" s="18"/>
      <c r="U3" s="18"/>
      <c r="V3" s="20"/>
      <c r="W3" s="20">
        <v>-1492064527.6900001</v>
      </c>
      <c r="X3" s="20">
        <v>-1567619824</v>
      </c>
      <c r="Y3" s="20">
        <v>75555296.310000405</v>
      </c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20">
        <v>-839531548.41999996</v>
      </c>
      <c r="AK3" s="20">
        <v>-869231382</v>
      </c>
      <c r="AL3" s="20">
        <v>29699833.579999901</v>
      </c>
      <c r="AM3" s="18"/>
      <c r="AN3" s="18"/>
    </row>
    <row r="4" spans="1:48" ht="32.25" customHeight="1">
      <c r="A4" s="22"/>
      <c r="B4" s="5" t="s">
        <v>2</v>
      </c>
      <c r="C4" s="4" t="s">
        <v>3</v>
      </c>
      <c r="D4" s="3" t="s">
        <v>4</v>
      </c>
      <c r="E4" s="3"/>
      <c r="F4" s="3"/>
      <c r="G4" s="3" t="s">
        <v>5</v>
      </c>
      <c r="H4" s="3"/>
      <c r="I4" s="3"/>
      <c r="J4" s="3" t="s">
        <v>6</v>
      </c>
      <c r="K4" s="3"/>
      <c r="L4" s="3"/>
      <c r="M4" s="2" t="s">
        <v>7</v>
      </c>
      <c r="N4" s="2"/>
      <c r="O4" s="2"/>
      <c r="P4" s="2" t="s">
        <v>8</v>
      </c>
      <c r="Q4" s="2"/>
      <c r="R4" s="2"/>
      <c r="S4" s="25" t="s">
        <v>9</v>
      </c>
      <c r="T4" s="2" t="s">
        <v>10</v>
      </c>
      <c r="U4" s="2"/>
      <c r="V4" s="2"/>
      <c r="W4" s="2" t="s">
        <v>11</v>
      </c>
      <c r="X4" s="2"/>
      <c r="Y4" s="2"/>
      <c r="Z4" s="25" t="s">
        <v>12</v>
      </c>
      <c r="AA4" s="1" t="s">
        <v>13</v>
      </c>
      <c r="AB4" s="1"/>
      <c r="AC4" s="1"/>
      <c r="AD4" s="1" t="s">
        <v>14</v>
      </c>
      <c r="AE4" s="1"/>
      <c r="AF4" s="1"/>
      <c r="AG4" s="2" t="s">
        <v>15</v>
      </c>
      <c r="AH4" s="2"/>
      <c r="AI4" s="2"/>
      <c r="AJ4" s="2" t="s">
        <v>16</v>
      </c>
      <c r="AK4" s="2"/>
      <c r="AL4" s="2"/>
      <c r="AM4" s="25" t="s">
        <v>17</v>
      </c>
      <c r="AN4" s="3" t="s">
        <v>18</v>
      </c>
    </row>
    <row r="5" spans="1:48" ht="25.5" customHeight="1">
      <c r="A5" s="22"/>
      <c r="B5" s="5"/>
      <c r="C5" s="4"/>
      <c r="D5" s="23" t="s">
        <v>19</v>
      </c>
      <c r="E5" s="23" t="s">
        <v>20</v>
      </c>
      <c r="F5" s="23" t="s">
        <v>21</v>
      </c>
      <c r="G5" s="23" t="s">
        <v>19</v>
      </c>
      <c r="H5" s="23" t="s">
        <v>20</v>
      </c>
      <c r="I5" s="23" t="s">
        <v>21</v>
      </c>
      <c r="J5" s="23" t="s">
        <v>19</v>
      </c>
      <c r="K5" s="23" t="s">
        <v>20</v>
      </c>
      <c r="L5" s="23" t="s">
        <v>21</v>
      </c>
      <c r="M5" s="24" t="s">
        <v>19</v>
      </c>
      <c r="N5" s="24" t="s">
        <v>20</v>
      </c>
      <c r="O5" s="24" t="s">
        <v>21</v>
      </c>
      <c r="P5" s="24" t="s">
        <v>19</v>
      </c>
      <c r="Q5" s="24" t="s">
        <v>20</v>
      </c>
      <c r="R5" s="24" t="s">
        <v>21</v>
      </c>
      <c r="S5" s="25" t="s">
        <v>21</v>
      </c>
      <c r="T5" s="24" t="s">
        <v>19</v>
      </c>
      <c r="U5" s="24" t="s">
        <v>20</v>
      </c>
      <c r="V5" s="24" t="s">
        <v>21</v>
      </c>
      <c r="W5" s="24" t="s">
        <v>19</v>
      </c>
      <c r="X5" s="24" t="s">
        <v>20</v>
      </c>
      <c r="Y5" s="24" t="s">
        <v>21</v>
      </c>
      <c r="Z5" s="25" t="s">
        <v>21</v>
      </c>
      <c r="AA5" s="26" t="s">
        <v>19</v>
      </c>
      <c r="AB5" s="26" t="s">
        <v>20</v>
      </c>
      <c r="AC5" s="26" t="s">
        <v>21</v>
      </c>
      <c r="AD5" s="26" t="s">
        <v>19</v>
      </c>
      <c r="AE5" s="26" t="s">
        <v>20</v>
      </c>
      <c r="AF5" s="26" t="s">
        <v>21</v>
      </c>
      <c r="AG5" s="24" t="s">
        <v>19</v>
      </c>
      <c r="AH5" s="24" t="s">
        <v>20</v>
      </c>
      <c r="AI5" s="24" t="s">
        <v>21</v>
      </c>
      <c r="AJ5" s="24" t="s">
        <v>19</v>
      </c>
      <c r="AK5" s="24" t="s">
        <v>20</v>
      </c>
      <c r="AL5" s="24" t="s">
        <v>21</v>
      </c>
      <c r="AM5" s="25" t="s">
        <v>22</v>
      </c>
      <c r="AN5" s="3"/>
    </row>
    <row r="6" spans="1:48" ht="45.95" customHeight="1">
      <c r="A6" s="22"/>
      <c r="B6" s="22"/>
      <c r="C6" s="27" t="s">
        <v>23</v>
      </c>
      <c r="D6" s="28">
        <f t="shared" ref="D6:R6" si="0">D7+D8</f>
        <v>9410032365.2599983</v>
      </c>
      <c r="E6" s="28" t="e">
        <f t="shared" si="0"/>
        <v>#REF!</v>
      </c>
      <c r="F6" s="28" t="e">
        <f t="shared" si="0"/>
        <v>#REF!</v>
      </c>
      <c r="G6" s="28" t="e">
        <f t="shared" si="0"/>
        <v>#REF!</v>
      </c>
      <c r="H6" s="28" t="e">
        <f t="shared" si="0"/>
        <v>#REF!</v>
      </c>
      <c r="I6" s="28" t="e">
        <f t="shared" si="0"/>
        <v>#REF!</v>
      </c>
      <c r="J6" s="28" t="e">
        <f t="shared" si="0"/>
        <v>#REF!</v>
      </c>
      <c r="K6" s="28" t="e">
        <f t="shared" si="0"/>
        <v>#REF!</v>
      </c>
      <c r="L6" s="28" t="e">
        <f t="shared" si="0"/>
        <v>#REF!</v>
      </c>
      <c r="M6" s="28">
        <f t="shared" si="0"/>
        <v>18095480336.940002</v>
      </c>
      <c r="N6" s="28">
        <f t="shared" si="0"/>
        <v>7990084400.2399998</v>
      </c>
      <c r="O6" s="28">
        <f t="shared" si="0"/>
        <v>10105395936.700003</v>
      </c>
      <c r="P6" s="28">
        <f t="shared" si="0"/>
        <v>15989514442.639999</v>
      </c>
      <c r="Q6" s="28">
        <f t="shared" si="0"/>
        <v>6198399713.4400005</v>
      </c>
      <c r="R6" s="28">
        <f t="shared" si="0"/>
        <v>9791114729.2000008</v>
      </c>
      <c r="S6" s="29">
        <f>R6-O6</f>
        <v>-314281207.50000191</v>
      </c>
      <c r="T6" s="28">
        <f t="shared" ref="T6:Y6" si="1">T7+T8</f>
        <v>14082514812.33</v>
      </c>
      <c r="U6" s="28">
        <f t="shared" si="1"/>
        <v>5709662702.5</v>
      </c>
      <c r="V6" s="28">
        <f t="shared" si="1"/>
        <v>8372852109.8300018</v>
      </c>
      <c r="W6" s="28">
        <f t="shared" si="1"/>
        <v>11908977026.756001</v>
      </c>
      <c r="X6" s="28">
        <f t="shared" si="1"/>
        <v>3468234786</v>
      </c>
      <c r="Y6" s="28">
        <f t="shared" si="1"/>
        <v>8440742240.7560005</v>
      </c>
      <c r="Z6" s="29">
        <f>Y6-V6</f>
        <v>67890130.925998688</v>
      </c>
      <c r="AA6" s="26"/>
      <c r="AB6" s="26"/>
      <c r="AC6" s="26"/>
      <c r="AD6" s="26"/>
      <c r="AE6" s="26"/>
      <c r="AF6" s="26"/>
      <c r="AG6" s="28">
        <f t="shared" ref="AG6:AL6" si="2">AG7+AG8</f>
        <v>10187775185.119999</v>
      </c>
      <c r="AH6" s="28">
        <f t="shared" si="2"/>
        <v>4624727670.5</v>
      </c>
      <c r="AI6" s="28">
        <f t="shared" si="2"/>
        <v>5563047514.6199999</v>
      </c>
      <c r="AJ6" s="28">
        <f t="shared" si="2"/>
        <v>9598973185.5960007</v>
      </c>
      <c r="AK6" s="28">
        <f t="shared" si="2"/>
        <v>3684664916</v>
      </c>
      <c r="AL6" s="28">
        <f t="shared" si="2"/>
        <v>5914308269.5960007</v>
      </c>
      <c r="AM6" s="29">
        <f>AL6-AI6</f>
        <v>351260754.97600079</v>
      </c>
      <c r="AN6" s="23"/>
    </row>
    <row r="7" spans="1:48" s="13" customFormat="1" ht="30" customHeight="1">
      <c r="A7" s="30"/>
      <c r="B7" s="30"/>
      <c r="C7" s="27" t="s">
        <v>24</v>
      </c>
      <c r="D7" s="28">
        <f t="shared" ref="D7:L7" si="3">D10+D76+D80+D84+D87+D121+D185+D188+D191+D207+D217</f>
        <v>9158074900.1099987</v>
      </c>
      <c r="E7" s="28" t="e">
        <f t="shared" si="3"/>
        <v>#REF!</v>
      </c>
      <c r="F7" s="28" t="e">
        <f t="shared" si="3"/>
        <v>#REF!</v>
      </c>
      <c r="G7" s="28" t="e">
        <f t="shared" si="3"/>
        <v>#REF!</v>
      </c>
      <c r="H7" s="28" t="e">
        <f t="shared" si="3"/>
        <v>#REF!</v>
      </c>
      <c r="I7" s="28" t="e">
        <f t="shared" si="3"/>
        <v>#REF!</v>
      </c>
      <c r="J7" s="28" t="e">
        <f t="shared" si="3"/>
        <v>#REF!</v>
      </c>
      <c r="K7" s="28" t="e">
        <f t="shared" si="3"/>
        <v>#REF!</v>
      </c>
      <c r="L7" s="28" t="e">
        <f t="shared" si="3"/>
        <v>#REF!</v>
      </c>
      <c r="M7" s="28">
        <f>M10+M76+M80+M84+M87+M121+M185+M188+M191+M207+M217+M213</f>
        <v>16281473851.940002</v>
      </c>
      <c r="N7" s="28">
        <f>N10+N76+N80+N84+N87+N121+N185+N188+N191+N207+N217+N213</f>
        <v>6351421915.2399998</v>
      </c>
      <c r="O7" s="28">
        <f>O10+O76+O80+O84+O87+O121+O185+O188+O191+O207+O217+O213</f>
        <v>9930051936.7000027</v>
      </c>
      <c r="P7" s="28">
        <f>P10+P76+P80+P84+P87+P121+P185+P188+P191+P207+P217</f>
        <v>14853529421.190001</v>
      </c>
      <c r="Q7" s="28">
        <f>Q10+Q76+Q80+Q84+Q87+Q121+Q185+Q188+Q191+Q207+Q217</f>
        <v>6198399713.4400005</v>
      </c>
      <c r="R7" s="28">
        <f>R10+R76+R80+R84+R87+R121+R185+R188+R191+R207+R217</f>
        <v>8655129707.7500019</v>
      </c>
      <c r="S7" s="29">
        <f>R7-O7</f>
        <v>-1274922228.9500008</v>
      </c>
      <c r="T7" s="28">
        <f t="shared" ref="T7:Y7" si="4">T10+T76+T80+T84+T87+T121+T185+T188+T191+T207+T217</f>
        <v>12956015119.83</v>
      </c>
      <c r="U7" s="28">
        <f t="shared" si="4"/>
        <v>4734507010</v>
      </c>
      <c r="V7" s="28">
        <f t="shared" si="4"/>
        <v>8221508109.8300018</v>
      </c>
      <c r="W7" s="28">
        <f t="shared" si="4"/>
        <v>9825587542.0599995</v>
      </c>
      <c r="X7" s="28">
        <f t="shared" si="4"/>
        <v>2988136186</v>
      </c>
      <c r="Y7" s="28">
        <f t="shared" si="4"/>
        <v>6837451356.0600004</v>
      </c>
      <c r="Z7" s="29">
        <f>Y7-V7</f>
        <v>-1384056753.7700014</v>
      </c>
      <c r="AA7" s="28" t="e">
        <f t="shared" ref="AA7:AF7" si="5">M7-G7</f>
        <v>#REF!</v>
      </c>
      <c r="AB7" s="31" t="e">
        <f t="shared" si="5"/>
        <v>#REF!</v>
      </c>
      <c r="AC7" s="28" t="e">
        <f t="shared" si="5"/>
        <v>#REF!</v>
      </c>
      <c r="AD7" s="31" t="e">
        <f t="shared" si="5"/>
        <v>#REF!</v>
      </c>
      <c r="AE7" s="31" t="e">
        <f t="shared" si="5"/>
        <v>#REF!</v>
      </c>
      <c r="AF7" s="28" t="e">
        <f t="shared" si="5"/>
        <v>#REF!</v>
      </c>
      <c r="AG7" s="28">
        <f t="shared" ref="AG7:AL7" si="6">AG10+AG76+AG80+AG84+AG87+AG121+AG185+AG188+AG191+AG207+AG217</f>
        <v>8876569792.6199989</v>
      </c>
      <c r="AH7" s="28">
        <f t="shared" si="6"/>
        <v>3362595398</v>
      </c>
      <c r="AI7" s="28">
        <f t="shared" si="6"/>
        <v>5513974394.6199999</v>
      </c>
      <c r="AJ7" s="28">
        <f t="shared" si="6"/>
        <v>7090947434.8600006</v>
      </c>
      <c r="AK7" s="28">
        <f t="shared" si="6"/>
        <v>2683854116</v>
      </c>
      <c r="AL7" s="28">
        <f t="shared" si="6"/>
        <v>4407093318.8600006</v>
      </c>
      <c r="AM7" s="29">
        <f>AL7-AI7</f>
        <v>-1106881075.7599993</v>
      </c>
      <c r="AN7" s="28" t="e">
        <f>AN10+AN76+AN80+AN84+AN87+AN121+AN185+AN188+AN191+AN207+AN217</f>
        <v>#REF!</v>
      </c>
    </row>
    <row r="8" spans="1:48" s="13" customFormat="1" ht="30" customHeight="1">
      <c r="A8" s="30"/>
      <c r="B8" s="30"/>
      <c r="C8" s="27" t="s">
        <v>25</v>
      </c>
      <c r="D8" s="28">
        <f>D59+D111+D169+D180+D200+D214+D210</f>
        <v>251957465.15000001</v>
      </c>
      <c r="E8" s="28" t="e">
        <f t="shared" ref="E8:L8" si="7">E59+E111+E169+E180+E200+E205+E214</f>
        <v>#REF!</v>
      </c>
      <c r="F8" s="28" t="e">
        <f t="shared" si="7"/>
        <v>#REF!</v>
      </c>
      <c r="G8" s="28" t="e">
        <f t="shared" si="7"/>
        <v>#REF!</v>
      </c>
      <c r="H8" s="28" t="e">
        <f t="shared" si="7"/>
        <v>#REF!</v>
      </c>
      <c r="I8" s="28" t="e">
        <f t="shared" si="7"/>
        <v>#REF!</v>
      </c>
      <c r="J8" s="28" t="e">
        <f t="shared" si="7"/>
        <v>#REF!</v>
      </c>
      <c r="K8" s="28" t="e">
        <f t="shared" si="7"/>
        <v>#REF!</v>
      </c>
      <c r="L8" s="28" t="e">
        <f t="shared" si="7"/>
        <v>#REF!</v>
      </c>
      <c r="M8" s="28">
        <f t="shared" ref="M8:Z8" si="8">M59+M111+M169+M180+M200+M214+M210</f>
        <v>1814006485</v>
      </c>
      <c r="N8" s="28">
        <f t="shared" si="8"/>
        <v>1638662485</v>
      </c>
      <c r="O8" s="28">
        <f t="shared" si="8"/>
        <v>175344000</v>
      </c>
      <c r="P8" s="28">
        <f t="shared" si="8"/>
        <v>1135985021.4499998</v>
      </c>
      <c r="Q8" s="28">
        <f t="shared" si="8"/>
        <v>0</v>
      </c>
      <c r="R8" s="28">
        <f t="shared" si="8"/>
        <v>1135985021.4499998</v>
      </c>
      <c r="S8" s="29">
        <f t="shared" si="8"/>
        <v>960641021.44999993</v>
      </c>
      <c r="T8" s="28">
        <f t="shared" si="8"/>
        <v>1126499692.5</v>
      </c>
      <c r="U8" s="28">
        <f t="shared" si="8"/>
        <v>975155692.5</v>
      </c>
      <c r="V8" s="28">
        <f t="shared" si="8"/>
        <v>151344000</v>
      </c>
      <c r="W8" s="28">
        <f t="shared" si="8"/>
        <v>2083389484.6960001</v>
      </c>
      <c r="X8" s="28">
        <f t="shared" si="8"/>
        <v>480098600</v>
      </c>
      <c r="Y8" s="28">
        <f t="shared" si="8"/>
        <v>1603290884.6960001</v>
      </c>
      <c r="Z8" s="29">
        <f t="shared" si="8"/>
        <v>1451946884.6960001</v>
      </c>
      <c r="AA8" s="31"/>
      <c r="AB8" s="31"/>
      <c r="AC8" s="31"/>
      <c r="AD8" s="31"/>
      <c r="AE8" s="31"/>
      <c r="AF8" s="31"/>
      <c r="AG8" s="28">
        <f t="shared" ref="AG8:AM8" si="9">AG59+AG111+AG169+AG180+AG200+AG214+AG210</f>
        <v>1311205392.5</v>
      </c>
      <c r="AH8" s="28">
        <f t="shared" si="9"/>
        <v>1262132272.5</v>
      </c>
      <c r="AI8" s="28">
        <f t="shared" si="9"/>
        <v>49073120</v>
      </c>
      <c r="AJ8" s="28">
        <f t="shared" si="9"/>
        <v>2508025750.7360001</v>
      </c>
      <c r="AK8" s="28">
        <f t="shared" si="9"/>
        <v>1000810800</v>
      </c>
      <c r="AL8" s="28">
        <f t="shared" si="9"/>
        <v>1507214950.7360001</v>
      </c>
      <c r="AM8" s="29">
        <f t="shared" si="9"/>
        <v>1458141830.7360001</v>
      </c>
      <c r="AN8" s="28"/>
    </row>
    <row r="9" spans="1:48" ht="42" customHeight="1">
      <c r="A9" s="22"/>
      <c r="B9" s="22"/>
      <c r="C9" s="27" t="s">
        <v>26</v>
      </c>
      <c r="D9" s="28">
        <f t="shared" ref="D9:R9" si="10">D10+D59</f>
        <v>1813778707.8600001</v>
      </c>
      <c r="E9" s="28" t="e">
        <f t="shared" si="10"/>
        <v>#REF!</v>
      </c>
      <c r="F9" s="28" t="e">
        <f t="shared" si="10"/>
        <v>#REF!</v>
      </c>
      <c r="G9" s="28" t="e">
        <f t="shared" si="10"/>
        <v>#REF!</v>
      </c>
      <c r="H9" s="28" t="e">
        <f t="shared" si="10"/>
        <v>#REF!</v>
      </c>
      <c r="I9" s="28" t="e">
        <f t="shared" si="10"/>
        <v>#REF!</v>
      </c>
      <c r="J9" s="28" t="e">
        <f t="shared" si="10"/>
        <v>#REF!</v>
      </c>
      <c r="K9" s="28" t="e">
        <f t="shared" si="10"/>
        <v>#REF!</v>
      </c>
      <c r="L9" s="28" t="e">
        <f t="shared" si="10"/>
        <v>#REF!</v>
      </c>
      <c r="M9" s="28">
        <f t="shared" si="10"/>
        <v>4789903348.8900013</v>
      </c>
      <c r="N9" s="28">
        <f t="shared" si="10"/>
        <v>102080000</v>
      </c>
      <c r="O9" s="28">
        <f t="shared" si="10"/>
        <v>4687823348.8900003</v>
      </c>
      <c r="P9" s="28">
        <f t="shared" si="10"/>
        <v>4117236982.1500006</v>
      </c>
      <c r="Q9" s="28">
        <f t="shared" si="10"/>
        <v>102080000</v>
      </c>
      <c r="R9" s="28">
        <f t="shared" si="10"/>
        <v>4015156982.1500006</v>
      </c>
      <c r="S9" s="29">
        <f>R9-O9</f>
        <v>-672666366.73999977</v>
      </c>
      <c r="T9" s="28">
        <f t="shared" ref="T9:Y9" si="11">T10+T59</f>
        <v>5220834196.0200005</v>
      </c>
      <c r="U9" s="28">
        <f t="shared" si="11"/>
        <v>0</v>
      </c>
      <c r="V9" s="28">
        <f t="shared" si="11"/>
        <v>5220834196.0200005</v>
      </c>
      <c r="W9" s="28">
        <f t="shared" si="11"/>
        <v>4161564733.1900001</v>
      </c>
      <c r="X9" s="28">
        <f t="shared" si="11"/>
        <v>0</v>
      </c>
      <c r="Y9" s="28">
        <f t="shared" si="11"/>
        <v>4161564733.1900001</v>
      </c>
      <c r="Z9" s="29">
        <f t="shared" ref="Z9:Z40" si="12">Y9-V9</f>
        <v>-1059269462.8300004</v>
      </c>
      <c r="AA9" s="32">
        <v>4888354206.7700005</v>
      </c>
      <c r="AB9" s="32" t="s">
        <v>27</v>
      </c>
      <c r="AC9" s="32">
        <f>AC10</f>
        <v>453798524.88</v>
      </c>
      <c r="AD9" s="32">
        <v>6143969261.1700001</v>
      </c>
      <c r="AE9" s="32" t="s">
        <v>27</v>
      </c>
      <c r="AF9" s="32">
        <f>AF10</f>
        <v>552001096.01999998</v>
      </c>
      <c r="AG9" s="28">
        <f t="shared" ref="AG9:AL9" si="13">AG10+AG59</f>
        <v>4638753967.0599995</v>
      </c>
      <c r="AH9" s="28">
        <f t="shared" si="13"/>
        <v>0</v>
      </c>
      <c r="AI9" s="28">
        <f t="shared" si="13"/>
        <v>4638753967.0599995</v>
      </c>
      <c r="AJ9" s="28">
        <f t="shared" si="13"/>
        <v>4250821280.8600001</v>
      </c>
      <c r="AK9" s="28">
        <f t="shared" si="13"/>
        <v>0</v>
      </c>
      <c r="AL9" s="28">
        <f t="shared" si="13"/>
        <v>4250821280.8600001</v>
      </c>
      <c r="AM9" s="29">
        <f t="shared" ref="AM9:AM40" si="14">AL9-AI9</f>
        <v>-387932686.19999933</v>
      </c>
      <c r="AN9" s="33"/>
      <c r="AP9" s="34"/>
      <c r="AQ9" s="34"/>
      <c r="AR9" s="34"/>
      <c r="AS9" s="34"/>
      <c r="AT9" s="34"/>
      <c r="AU9" s="34"/>
      <c r="AV9" s="34"/>
    </row>
    <row r="10" spans="1:48" ht="28.5" customHeight="1">
      <c r="A10" s="22"/>
      <c r="B10" s="22"/>
      <c r="C10" s="27" t="s">
        <v>28</v>
      </c>
      <c r="D10" s="28">
        <f t="shared" ref="D10:R10" si="15">SUM(D11:D58)</f>
        <v>1598149924.5000002</v>
      </c>
      <c r="E10" s="28">
        <f t="shared" si="15"/>
        <v>108710000</v>
      </c>
      <c r="F10" s="28">
        <f t="shared" si="15"/>
        <v>1489439924.5000002</v>
      </c>
      <c r="G10" s="28">
        <f t="shared" si="15"/>
        <v>4354038160.000001</v>
      </c>
      <c r="H10" s="28">
        <f t="shared" si="15"/>
        <v>102080000</v>
      </c>
      <c r="I10" s="28">
        <f t="shared" si="15"/>
        <v>4251958160.0000005</v>
      </c>
      <c r="J10" s="28">
        <f t="shared" si="15"/>
        <v>4668833100</v>
      </c>
      <c r="K10" s="28">
        <f t="shared" si="15"/>
        <v>0</v>
      </c>
      <c r="L10" s="28">
        <f t="shared" si="15"/>
        <v>4668833100</v>
      </c>
      <c r="M10" s="28">
        <f t="shared" si="15"/>
        <v>4789903348.8900013</v>
      </c>
      <c r="N10" s="28">
        <f t="shared" si="15"/>
        <v>102080000</v>
      </c>
      <c r="O10" s="28">
        <f t="shared" si="15"/>
        <v>4687823348.8900003</v>
      </c>
      <c r="P10" s="28">
        <f t="shared" si="15"/>
        <v>3474620600.8900003</v>
      </c>
      <c r="Q10" s="28">
        <f t="shared" si="15"/>
        <v>102080000</v>
      </c>
      <c r="R10" s="28">
        <f t="shared" si="15"/>
        <v>3372540600.8900003</v>
      </c>
      <c r="S10" s="29">
        <f>R10-O10</f>
        <v>-1315282748</v>
      </c>
      <c r="T10" s="28">
        <f t="shared" ref="T10:Y10" si="16">SUM(T11:T58)</f>
        <v>5220834196.0200005</v>
      </c>
      <c r="U10" s="28">
        <f t="shared" si="16"/>
        <v>0</v>
      </c>
      <c r="V10" s="28">
        <f t="shared" si="16"/>
        <v>5220834196.0200005</v>
      </c>
      <c r="W10" s="28">
        <f t="shared" si="16"/>
        <v>3811564733.1900001</v>
      </c>
      <c r="X10" s="28">
        <f t="shared" si="16"/>
        <v>0</v>
      </c>
      <c r="Y10" s="28">
        <f t="shared" si="16"/>
        <v>3811564733.1900001</v>
      </c>
      <c r="Z10" s="29">
        <f t="shared" si="12"/>
        <v>-1409269462.8300004</v>
      </c>
      <c r="AA10" s="28">
        <f t="shared" ref="AA10:AF10" si="17">AA11+AA12+AA13+AA14+AA15+AA16+AA17+AA18+AA19+AA20+AA21+AA22+AA23+AA24+AA25+AA26+AA27+AA28+AA29+AA30+AA31+AA32+AA33+AA34+AA35+AA36+AA37+AA38+AA39+AA40+AA41+AA42+AA43+AA44+AA45+AA46+AA47+AA48+AA49+AA50+AA51+AA52+AA53+AA54+AA55+AA56+AA57+AA58</f>
        <v>453798524.88</v>
      </c>
      <c r="AB10" s="28">
        <f t="shared" si="17"/>
        <v>0</v>
      </c>
      <c r="AC10" s="28">
        <f t="shared" si="17"/>
        <v>453798524.88</v>
      </c>
      <c r="AD10" s="28">
        <f t="shared" si="17"/>
        <v>1052501096.02</v>
      </c>
      <c r="AE10" s="28">
        <f t="shared" si="17"/>
        <v>0</v>
      </c>
      <c r="AF10" s="28">
        <f t="shared" si="17"/>
        <v>552001096.01999998</v>
      </c>
      <c r="AG10" s="28">
        <f t="shared" ref="AG10:AL10" si="18">SUM(AG11:AG58)</f>
        <v>4638753967.0599995</v>
      </c>
      <c r="AH10" s="28">
        <f t="shared" si="18"/>
        <v>0</v>
      </c>
      <c r="AI10" s="28">
        <f t="shared" si="18"/>
        <v>4638753967.0599995</v>
      </c>
      <c r="AJ10" s="28">
        <f t="shared" si="18"/>
        <v>3450821280.8600001</v>
      </c>
      <c r="AK10" s="28">
        <f t="shared" si="18"/>
        <v>0</v>
      </c>
      <c r="AL10" s="28">
        <f t="shared" si="18"/>
        <v>3450821280.8600001</v>
      </c>
      <c r="AM10" s="29">
        <f t="shared" si="14"/>
        <v>-1187932686.1999993</v>
      </c>
      <c r="AN10" s="31">
        <f>AN11+AN12+AN13+AN14+AN15+AN16+AN17+AN18+AN19+AN20+AN21+AN22+AN23+AN24+AN25+AN26+AN27+AN28+AN29+AN30+AN31+AN32+AN33+AN34+AN35+AN36+AN37+AN38+AN39+AN40+AN41+AN42+AN43+AN44+AN45+AN46+AN47+AN48+AN49+AN50+AN51+AN52+AN53+AN54+AN55+AN56+AN57+AN58</f>
        <v>20350549393.770008</v>
      </c>
      <c r="AP10" s="34"/>
      <c r="AQ10" s="34"/>
      <c r="AR10" s="34"/>
      <c r="AS10" s="34"/>
      <c r="AT10" s="34"/>
      <c r="AU10" s="34"/>
      <c r="AV10" s="34"/>
    </row>
    <row r="11" spans="1:48" ht="53.45" customHeight="1">
      <c r="A11" s="35" t="s">
        <v>29</v>
      </c>
      <c r="B11" s="35" t="s">
        <v>30</v>
      </c>
      <c r="C11" s="35" t="s">
        <v>31</v>
      </c>
      <c r="D11" s="36">
        <v>123534090.91</v>
      </c>
      <c r="E11" s="37">
        <v>108710000</v>
      </c>
      <c r="F11" s="37">
        <v>14824090.91</v>
      </c>
      <c r="G11" s="37">
        <v>121523809.52</v>
      </c>
      <c r="H11" s="37">
        <v>102080000</v>
      </c>
      <c r="I11" s="37">
        <v>19443809.52</v>
      </c>
      <c r="J11" s="37" t="s">
        <v>27</v>
      </c>
      <c r="K11" s="37" t="s">
        <v>27</v>
      </c>
      <c r="L11" s="37" t="s">
        <v>27</v>
      </c>
      <c r="M11" s="37">
        <f t="shared" ref="M11:M58" si="19">N11+O11</f>
        <v>121523809.52</v>
      </c>
      <c r="N11" s="37">
        <v>102080000</v>
      </c>
      <c r="O11" s="37">
        <v>19443809.52</v>
      </c>
      <c r="P11" s="37">
        <f t="shared" ref="P11:P58" si="20">Q11+R11</f>
        <v>121523809.52</v>
      </c>
      <c r="Q11" s="37">
        <v>102080000</v>
      </c>
      <c r="R11" s="37">
        <v>19443809.52</v>
      </c>
      <c r="S11" s="38">
        <f>O11-R11</f>
        <v>0</v>
      </c>
      <c r="T11" s="39">
        <f t="shared" ref="T11:T58" si="21">U11+V11</f>
        <v>0</v>
      </c>
      <c r="U11" s="39" t="s">
        <v>27</v>
      </c>
      <c r="V11" s="39" t="s">
        <v>27</v>
      </c>
      <c r="W11" s="39">
        <f t="shared" ref="W11:W58" si="22">X11+Y11</f>
        <v>0</v>
      </c>
      <c r="X11" s="39" t="s">
        <v>27</v>
      </c>
      <c r="Y11" s="39" t="s">
        <v>27</v>
      </c>
      <c r="Z11" s="38">
        <f t="shared" si="12"/>
        <v>0</v>
      </c>
      <c r="AA11" s="40" t="s">
        <v>27</v>
      </c>
      <c r="AB11" s="40" t="s">
        <v>27</v>
      </c>
      <c r="AC11" s="40" t="s">
        <v>27</v>
      </c>
      <c r="AD11" s="40" t="s">
        <v>27</v>
      </c>
      <c r="AE11" s="40" t="s">
        <v>27</v>
      </c>
      <c r="AF11" s="40" t="s">
        <v>27</v>
      </c>
      <c r="AG11" s="39" t="s">
        <v>27</v>
      </c>
      <c r="AH11" s="39" t="s">
        <v>27</v>
      </c>
      <c r="AI11" s="39" t="s">
        <v>27</v>
      </c>
      <c r="AJ11" s="39" t="s">
        <v>27</v>
      </c>
      <c r="AK11" s="39" t="s">
        <v>27</v>
      </c>
      <c r="AL11" s="39" t="s">
        <v>27</v>
      </c>
      <c r="AM11" s="38">
        <f t="shared" si="14"/>
        <v>0</v>
      </c>
      <c r="AN11" s="41">
        <v>245057900.43000001</v>
      </c>
      <c r="AP11" s="34"/>
      <c r="AQ11" s="34"/>
      <c r="AR11" s="34"/>
      <c r="AS11" s="34"/>
      <c r="AT11" s="34"/>
      <c r="AU11" s="34"/>
      <c r="AV11" s="34"/>
    </row>
    <row r="12" spans="1:48" ht="73.349999999999994" customHeight="1">
      <c r="A12" s="35" t="s">
        <v>32</v>
      </c>
      <c r="B12" s="35" t="s">
        <v>33</v>
      </c>
      <c r="C12" s="35" t="s">
        <v>34</v>
      </c>
      <c r="D12" s="36">
        <v>9309887.5099999998</v>
      </c>
      <c r="E12" s="37" t="s">
        <v>27</v>
      </c>
      <c r="F12" s="37">
        <v>9309887.5099999998</v>
      </c>
      <c r="G12" s="37">
        <v>12102577.689999999</v>
      </c>
      <c r="H12" s="37" t="s">
        <v>27</v>
      </c>
      <c r="I12" s="37">
        <v>12102577.689999999</v>
      </c>
      <c r="J12" s="37">
        <v>13628870.470000001</v>
      </c>
      <c r="K12" s="37" t="s">
        <v>27</v>
      </c>
      <c r="L12" s="37">
        <v>13628870.470000001</v>
      </c>
      <c r="M12" s="37">
        <f t="shared" si="19"/>
        <v>12102577.689999999</v>
      </c>
      <c r="N12" s="39" t="s">
        <v>27</v>
      </c>
      <c r="O12" s="37">
        <v>12102577.689999999</v>
      </c>
      <c r="P12" s="37">
        <f t="shared" si="20"/>
        <v>12102577.689999999</v>
      </c>
      <c r="Q12" s="39" t="s">
        <v>27</v>
      </c>
      <c r="R12" s="37">
        <v>12102577.689999999</v>
      </c>
      <c r="S12" s="38">
        <f>O12-R12</f>
        <v>0</v>
      </c>
      <c r="T12" s="37">
        <f t="shared" si="21"/>
        <v>13628870.470000001</v>
      </c>
      <c r="U12" s="39" t="s">
        <v>27</v>
      </c>
      <c r="V12" s="37">
        <v>13628870.470000001</v>
      </c>
      <c r="W12" s="37">
        <f t="shared" si="22"/>
        <v>13628870.470000001</v>
      </c>
      <c r="X12" s="39" t="s">
        <v>27</v>
      </c>
      <c r="Y12" s="37">
        <v>13628870.470000001</v>
      </c>
      <c r="Z12" s="38">
        <f t="shared" si="12"/>
        <v>0</v>
      </c>
      <c r="AA12" s="40" t="s">
        <v>27</v>
      </c>
      <c r="AB12" s="40" t="s">
        <v>27</v>
      </c>
      <c r="AC12" s="40" t="s">
        <v>27</v>
      </c>
      <c r="AD12" s="40">
        <v>0</v>
      </c>
      <c r="AE12" s="40" t="s">
        <v>27</v>
      </c>
      <c r="AF12" s="40">
        <v>0</v>
      </c>
      <c r="AG12" s="37">
        <f>957470000</f>
        <v>957470000</v>
      </c>
      <c r="AH12" s="39" t="s">
        <v>27</v>
      </c>
      <c r="AI12" s="37">
        <f>AG12</f>
        <v>957470000</v>
      </c>
      <c r="AJ12" s="37">
        <f>957470000-273441341.65</f>
        <v>684028658.35000002</v>
      </c>
      <c r="AK12" s="39" t="s">
        <v>27</v>
      </c>
      <c r="AL12" s="37">
        <f>AJ12</f>
        <v>684028658.35000002</v>
      </c>
      <c r="AM12" s="42">
        <f t="shared" si="14"/>
        <v>-273441341.64999998</v>
      </c>
      <c r="AN12" s="41">
        <v>1922001335.6700001</v>
      </c>
      <c r="AP12" s="34"/>
      <c r="AQ12" s="34"/>
      <c r="AR12" s="34"/>
      <c r="AS12" s="34"/>
      <c r="AT12" s="34"/>
      <c r="AU12" s="34"/>
      <c r="AV12" s="34"/>
    </row>
    <row r="13" spans="1:48" ht="73.349999999999994" customHeight="1">
      <c r="A13" s="22" t="s">
        <v>35</v>
      </c>
      <c r="B13" s="22" t="s">
        <v>33</v>
      </c>
      <c r="C13" s="35" t="s">
        <v>36</v>
      </c>
      <c r="D13" s="36">
        <v>6023491.0300000003</v>
      </c>
      <c r="E13" s="37" t="s">
        <v>27</v>
      </c>
      <c r="F13" s="37">
        <v>6023491.0300000003</v>
      </c>
      <c r="G13" s="37">
        <v>9655070</v>
      </c>
      <c r="H13" s="37" t="s">
        <v>27</v>
      </c>
      <c r="I13" s="37">
        <v>9655070</v>
      </c>
      <c r="J13" s="37" t="s">
        <v>27</v>
      </c>
      <c r="K13" s="37" t="s">
        <v>27</v>
      </c>
      <c r="L13" s="37" t="s">
        <v>27</v>
      </c>
      <c r="M13" s="37">
        <f t="shared" si="19"/>
        <v>9655070</v>
      </c>
      <c r="N13" s="39" t="s">
        <v>27</v>
      </c>
      <c r="O13" s="37">
        <v>9655070</v>
      </c>
      <c r="P13" s="37">
        <f t="shared" si="20"/>
        <v>9655070</v>
      </c>
      <c r="Q13" s="39" t="s">
        <v>27</v>
      </c>
      <c r="R13" s="37">
        <v>9655070</v>
      </c>
      <c r="S13" s="38">
        <f>O13-R13</f>
        <v>0</v>
      </c>
      <c r="T13" s="39">
        <f t="shared" si="21"/>
        <v>0</v>
      </c>
      <c r="U13" s="39" t="s">
        <v>27</v>
      </c>
      <c r="V13" s="39" t="s">
        <v>27</v>
      </c>
      <c r="W13" s="39">
        <f t="shared" si="22"/>
        <v>0</v>
      </c>
      <c r="X13" s="39" t="s">
        <v>27</v>
      </c>
      <c r="Y13" s="39" t="s">
        <v>27</v>
      </c>
      <c r="Z13" s="38">
        <f t="shared" si="12"/>
        <v>0</v>
      </c>
      <c r="AA13" s="40" t="s">
        <v>27</v>
      </c>
      <c r="AB13" s="40" t="s">
        <v>27</v>
      </c>
      <c r="AC13" s="40" t="s">
        <v>27</v>
      </c>
      <c r="AD13" s="40" t="s">
        <v>27</v>
      </c>
      <c r="AE13" s="40" t="s">
        <v>27</v>
      </c>
      <c r="AF13" s="40" t="s">
        <v>27</v>
      </c>
      <c r="AG13" s="37">
        <v>208680000</v>
      </c>
      <c r="AH13" s="39" t="s">
        <v>27</v>
      </c>
      <c r="AI13" s="37">
        <f>AG13</f>
        <v>208680000</v>
      </c>
      <c r="AJ13" s="39">
        <v>0</v>
      </c>
      <c r="AK13" s="39" t="s">
        <v>27</v>
      </c>
      <c r="AL13" s="39">
        <v>0</v>
      </c>
      <c r="AM13" s="42">
        <f t="shared" si="14"/>
        <v>-208680000</v>
      </c>
      <c r="AN13" s="41">
        <v>439082052.06</v>
      </c>
    </row>
    <row r="14" spans="1:48" ht="73.349999999999994" customHeight="1">
      <c r="A14" s="35" t="s">
        <v>37</v>
      </c>
      <c r="B14" s="35" t="s">
        <v>33</v>
      </c>
      <c r="C14" s="35" t="s">
        <v>38</v>
      </c>
      <c r="D14" s="36">
        <v>465958808.82999998</v>
      </c>
      <c r="E14" s="37" t="s">
        <v>27</v>
      </c>
      <c r="F14" s="37">
        <v>465958808.82999998</v>
      </c>
      <c r="G14" s="37">
        <v>337685926</v>
      </c>
      <c r="H14" s="37" t="s">
        <v>27</v>
      </c>
      <c r="I14" s="37">
        <v>337685926</v>
      </c>
      <c r="J14" s="37" t="s">
        <v>27</v>
      </c>
      <c r="K14" s="37" t="s">
        <v>27</v>
      </c>
      <c r="L14" s="37" t="s">
        <v>27</v>
      </c>
      <c r="M14" s="37">
        <f t="shared" si="19"/>
        <v>343494123.93000001</v>
      </c>
      <c r="N14" s="39" t="s">
        <v>27</v>
      </c>
      <c r="O14" s="37">
        <v>343494123.93000001</v>
      </c>
      <c r="P14" s="37">
        <f t="shared" si="20"/>
        <v>343494123.93000001</v>
      </c>
      <c r="Q14" s="39" t="s">
        <v>27</v>
      </c>
      <c r="R14" s="37">
        <v>343494123.93000001</v>
      </c>
      <c r="S14" s="38">
        <f t="shared" ref="S14:S58" si="23">R14-O14</f>
        <v>0</v>
      </c>
      <c r="T14" s="39">
        <f t="shared" si="21"/>
        <v>0</v>
      </c>
      <c r="U14" s="39" t="s">
        <v>27</v>
      </c>
      <c r="V14" s="39" t="s">
        <v>27</v>
      </c>
      <c r="W14" s="39">
        <f t="shared" si="22"/>
        <v>0</v>
      </c>
      <c r="X14" s="39" t="s">
        <v>27</v>
      </c>
      <c r="Y14" s="39" t="s">
        <v>27</v>
      </c>
      <c r="Z14" s="38">
        <f t="shared" si="12"/>
        <v>0</v>
      </c>
      <c r="AA14" s="40">
        <v>5808197.9299999997</v>
      </c>
      <c r="AB14" s="40" t="s">
        <v>27</v>
      </c>
      <c r="AC14" s="40">
        <v>5808197.9299999997</v>
      </c>
      <c r="AD14" s="40" t="s">
        <v>27</v>
      </c>
      <c r="AE14" s="40" t="s">
        <v>27</v>
      </c>
      <c r="AF14" s="40" t="s">
        <v>27</v>
      </c>
      <c r="AG14" s="39" t="s">
        <v>27</v>
      </c>
      <c r="AH14" s="39" t="s">
        <v>27</v>
      </c>
      <c r="AI14" s="39" t="s">
        <v>27</v>
      </c>
      <c r="AJ14" s="39" t="s">
        <v>27</v>
      </c>
      <c r="AK14" s="39" t="s">
        <v>27</v>
      </c>
      <c r="AL14" s="39" t="s">
        <v>27</v>
      </c>
      <c r="AM14" s="38">
        <f t="shared" si="14"/>
        <v>0</v>
      </c>
      <c r="AN14" s="41">
        <v>930796977.83000004</v>
      </c>
    </row>
    <row r="15" spans="1:48" ht="73.349999999999994" customHeight="1">
      <c r="A15" s="35" t="s">
        <v>39</v>
      </c>
      <c r="B15" s="35" t="s">
        <v>33</v>
      </c>
      <c r="C15" s="35" t="s">
        <v>40</v>
      </c>
      <c r="D15" s="36">
        <v>329388236.97000003</v>
      </c>
      <c r="E15" s="37" t="s">
        <v>27</v>
      </c>
      <c r="F15" s="37">
        <v>329388236.97000003</v>
      </c>
      <c r="G15" s="37">
        <v>446676410</v>
      </c>
      <c r="H15" s="37" t="s">
        <v>27</v>
      </c>
      <c r="I15" s="37">
        <v>446676410</v>
      </c>
      <c r="J15" s="37" t="s">
        <v>27</v>
      </c>
      <c r="K15" s="37" t="s">
        <v>27</v>
      </c>
      <c r="L15" s="37" t="s">
        <v>27</v>
      </c>
      <c r="M15" s="37">
        <f t="shared" si="19"/>
        <v>451780455.44</v>
      </c>
      <c r="N15" s="39" t="s">
        <v>27</v>
      </c>
      <c r="O15" s="37">
        <v>451780455.44</v>
      </c>
      <c r="P15" s="37">
        <f t="shared" si="20"/>
        <v>451780455.44</v>
      </c>
      <c r="Q15" s="39" t="s">
        <v>27</v>
      </c>
      <c r="R15" s="37">
        <v>451780455.44</v>
      </c>
      <c r="S15" s="38">
        <f t="shared" si="23"/>
        <v>0</v>
      </c>
      <c r="T15" s="39">
        <f t="shared" si="21"/>
        <v>0</v>
      </c>
      <c r="U15" s="39" t="s">
        <v>27</v>
      </c>
      <c r="V15" s="39" t="s">
        <v>27</v>
      </c>
      <c r="W15" s="39">
        <f t="shared" si="22"/>
        <v>0</v>
      </c>
      <c r="X15" s="39" t="s">
        <v>27</v>
      </c>
      <c r="Y15" s="39" t="s">
        <v>27</v>
      </c>
      <c r="Z15" s="38">
        <f t="shared" si="12"/>
        <v>0</v>
      </c>
      <c r="AA15" s="40">
        <v>5104045.4400000004</v>
      </c>
      <c r="AB15" s="40" t="s">
        <v>27</v>
      </c>
      <c r="AC15" s="40">
        <v>5104045.4400000004</v>
      </c>
      <c r="AD15" s="40" t="s">
        <v>27</v>
      </c>
      <c r="AE15" s="40" t="s">
        <v>27</v>
      </c>
      <c r="AF15" s="40" t="s">
        <v>27</v>
      </c>
      <c r="AG15" s="39" t="s">
        <v>27</v>
      </c>
      <c r="AH15" s="39" t="s">
        <v>27</v>
      </c>
      <c r="AI15" s="39" t="s">
        <v>27</v>
      </c>
      <c r="AJ15" s="39" t="s">
        <v>27</v>
      </c>
      <c r="AK15" s="39" t="s">
        <v>27</v>
      </c>
      <c r="AL15" s="39" t="s">
        <v>27</v>
      </c>
      <c r="AM15" s="38">
        <f t="shared" si="14"/>
        <v>0</v>
      </c>
      <c r="AN15" s="41">
        <v>912328612.40999997</v>
      </c>
    </row>
    <row r="16" spans="1:48" ht="73.349999999999994" customHeight="1">
      <c r="A16" s="35" t="s">
        <v>41</v>
      </c>
      <c r="B16" s="35" t="s">
        <v>33</v>
      </c>
      <c r="C16" s="35" t="s">
        <v>42</v>
      </c>
      <c r="D16" s="36">
        <v>367658474.70999998</v>
      </c>
      <c r="E16" s="37" t="s">
        <v>27</v>
      </c>
      <c r="F16" s="37">
        <v>367658474.70999998</v>
      </c>
      <c r="G16" s="37">
        <v>325000000</v>
      </c>
      <c r="H16" s="37" t="s">
        <v>27</v>
      </c>
      <c r="I16" s="37">
        <v>325000000</v>
      </c>
      <c r="J16" s="37" t="s">
        <v>27</v>
      </c>
      <c r="K16" s="37" t="s">
        <v>27</v>
      </c>
      <c r="L16" s="37" t="s">
        <v>27</v>
      </c>
      <c r="M16" s="37">
        <f t="shared" si="19"/>
        <v>330547131.58999997</v>
      </c>
      <c r="N16" s="39" t="s">
        <v>27</v>
      </c>
      <c r="O16" s="37">
        <v>330547131.58999997</v>
      </c>
      <c r="P16" s="37">
        <f t="shared" si="20"/>
        <v>330547131.58999997</v>
      </c>
      <c r="Q16" s="39" t="s">
        <v>27</v>
      </c>
      <c r="R16" s="37">
        <v>330547131.58999997</v>
      </c>
      <c r="S16" s="38">
        <f t="shared" si="23"/>
        <v>0</v>
      </c>
      <c r="T16" s="39">
        <f t="shared" si="21"/>
        <v>0</v>
      </c>
      <c r="U16" s="39" t="s">
        <v>27</v>
      </c>
      <c r="V16" s="39" t="s">
        <v>27</v>
      </c>
      <c r="W16" s="39">
        <f t="shared" si="22"/>
        <v>0</v>
      </c>
      <c r="X16" s="39" t="s">
        <v>27</v>
      </c>
      <c r="Y16" s="39" t="s">
        <v>27</v>
      </c>
      <c r="Z16" s="38">
        <f t="shared" si="12"/>
        <v>0</v>
      </c>
      <c r="AA16" s="40">
        <v>5547131.5899999999</v>
      </c>
      <c r="AB16" s="40" t="s">
        <v>27</v>
      </c>
      <c r="AC16" s="40">
        <v>5547131.5899999999</v>
      </c>
      <c r="AD16" s="40" t="s">
        <v>27</v>
      </c>
      <c r="AE16" s="40" t="s">
        <v>27</v>
      </c>
      <c r="AF16" s="40" t="s">
        <v>27</v>
      </c>
      <c r="AG16" s="39" t="s">
        <v>27</v>
      </c>
      <c r="AH16" s="39" t="s">
        <v>27</v>
      </c>
      <c r="AI16" s="39" t="s">
        <v>27</v>
      </c>
      <c r="AJ16" s="39" t="s">
        <v>27</v>
      </c>
      <c r="AK16" s="39" t="s">
        <v>27</v>
      </c>
      <c r="AL16" s="39" t="s">
        <v>27</v>
      </c>
      <c r="AM16" s="38">
        <f t="shared" si="14"/>
        <v>0</v>
      </c>
      <c r="AN16" s="41">
        <v>854606376.29999995</v>
      </c>
    </row>
    <row r="17" spans="1:40" ht="73.349999999999994" customHeight="1">
      <c r="A17" s="22" t="s">
        <v>43</v>
      </c>
      <c r="B17" s="22" t="s">
        <v>33</v>
      </c>
      <c r="C17" s="35" t="s">
        <v>44</v>
      </c>
      <c r="D17" s="36">
        <v>117040177.43000001</v>
      </c>
      <c r="E17" s="37" t="s">
        <v>27</v>
      </c>
      <c r="F17" s="37">
        <v>117040177.43000001</v>
      </c>
      <c r="G17" s="37">
        <v>179856543.91999999</v>
      </c>
      <c r="H17" s="37" t="s">
        <v>27</v>
      </c>
      <c r="I17" s="37">
        <v>179856543.91999999</v>
      </c>
      <c r="J17" s="37" t="s">
        <v>27</v>
      </c>
      <c r="K17" s="37" t="s">
        <v>27</v>
      </c>
      <c r="L17" s="37" t="s">
        <v>27</v>
      </c>
      <c r="M17" s="37">
        <f t="shared" si="19"/>
        <v>179856543.91999999</v>
      </c>
      <c r="N17" s="39" t="s">
        <v>27</v>
      </c>
      <c r="O17" s="37">
        <v>179856543.91999999</v>
      </c>
      <c r="P17" s="37">
        <f t="shared" si="20"/>
        <v>179856543.91999999</v>
      </c>
      <c r="Q17" s="39" t="s">
        <v>27</v>
      </c>
      <c r="R17" s="37">
        <v>179856543.91999999</v>
      </c>
      <c r="S17" s="38">
        <f t="shared" si="23"/>
        <v>0</v>
      </c>
      <c r="T17" s="39">
        <f t="shared" si="21"/>
        <v>0</v>
      </c>
      <c r="U17" s="39" t="s">
        <v>27</v>
      </c>
      <c r="V17" s="39" t="s">
        <v>27</v>
      </c>
      <c r="W17" s="39">
        <f t="shared" si="22"/>
        <v>0</v>
      </c>
      <c r="X17" s="39" t="s">
        <v>27</v>
      </c>
      <c r="Y17" s="39" t="s">
        <v>27</v>
      </c>
      <c r="Z17" s="38">
        <f t="shared" si="12"/>
        <v>0</v>
      </c>
      <c r="AA17" s="40" t="s">
        <v>27</v>
      </c>
      <c r="AB17" s="40" t="s">
        <v>27</v>
      </c>
      <c r="AC17" s="40" t="s">
        <v>27</v>
      </c>
      <c r="AD17" s="40" t="s">
        <v>27</v>
      </c>
      <c r="AE17" s="40" t="s">
        <v>27</v>
      </c>
      <c r="AF17" s="40" t="s">
        <v>27</v>
      </c>
      <c r="AG17" s="39" t="s">
        <v>27</v>
      </c>
      <c r="AH17" s="39" t="s">
        <v>27</v>
      </c>
      <c r="AI17" s="39" t="s">
        <v>27</v>
      </c>
      <c r="AJ17" s="39" t="s">
        <v>27</v>
      </c>
      <c r="AK17" s="39" t="s">
        <v>27</v>
      </c>
      <c r="AL17" s="39" t="s">
        <v>27</v>
      </c>
      <c r="AM17" s="38">
        <f t="shared" si="14"/>
        <v>0</v>
      </c>
      <c r="AN17" s="41">
        <v>406545489.79000002</v>
      </c>
    </row>
    <row r="18" spans="1:40" ht="73.349999999999994" customHeight="1">
      <c r="A18" s="22" t="s">
        <v>45</v>
      </c>
      <c r="B18" s="22" t="s">
        <v>33</v>
      </c>
      <c r="C18" s="35" t="s">
        <v>46</v>
      </c>
      <c r="D18" s="36" t="s">
        <v>27</v>
      </c>
      <c r="E18" s="37" t="s">
        <v>27</v>
      </c>
      <c r="F18" s="37" t="s">
        <v>27</v>
      </c>
      <c r="G18" s="37">
        <v>15186795</v>
      </c>
      <c r="H18" s="37" t="s">
        <v>27</v>
      </c>
      <c r="I18" s="37">
        <v>15186795</v>
      </c>
      <c r="J18" s="37" t="s">
        <v>27</v>
      </c>
      <c r="K18" s="37" t="s">
        <v>27</v>
      </c>
      <c r="L18" s="37" t="s">
        <v>27</v>
      </c>
      <c r="M18" s="37">
        <f t="shared" si="19"/>
        <v>15186795</v>
      </c>
      <c r="N18" s="39" t="s">
        <v>27</v>
      </c>
      <c r="O18" s="37">
        <v>15186795</v>
      </c>
      <c r="P18" s="37">
        <f t="shared" si="20"/>
        <v>15186795</v>
      </c>
      <c r="Q18" s="39" t="s">
        <v>27</v>
      </c>
      <c r="R18" s="37">
        <v>15186795</v>
      </c>
      <c r="S18" s="38">
        <f t="shared" si="23"/>
        <v>0</v>
      </c>
      <c r="T18" s="39">
        <f t="shared" si="21"/>
        <v>0</v>
      </c>
      <c r="U18" s="39" t="s">
        <v>27</v>
      </c>
      <c r="V18" s="39" t="s">
        <v>27</v>
      </c>
      <c r="W18" s="39">
        <f t="shared" si="22"/>
        <v>0</v>
      </c>
      <c r="X18" s="39" t="s">
        <v>27</v>
      </c>
      <c r="Y18" s="39" t="s">
        <v>27</v>
      </c>
      <c r="Z18" s="38">
        <f t="shared" si="12"/>
        <v>0</v>
      </c>
      <c r="AA18" s="40" t="s">
        <v>27</v>
      </c>
      <c r="AB18" s="40" t="s">
        <v>27</v>
      </c>
      <c r="AC18" s="40" t="s">
        <v>27</v>
      </c>
      <c r="AD18" s="40">
        <v>500500000</v>
      </c>
      <c r="AE18" s="40" t="s">
        <v>27</v>
      </c>
      <c r="AF18" s="40">
        <v>0</v>
      </c>
      <c r="AG18" s="39">
        <v>0</v>
      </c>
      <c r="AH18" s="39" t="s">
        <v>27</v>
      </c>
      <c r="AI18" s="39">
        <v>0</v>
      </c>
      <c r="AJ18" s="39">
        <v>0</v>
      </c>
      <c r="AK18" s="39" t="s">
        <v>27</v>
      </c>
      <c r="AL18" s="39">
        <v>0</v>
      </c>
      <c r="AM18" s="38">
        <f t="shared" si="14"/>
        <v>0</v>
      </c>
      <c r="AN18" s="41">
        <v>1015686795</v>
      </c>
    </row>
    <row r="19" spans="1:40" ht="73.349999999999994" customHeight="1">
      <c r="A19" s="22" t="s">
        <v>47</v>
      </c>
      <c r="B19" s="22" t="s">
        <v>33</v>
      </c>
      <c r="C19" s="35" t="s">
        <v>48</v>
      </c>
      <c r="D19" s="36">
        <v>6644513.3600000003</v>
      </c>
      <c r="E19" s="37" t="s">
        <v>27</v>
      </c>
      <c r="F19" s="37">
        <v>6644513.3600000003</v>
      </c>
      <c r="G19" s="37">
        <v>190652200</v>
      </c>
      <c r="H19" s="37" t="s">
        <v>27</v>
      </c>
      <c r="I19" s="37">
        <v>190652200</v>
      </c>
      <c r="J19" s="37">
        <v>178431980</v>
      </c>
      <c r="K19" s="37" t="s">
        <v>27</v>
      </c>
      <c r="L19" s="37">
        <v>178431980</v>
      </c>
      <c r="M19" s="37">
        <f t="shared" si="19"/>
        <v>190652200</v>
      </c>
      <c r="N19" s="39" t="s">
        <v>27</v>
      </c>
      <c r="O19" s="37">
        <v>190652200</v>
      </c>
      <c r="P19" s="39">
        <f t="shared" si="20"/>
        <v>0</v>
      </c>
      <c r="Q19" s="39">
        <v>0</v>
      </c>
      <c r="R19" s="39">
        <v>0</v>
      </c>
      <c r="S19" s="42">
        <f t="shared" si="23"/>
        <v>-190652200</v>
      </c>
      <c r="T19" s="37">
        <f t="shared" si="21"/>
        <v>178431980</v>
      </c>
      <c r="U19" s="39" t="s">
        <v>27</v>
      </c>
      <c r="V19" s="37">
        <v>178431980</v>
      </c>
      <c r="W19" s="39">
        <f t="shared" si="22"/>
        <v>0</v>
      </c>
      <c r="X19" s="39">
        <v>0</v>
      </c>
      <c r="Y19" s="39">
        <v>0</v>
      </c>
      <c r="Z19" s="42">
        <f t="shared" si="12"/>
        <v>-178431980</v>
      </c>
      <c r="AA19" s="40" t="s">
        <v>27</v>
      </c>
      <c r="AB19" s="40" t="s">
        <v>27</v>
      </c>
      <c r="AC19" s="40" t="s">
        <v>27</v>
      </c>
      <c r="AD19" s="40" t="s">
        <v>27</v>
      </c>
      <c r="AE19" s="40" t="s">
        <v>27</v>
      </c>
      <c r="AF19" s="40" t="s">
        <v>27</v>
      </c>
      <c r="AG19" s="39" t="s">
        <v>27</v>
      </c>
      <c r="AH19" s="39" t="s">
        <v>27</v>
      </c>
      <c r="AI19" s="39" t="s">
        <v>27</v>
      </c>
      <c r="AJ19" s="39">
        <v>0</v>
      </c>
      <c r="AK19" s="39">
        <v>0</v>
      </c>
      <c r="AL19" s="39">
        <v>0</v>
      </c>
      <c r="AM19" s="38">
        <f t="shared" si="14"/>
        <v>0</v>
      </c>
      <c r="AN19" s="41">
        <v>382628693.36000001</v>
      </c>
    </row>
    <row r="20" spans="1:40" ht="73.349999999999994" customHeight="1">
      <c r="A20" s="22" t="s">
        <v>49</v>
      </c>
      <c r="B20" s="22" t="s">
        <v>33</v>
      </c>
      <c r="C20" s="35" t="s">
        <v>50</v>
      </c>
      <c r="D20" s="36">
        <v>200000</v>
      </c>
      <c r="E20" s="37" t="s">
        <v>27</v>
      </c>
      <c r="F20" s="37">
        <v>200000</v>
      </c>
      <c r="G20" s="37">
        <v>180833480</v>
      </c>
      <c r="H20" s="37" t="s">
        <v>27</v>
      </c>
      <c r="I20" s="37">
        <v>180833480</v>
      </c>
      <c r="J20" s="37">
        <v>88618700</v>
      </c>
      <c r="K20" s="37" t="s">
        <v>27</v>
      </c>
      <c r="L20" s="37">
        <v>88618700</v>
      </c>
      <c r="M20" s="37">
        <f t="shared" si="19"/>
        <v>180833480</v>
      </c>
      <c r="N20" s="39" t="s">
        <v>27</v>
      </c>
      <c r="O20" s="37">
        <v>180833480</v>
      </c>
      <c r="P20" s="39">
        <f t="shared" si="20"/>
        <v>0</v>
      </c>
      <c r="Q20" s="39">
        <v>0</v>
      </c>
      <c r="R20" s="39">
        <v>0</v>
      </c>
      <c r="S20" s="42">
        <f t="shared" si="23"/>
        <v>-180833480</v>
      </c>
      <c r="T20" s="37">
        <f t="shared" si="21"/>
        <v>173171931.34</v>
      </c>
      <c r="U20" s="39" t="s">
        <v>27</v>
      </c>
      <c r="V20" s="37">
        <v>173171931.34</v>
      </c>
      <c r="W20" s="39">
        <f t="shared" si="22"/>
        <v>0</v>
      </c>
      <c r="X20" s="39">
        <v>0</v>
      </c>
      <c r="Y20" s="39">
        <v>0</v>
      </c>
      <c r="Z20" s="42">
        <f t="shared" si="12"/>
        <v>-173171931.34</v>
      </c>
      <c r="AA20" s="40" t="s">
        <v>27</v>
      </c>
      <c r="AB20" s="40" t="s">
        <v>27</v>
      </c>
      <c r="AC20" s="40" t="s">
        <v>27</v>
      </c>
      <c r="AD20" s="40">
        <v>84553231.340000004</v>
      </c>
      <c r="AE20" s="40" t="s">
        <v>27</v>
      </c>
      <c r="AF20" s="40">
        <v>84553231.340000004</v>
      </c>
      <c r="AG20" s="39" t="s">
        <v>27</v>
      </c>
      <c r="AH20" s="39" t="s">
        <v>27</v>
      </c>
      <c r="AI20" s="39" t="s">
        <v>27</v>
      </c>
      <c r="AJ20" s="39">
        <v>0</v>
      </c>
      <c r="AK20" s="39">
        <v>0</v>
      </c>
      <c r="AL20" s="39">
        <v>0</v>
      </c>
      <c r="AM20" s="38">
        <f t="shared" si="14"/>
        <v>0</v>
      </c>
      <c r="AN20" s="41">
        <v>358492065.33999997</v>
      </c>
    </row>
    <row r="21" spans="1:40" ht="73.349999999999994" customHeight="1">
      <c r="A21" s="22" t="s">
        <v>51</v>
      </c>
      <c r="B21" s="22" t="s">
        <v>33</v>
      </c>
      <c r="C21" s="35" t="s">
        <v>52</v>
      </c>
      <c r="D21" s="36">
        <v>2836606.33</v>
      </c>
      <c r="E21" s="37" t="s">
        <v>27</v>
      </c>
      <c r="F21" s="37">
        <v>2836606.33</v>
      </c>
      <c r="G21" s="37">
        <v>65840000</v>
      </c>
      <c r="H21" s="37" t="s">
        <v>27</v>
      </c>
      <c r="I21" s="37">
        <v>65840000</v>
      </c>
      <c r="J21" s="37">
        <v>136231450</v>
      </c>
      <c r="K21" s="37" t="s">
        <v>27</v>
      </c>
      <c r="L21" s="37">
        <v>136231450</v>
      </c>
      <c r="M21" s="37">
        <f t="shared" si="19"/>
        <v>65840000</v>
      </c>
      <c r="N21" s="39" t="s">
        <v>27</v>
      </c>
      <c r="O21" s="37">
        <v>65840000</v>
      </c>
      <c r="P21" s="37">
        <f t="shared" si="20"/>
        <v>65840000</v>
      </c>
      <c r="Q21" s="39" t="s">
        <v>27</v>
      </c>
      <c r="R21" s="37">
        <v>65840000</v>
      </c>
      <c r="S21" s="38">
        <f t="shared" si="23"/>
        <v>0</v>
      </c>
      <c r="T21" s="37">
        <f t="shared" si="21"/>
        <v>136231450</v>
      </c>
      <c r="U21" s="39" t="s">
        <v>27</v>
      </c>
      <c r="V21" s="37">
        <v>136231450</v>
      </c>
      <c r="W21" s="37">
        <f t="shared" si="22"/>
        <v>136231450</v>
      </c>
      <c r="X21" s="39" t="s">
        <v>27</v>
      </c>
      <c r="Y21" s="37">
        <v>136231450</v>
      </c>
      <c r="Z21" s="38">
        <f t="shared" si="12"/>
        <v>0</v>
      </c>
      <c r="AA21" s="40" t="s">
        <v>27</v>
      </c>
      <c r="AB21" s="40" t="s">
        <v>27</v>
      </c>
      <c r="AC21" s="40" t="s">
        <v>27</v>
      </c>
      <c r="AD21" s="40" t="s">
        <v>27</v>
      </c>
      <c r="AE21" s="40" t="s">
        <v>27</v>
      </c>
      <c r="AF21" s="40" t="s">
        <v>27</v>
      </c>
      <c r="AG21" s="39" t="s">
        <v>27</v>
      </c>
      <c r="AH21" s="39" t="s">
        <v>27</v>
      </c>
      <c r="AI21" s="39" t="s">
        <v>27</v>
      </c>
      <c r="AJ21" s="39" t="s">
        <v>27</v>
      </c>
      <c r="AK21" s="39" t="s">
        <v>27</v>
      </c>
      <c r="AL21" s="39" t="s">
        <v>27</v>
      </c>
      <c r="AM21" s="38">
        <f t="shared" si="14"/>
        <v>0</v>
      </c>
      <c r="AN21" s="41">
        <v>208244662.66</v>
      </c>
    </row>
    <row r="22" spans="1:40" ht="73.349999999999994" customHeight="1">
      <c r="A22" s="22" t="s">
        <v>53</v>
      </c>
      <c r="B22" s="22" t="s">
        <v>33</v>
      </c>
      <c r="C22" s="35" t="s">
        <v>54</v>
      </c>
      <c r="D22" s="36">
        <v>105969.5</v>
      </c>
      <c r="E22" s="37" t="s">
        <v>27</v>
      </c>
      <c r="F22" s="37">
        <v>105969.5</v>
      </c>
      <c r="G22" s="37" t="s">
        <v>27</v>
      </c>
      <c r="H22" s="37" t="s">
        <v>27</v>
      </c>
      <c r="I22" s="37" t="s">
        <v>27</v>
      </c>
      <c r="J22" s="37">
        <v>53883170</v>
      </c>
      <c r="K22" s="37" t="s">
        <v>27</v>
      </c>
      <c r="L22" s="37">
        <v>53883170</v>
      </c>
      <c r="M22" s="39">
        <f t="shared" si="19"/>
        <v>0</v>
      </c>
      <c r="N22" s="39" t="s">
        <v>27</v>
      </c>
      <c r="O22" s="39" t="s">
        <v>27</v>
      </c>
      <c r="P22" s="39">
        <f t="shared" si="20"/>
        <v>0</v>
      </c>
      <c r="Q22" s="39" t="s">
        <v>27</v>
      </c>
      <c r="R22" s="39" t="s">
        <v>27</v>
      </c>
      <c r="S22" s="38">
        <f t="shared" si="23"/>
        <v>0</v>
      </c>
      <c r="T22" s="37">
        <f t="shared" si="21"/>
        <v>53883170</v>
      </c>
      <c r="U22" s="39" t="s">
        <v>27</v>
      </c>
      <c r="V22" s="37">
        <v>53883170</v>
      </c>
      <c r="W22" s="39">
        <f t="shared" si="22"/>
        <v>0</v>
      </c>
      <c r="X22" s="39" t="s">
        <v>27</v>
      </c>
      <c r="Y22" s="39" t="s">
        <v>27</v>
      </c>
      <c r="Z22" s="42">
        <f t="shared" si="12"/>
        <v>-53883170</v>
      </c>
      <c r="AA22" s="40" t="s">
        <v>27</v>
      </c>
      <c r="AB22" s="40" t="s">
        <v>27</v>
      </c>
      <c r="AC22" s="40" t="s">
        <v>27</v>
      </c>
      <c r="AD22" s="40" t="s">
        <v>27</v>
      </c>
      <c r="AE22" s="40" t="s">
        <v>27</v>
      </c>
      <c r="AF22" s="40" t="s">
        <v>27</v>
      </c>
      <c r="AG22" s="37">
        <v>109765910</v>
      </c>
      <c r="AH22" s="39" t="s">
        <v>27</v>
      </c>
      <c r="AI22" s="37">
        <v>109765910</v>
      </c>
      <c r="AJ22" s="39">
        <v>0</v>
      </c>
      <c r="AK22" s="39">
        <v>0</v>
      </c>
      <c r="AL22" s="39">
        <v>0</v>
      </c>
      <c r="AM22" s="42">
        <f t="shared" si="14"/>
        <v>-109765910</v>
      </c>
      <c r="AN22" s="41">
        <v>166374754.5</v>
      </c>
    </row>
    <row r="23" spans="1:40" ht="73.349999999999994" customHeight="1">
      <c r="A23" s="22" t="s">
        <v>55</v>
      </c>
      <c r="B23" s="22" t="s">
        <v>33</v>
      </c>
      <c r="C23" s="35" t="s">
        <v>56</v>
      </c>
      <c r="D23" s="36">
        <v>3207462.23</v>
      </c>
      <c r="E23" s="37" t="s">
        <v>27</v>
      </c>
      <c r="F23" s="37">
        <v>3207462.23</v>
      </c>
      <c r="G23" s="37">
        <v>50000000</v>
      </c>
      <c r="H23" s="37" t="s">
        <v>27</v>
      </c>
      <c r="I23" s="37">
        <v>50000000</v>
      </c>
      <c r="J23" s="37">
        <v>235754390</v>
      </c>
      <c r="K23" s="37" t="s">
        <v>27</v>
      </c>
      <c r="L23" s="37">
        <v>235754390</v>
      </c>
      <c r="M23" s="37">
        <f t="shared" si="19"/>
        <v>50000000</v>
      </c>
      <c r="N23" s="39" t="s">
        <v>27</v>
      </c>
      <c r="O23" s="37">
        <v>50000000</v>
      </c>
      <c r="P23" s="37">
        <f t="shared" si="20"/>
        <v>50000000</v>
      </c>
      <c r="Q23" s="39" t="s">
        <v>27</v>
      </c>
      <c r="R23" s="37">
        <v>50000000</v>
      </c>
      <c r="S23" s="38">
        <f t="shared" si="23"/>
        <v>0</v>
      </c>
      <c r="T23" s="37">
        <f t="shared" si="21"/>
        <v>235754390</v>
      </c>
      <c r="U23" s="39" t="s">
        <v>27</v>
      </c>
      <c r="V23" s="37">
        <v>235754390</v>
      </c>
      <c r="W23" s="37">
        <f t="shared" si="22"/>
        <v>235754390</v>
      </c>
      <c r="X23" s="39" t="s">
        <v>27</v>
      </c>
      <c r="Y23" s="37">
        <v>235754390</v>
      </c>
      <c r="Z23" s="38">
        <f t="shared" si="12"/>
        <v>0</v>
      </c>
      <c r="AA23" s="40" t="s">
        <v>27</v>
      </c>
      <c r="AB23" s="40" t="s">
        <v>27</v>
      </c>
      <c r="AC23" s="40" t="s">
        <v>27</v>
      </c>
      <c r="AD23" s="40" t="s">
        <v>27</v>
      </c>
      <c r="AE23" s="40" t="s">
        <v>27</v>
      </c>
      <c r="AF23" s="40" t="s">
        <v>27</v>
      </c>
      <c r="AG23" s="39" t="s">
        <v>27</v>
      </c>
      <c r="AH23" s="39" t="s">
        <v>27</v>
      </c>
      <c r="AI23" s="39" t="s">
        <v>27</v>
      </c>
      <c r="AJ23" s="39" t="s">
        <v>27</v>
      </c>
      <c r="AK23" s="39" t="s">
        <v>27</v>
      </c>
      <c r="AL23" s="39" t="s">
        <v>27</v>
      </c>
      <c r="AM23" s="38">
        <f t="shared" si="14"/>
        <v>0</v>
      </c>
      <c r="AN23" s="41">
        <v>292669314.56</v>
      </c>
    </row>
    <row r="24" spans="1:40" ht="73.349999999999994" customHeight="1">
      <c r="A24" s="22" t="s">
        <v>57</v>
      </c>
      <c r="B24" s="22" t="s">
        <v>33</v>
      </c>
      <c r="C24" s="35" t="s">
        <v>58</v>
      </c>
      <c r="D24" s="36" t="s">
        <v>27</v>
      </c>
      <c r="E24" s="37" t="s">
        <v>27</v>
      </c>
      <c r="F24" s="37" t="s">
        <v>27</v>
      </c>
      <c r="G24" s="37">
        <v>100800330</v>
      </c>
      <c r="H24" s="37" t="s">
        <v>27</v>
      </c>
      <c r="I24" s="37">
        <v>100800330</v>
      </c>
      <c r="J24" s="37">
        <v>54070300</v>
      </c>
      <c r="K24" s="37" t="s">
        <v>27</v>
      </c>
      <c r="L24" s="37">
        <v>54070300</v>
      </c>
      <c r="M24" s="37">
        <f t="shared" si="19"/>
        <v>100800330</v>
      </c>
      <c r="N24" s="39" t="s">
        <v>27</v>
      </c>
      <c r="O24" s="37">
        <v>100800330</v>
      </c>
      <c r="P24" s="39">
        <f t="shared" si="20"/>
        <v>0</v>
      </c>
      <c r="Q24" s="39">
        <v>0</v>
      </c>
      <c r="R24" s="39">
        <v>0</v>
      </c>
      <c r="S24" s="42">
        <f t="shared" si="23"/>
        <v>-100800330</v>
      </c>
      <c r="T24" s="37">
        <f t="shared" si="21"/>
        <v>54070300</v>
      </c>
      <c r="U24" s="39" t="s">
        <v>27</v>
      </c>
      <c r="V24" s="37">
        <v>54070300</v>
      </c>
      <c r="W24" s="39">
        <f t="shared" si="22"/>
        <v>0</v>
      </c>
      <c r="X24" s="39">
        <v>0</v>
      </c>
      <c r="Y24" s="39">
        <v>0</v>
      </c>
      <c r="Z24" s="42">
        <f t="shared" si="12"/>
        <v>-54070300</v>
      </c>
      <c r="AA24" s="40" t="s">
        <v>27</v>
      </c>
      <c r="AB24" s="40" t="s">
        <v>27</v>
      </c>
      <c r="AC24" s="40" t="s">
        <v>27</v>
      </c>
      <c r="AD24" s="40" t="s">
        <v>27</v>
      </c>
      <c r="AE24" s="40" t="s">
        <v>27</v>
      </c>
      <c r="AF24" s="40" t="s">
        <v>27</v>
      </c>
      <c r="AG24" s="39" t="s">
        <v>27</v>
      </c>
      <c r="AH24" s="39" t="s">
        <v>27</v>
      </c>
      <c r="AI24" s="39" t="s">
        <v>27</v>
      </c>
      <c r="AJ24" s="39">
        <v>0</v>
      </c>
      <c r="AK24" s="39">
        <v>0</v>
      </c>
      <c r="AL24" s="39">
        <v>0</v>
      </c>
      <c r="AM24" s="38">
        <f t="shared" si="14"/>
        <v>0</v>
      </c>
      <c r="AN24" s="41">
        <v>157685101.46000001</v>
      </c>
    </row>
    <row r="25" spans="1:40" ht="73.349999999999994" customHeight="1">
      <c r="A25" s="22" t="s">
        <v>59</v>
      </c>
      <c r="B25" s="22" t="s">
        <v>33</v>
      </c>
      <c r="C25" s="35" t="s">
        <v>60</v>
      </c>
      <c r="D25" s="36">
        <v>7376146.7800000003</v>
      </c>
      <c r="E25" s="37" t="s">
        <v>27</v>
      </c>
      <c r="F25" s="37">
        <v>7376146.7800000003</v>
      </c>
      <c r="G25" s="37">
        <v>150000000</v>
      </c>
      <c r="H25" s="37" t="s">
        <v>27</v>
      </c>
      <c r="I25" s="37">
        <v>150000000</v>
      </c>
      <c r="J25" s="37">
        <v>566694780</v>
      </c>
      <c r="K25" s="37" t="s">
        <v>27</v>
      </c>
      <c r="L25" s="37">
        <v>566694780</v>
      </c>
      <c r="M25" s="37">
        <f t="shared" si="19"/>
        <v>150000000</v>
      </c>
      <c r="N25" s="39" t="s">
        <v>27</v>
      </c>
      <c r="O25" s="37">
        <v>150000000</v>
      </c>
      <c r="P25" s="37">
        <f t="shared" si="20"/>
        <v>150000000</v>
      </c>
      <c r="Q25" s="39" t="s">
        <v>27</v>
      </c>
      <c r="R25" s="37">
        <v>150000000</v>
      </c>
      <c r="S25" s="38">
        <f t="shared" si="23"/>
        <v>0</v>
      </c>
      <c r="T25" s="37">
        <f t="shared" si="21"/>
        <v>258925750</v>
      </c>
      <c r="U25" s="39" t="s">
        <v>27</v>
      </c>
      <c r="V25" s="37">
        <v>258925750</v>
      </c>
      <c r="W25" s="37">
        <f t="shared" si="22"/>
        <v>258925750</v>
      </c>
      <c r="X25" s="39" t="s">
        <v>27</v>
      </c>
      <c r="Y25" s="37">
        <v>258925750</v>
      </c>
      <c r="Z25" s="38">
        <f t="shared" si="12"/>
        <v>0</v>
      </c>
      <c r="AA25" s="40" t="s">
        <v>27</v>
      </c>
      <c r="AB25" s="40" t="s">
        <v>27</v>
      </c>
      <c r="AC25" s="40" t="s">
        <v>27</v>
      </c>
      <c r="AD25" s="40">
        <v>-307769030</v>
      </c>
      <c r="AE25" s="40" t="s">
        <v>27</v>
      </c>
      <c r="AF25" s="40">
        <v>-307769030</v>
      </c>
      <c r="AG25" s="37">
        <v>268614510.75</v>
      </c>
      <c r="AH25" s="39" t="s">
        <v>27</v>
      </c>
      <c r="AI25" s="37">
        <v>268614510.75</v>
      </c>
      <c r="AJ25" s="37">
        <v>268614510.75</v>
      </c>
      <c r="AK25" s="39" t="s">
        <v>27</v>
      </c>
      <c r="AL25" s="37">
        <v>268614510.75</v>
      </c>
      <c r="AM25" s="38">
        <f t="shared" si="14"/>
        <v>0</v>
      </c>
      <c r="AN25" s="41">
        <v>692692554.30999994</v>
      </c>
    </row>
    <row r="26" spans="1:40" ht="73.349999999999994" customHeight="1">
      <c r="A26" s="22" t="s">
        <v>61</v>
      </c>
      <c r="B26" s="22" t="s">
        <v>33</v>
      </c>
      <c r="C26" s="35" t="s">
        <v>62</v>
      </c>
      <c r="D26" s="36" t="s">
        <v>27</v>
      </c>
      <c r="E26" s="37" t="s">
        <v>27</v>
      </c>
      <c r="F26" s="37" t="s">
        <v>27</v>
      </c>
      <c r="G26" s="37">
        <v>30427500</v>
      </c>
      <c r="H26" s="37" t="s">
        <v>27</v>
      </c>
      <c r="I26" s="37">
        <v>30427500</v>
      </c>
      <c r="J26" s="37">
        <v>40427450</v>
      </c>
      <c r="K26" s="37" t="s">
        <v>27</v>
      </c>
      <c r="L26" s="37">
        <v>40427450</v>
      </c>
      <c r="M26" s="37">
        <f t="shared" si="19"/>
        <v>30427500</v>
      </c>
      <c r="N26" s="39" t="s">
        <v>27</v>
      </c>
      <c r="O26" s="37">
        <v>30427500</v>
      </c>
      <c r="P26" s="39">
        <f t="shared" si="20"/>
        <v>0</v>
      </c>
      <c r="Q26" s="39">
        <v>0</v>
      </c>
      <c r="R26" s="39">
        <v>0</v>
      </c>
      <c r="S26" s="42">
        <f t="shared" si="23"/>
        <v>-30427500</v>
      </c>
      <c r="T26" s="37">
        <f t="shared" si="21"/>
        <v>40427450</v>
      </c>
      <c r="U26" s="39" t="s">
        <v>27</v>
      </c>
      <c r="V26" s="37">
        <v>40427450</v>
      </c>
      <c r="W26" s="39">
        <f t="shared" si="22"/>
        <v>0</v>
      </c>
      <c r="X26" s="39">
        <v>0</v>
      </c>
      <c r="Y26" s="39">
        <v>0</v>
      </c>
      <c r="Z26" s="42">
        <f t="shared" si="12"/>
        <v>-40427450</v>
      </c>
      <c r="AA26" s="40" t="s">
        <v>27</v>
      </c>
      <c r="AB26" s="40" t="s">
        <v>27</v>
      </c>
      <c r="AC26" s="40" t="s">
        <v>27</v>
      </c>
      <c r="AD26" s="40" t="s">
        <v>27</v>
      </c>
      <c r="AE26" s="40" t="s">
        <v>27</v>
      </c>
      <c r="AF26" s="40" t="s">
        <v>27</v>
      </c>
      <c r="AG26" s="39" t="s">
        <v>27</v>
      </c>
      <c r="AH26" s="39" t="s">
        <v>27</v>
      </c>
      <c r="AI26" s="39" t="s">
        <v>27</v>
      </c>
      <c r="AJ26" s="39">
        <v>0</v>
      </c>
      <c r="AK26" s="39">
        <v>0</v>
      </c>
      <c r="AL26" s="39">
        <v>0</v>
      </c>
      <c r="AM26" s="38">
        <f t="shared" si="14"/>
        <v>0</v>
      </c>
      <c r="AN26" s="41">
        <v>72384945.040000007</v>
      </c>
    </row>
    <row r="27" spans="1:40" ht="73.349999999999994" customHeight="1">
      <c r="A27" s="22" t="s">
        <v>63</v>
      </c>
      <c r="B27" s="22" t="s">
        <v>33</v>
      </c>
      <c r="C27" s="35" t="s">
        <v>64</v>
      </c>
      <c r="D27" s="36">
        <v>24059759</v>
      </c>
      <c r="E27" s="37" t="s">
        <v>27</v>
      </c>
      <c r="F27" s="37">
        <v>24059759</v>
      </c>
      <c r="G27" s="37">
        <v>158936061.55000001</v>
      </c>
      <c r="H27" s="37" t="s">
        <v>27</v>
      </c>
      <c r="I27" s="37">
        <v>158936061.55000001</v>
      </c>
      <c r="J27" s="37">
        <v>1427365179.3499999</v>
      </c>
      <c r="K27" s="37" t="s">
        <v>27</v>
      </c>
      <c r="L27" s="37">
        <v>1427365179.3499999</v>
      </c>
      <c r="M27" s="37">
        <f t="shared" si="19"/>
        <v>158936061.55000001</v>
      </c>
      <c r="N27" s="39" t="s">
        <v>27</v>
      </c>
      <c r="O27" s="37">
        <v>158936061.55000001</v>
      </c>
      <c r="P27" s="37">
        <f t="shared" si="20"/>
        <v>158936061.55000001</v>
      </c>
      <c r="Q27" s="39" t="s">
        <v>27</v>
      </c>
      <c r="R27" s="37">
        <v>158936061.55000001</v>
      </c>
      <c r="S27" s="38">
        <f t="shared" si="23"/>
        <v>0</v>
      </c>
      <c r="T27" s="37">
        <f t="shared" si="21"/>
        <v>1427365179.3499999</v>
      </c>
      <c r="U27" s="39" t="s">
        <v>27</v>
      </c>
      <c r="V27" s="37">
        <v>1427365179.3499999</v>
      </c>
      <c r="W27" s="37">
        <f t="shared" si="22"/>
        <v>1427365179.3499999</v>
      </c>
      <c r="X27" s="39" t="s">
        <v>27</v>
      </c>
      <c r="Y27" s="37">
        <v>1427365179.3499999</v>
      </c>
      <c r="Z27" s="38">
        <f t="shared" si="12"/>
        <v>0</v>
      </c>
      <c r="AA27" s="40" t="s">
        <v>27</v>
      </c>
      <c r="AB27" s="40" t="s">
        <v>27</v>
      </c>
      <c r="AC27" s="40" t="s">
        <v>27</v>
      </c>
      <c r="AD27" s="40" t="s">
        <v>27</v>
      </c>
      <c r="AE27" s="40" t="s">
        <v>27</v>
      </c>
      <c r="AF27" s="40" t="s">
        <v>27</v>
      </c>
      <c r="AG27" s="37">
        <v>1038205379.64</v>
      </c>
      <c r="AH27" s="39" t="s">
        <v>27</v>
      </c>
      <c r="AI27" s="37">
        <v>1038205379.64</v>
      </c>
      <c r="AJ27" s="37">
        <v>1038205379.64</v>
      </c>
      <c r="AK27" s="39" t="s">
        <v>27</v>
      </c>
      <c r="AL27" s="37">
        <v>1038205379.64</v>
      </c>
      <c r="AM27" s="38">
        <f t="shared" si="14"/>
        <v>0</v>
      </c>
      <c r="AN27" s="41">
        <v>2924307138.54</v>
      </c>
    </row>
    <row r="28" spans="1:40" ht="73.349999999999994" customHeight="1">
      <c r="A28" s="22" t="s">
        <v>65</v>
      </c>
      <c r="B28" s="22" t="s">
        <v>33</v>
      </c>
      <c r="C28" s="35" t="s">
        <v>66</v>
      </c>
      <c r="D28" s="36">
        <v>64189870.009999998</v>
      </c>
      <c r="E28" s="37" t="s">
        <v>27</v>
      </c>
      <c r="F28" s="37">
        <v>64189870.009999998</v>
      </c>
      <c r="G28" s="37">
        <v>195020000</v>
      </c>
      <c r="H28" s="37" t="s">
        <v>27</v>
      </c>
      <c r="I28" s="37">
        <v>195020000</v>
      </c>
      <c r="J28" s="37">
        <v>234390570.41999999</v>
      </c>
      <c r="K28" s="37" t="s">
        <v>27</v>
      </c>
      <c r="L28" s="37">
        <v>234390570.41999999</v>
      </c>
      <c r="M28" s="37">
        <f t="shared" si="19"/>
        <v>195020000</v>
      </c>
      <c r="N28" s="39" t="s">
        <v>27</v>
      </c>
      <c r="O28" s="37">
        <v>195020000</v>
      </c>
      <c r="P28" s="37">
        <f t="shared" si="20"/>
        <v>195020000</v>
      </c>
      <c r="Q28" s="39" t="s">
        <v>27</v>
      </c>
      <c r="R28" s="37">
        <v>195020000</v>
      </c>
      <c r="S28" s="38">
        <f t="shared" si="23"/>
        <v>0</v>
      </c>
      <c r="T28" s="37">
        <f t="shared" si="21"/>
        <v>234390570.41999999</v>
      </c>
      <c r="U28" s="39" t="s">
        <v>27</v>
      </c>
      <c r="V28" s="37">
        <v>234390570.41999999</v>
      </c>
      <c r="W28" s="37">
        <f t="shared" si="22"/>
        <v>234390570.41999999</v>
      </c>
      <c r="X28" s="39" t="s">
        <v>27</v>
      </c>
      <c r="Y28" s="37">
        <v>234390570.41999999</v>
      </c>
      <c r="Z28" s="38">
        <f t="shared" si="12"/>
        <v>0</v>
      </c>
      <c r="AA28" s="40" t="s">
        <v>27</v>
      </c>
      <c r="AB28" s="40" t="s">
        <v>27</v>
      </c>
      <c r="AC28" s="40" t="s">
        <v>27</v>
      </c>
      <c r="AD28" s="40" t="s">
        <v>27</v>
      </c>
      <c r="AE28" s="40" t="s">
        <v>27</v>
      </c>
      <c r="AF28" s="40" t="s">
        <v>27</v>
      </c>
      <c r="AG28" s="39" t="s">
        <v>27</v>
      </c>
      <c r="AH28" s="39" t="s">
        <v>27</v>
      </c>
      <c r="AI28" s="39" t="s">
        <v>27</v>
      </c>
      <c r="AJ28" s="39" t="s">
        <v>27</v>
      </c>
      <c r="AK28" s="39" t="s">
        <v>27</v>
      </c>
      <c r="AL28" s="39" t="s">
        <v>27</v>
      </c>
      <c r="AM28" s="38">
        <f t="shared" si="14"/>
        <v>0</v>
      </c>
      <c r="AN28" s="41">
        <v>499807280.86000001</v>
      </c>
    </row>
    <row r="29" spans="1:40" ht="73.349999999999994" customHeight="1">
      <c r="A29" s="22" t="s">
        <v>67</v>
      </c>
      <c r="B29" s="22" t="s">
        <v>33</v>
      </c>
      <c r="C29" s="35" t="s">
        <v>68</v>
      </c>
      <c r="D29" s="36">
        <v>9543558.5600000005</v>
      </c>
      <c r="E29" s="37" t="s">
        <v>27</v>
      </c>
      <c r="F29" s="37">
        <v>9543558.5600000005</v>
      </c>
      <c r="G29" s="37" t="s">
        <v>27</v>
      </c>
      <c r="H29" s="37" t="s">
        <v>27</v>
      </c>
      <c r="I29" s="37" t="s">
        <v>27</v>
      </c>
      <c r="J29" s="37">
        <v>254175379.11000001</v>
      </c>
      <c r="K29" s="37" t="s">
        <v>27</v>
      </c>
      <c r="L29" s="37">
        <v>254175379.11000001</v>
      </c>
      <c r="M29" s="37">
        <f t="shared" si="19"/>
        <v>7000000</v>
      </c>
      <c r="N29" s="39" t="s">
        <v>27</v>
      </c>
      <c r="O29" s="37">
        <v>7000000</v>
      </c>
      <c r="P29" s="37">
        <f t="shared" si="20"/>
        <v>7000000</v>
      </c>
      <c r="Q29" s="39" t="s">
        <v>27</v>
      </c>
      <c r="R29" s="37">
        <v>7000000</v>
      </c>
      <c r="S29" s="38">
        <f t="shared" si="23"/>
        <v>0</v>
      </c>
      <c r="T29" s="37">
        <f t="shared" si="21"/>
        <v>254175379.11000001</v>
      </c>
      <c r="U29" s="39" t="s">
        <v>27</v>
      </c>
      <c r="V29" s="37">
        <v>254175379.11000001</v>
      </c>
      <c r="W29" s="37">
        <f t="shared" si="22"/>
        <v>254175379.11000001</v>
      </c>
      <c r="X29" s="39" t="s">
        <v>27</v>
      </c>
      <c r="Y29" s="37">
        <v>254175379.11000001</v>
      </c>
      <c r="Z29" s="38">
        <f t="shared" si="12"/>
        <v>0</v>
      </c>
      <c r="AA29" s="40">
        <v>7000000</v>
      </c>
      <c r="AB29" s="40" t="s">
        <v>27</v>
      </c>
      <c r="AC29" s="40">
        <v>7000000</v>
      </c>
      <c r="AD29" s="40" t="s">
        <v>27</v>
      </c>
      <c r="AE29" s="40" t="s">
        <v>27</v>
      </c>
      <c r="AF29" s="40" t="s">
        <v>27</v>
      </c>
      <c r="AG29" s="37">
        <v>157601390.47</v>
      </c>
      <c r="AH29" s="39" t="s">
        <v>27</v>
      </c>
      <c r="AI29" s="37">
        <v>157601390.47</v>
      </c>
      <c r="AJ29" s="37">
        <v>157601390.47</v>
      </c>
      <c r="AK29" s="39" t="s">
        <v>27</v>
      </c>
      <c r="AL29" s="37">
        <v>157601390.47</v>
      </c>
      <c r="AM29" s="38">
        <f t="shared" si="14"/>
        <v>0</v>
      </c>
      <c r="AN29" s="41">
        <v>437863886.69999999</v>
      </c>
    </row>
    <row r="30" spans="1:40" ht="73.349999999999994" customHeight="1">
      <c r="A30" s="22" t="s">
        <v>69</v>
      </c>
      <c r="B30" s="22" t="s">
        <v>33</v>
      </c>
      <c r="C30" s="35" t="s">
        <v>70</v>
      </c>
      <c r="D30" s="36">
        <v>5688164.9400000004</v>
      </c>
      <c r="E30" s="37" t="s">
        <v>27</v>
      </c>
      <c r="F30" s="37">
        <v>5688164.9400000004</v>
      </c>
      <c r="G30" s="37">
        <v>186692630</v>
      </c>
      <c r="H30" s="37" t="s">
        <v>27</v>
      </c>
      <c r="I30" s="37">
        <v>186692630</v>
      </c>
      <c r="J30" s="37">
        <v>94181770</v>
      </c>
      <c r="K30" s="37" t="s">
        <v>27</v>
      </c>
      <c r="L30" s="37">
        <v>94181770</v>
      </c>
      <c r="M30" s="37">
        <f t="shared" si="19"/>
        <v>186692630</v>
      </c>
      <c r="N30" s="39" t="s">
        <v>27</v>
      </c>
      <c r="O30" s="37">
        <v>186692630</v>
      </c>
      <c r="P30" s="39">
        <f t="shared" si="20"/>
        <v>0</v>
      </c>
      <c r="Q30" s="39">
        <v>0</v>
      </c>
      <c r="R30" s="39">
        <v>0</v>
      </c>
      <c r="S30" s="42">
        <f t="shared" si="23"/>
        <v>-186692630</v>
      </c>
      <c r="T30" s="37">
        <f t="shared" si="21"/>
        <v>94181770</v>
      </c>
      <c r="U30" s="39" t="s">
        <v>27</v>
      </c>
      <c r="V30" s="37">
        <v>94181770</v>
      </c>
      <c r="W30" s="39">
        <f t="shared" si="22"/>
        <v>0</v>
      </c>
      <c r="X30" s="39">
        <v>0</v>
      </c>
      <c r="Y30" s="39">
        <v>0</v>
      </c>
      <c r="Z30" s="42">
        <f t="shared" si="12"/>
        <v>-94181770</v>
      </c>
      <c r="AA30" s="40" t="s">
        <v>27</v>
      </c>
      <c r="AB30" s="40" t="s">
        <v>27</v>
      </c>
      <c r="AC30" s="40" t="s">
        <v>27</v>
      </c>
      <c r="AD30" s="40" t="s">
        <v>27</v>
      </c>
      <c r="AE30" s="40" t="s">
        <v>27</v>
      </c>
      <c r="AF30" s="40" t="s">
        <v>27</v>
      </c>
      <c r="AG30" s="39" t="s">
        <v>27</v>
      </c>
      <c r="AH30" s="39" t="s">
        <v>27</v>
      </c>
      <c r="AI30" s="39" t="s">
        <v>27</v>
      </c>
      <c r="AJ30" s="39" t="s">
        <v>27</v>
      </c>
      <c r="AK30" s="39" t="s">
        <v>27</v>
      </c>
      <c r="AL30" s="39" t="s">
        <v>27</v>
      </c>
      <c r="AM30" s="38">
        <f t="shared" si="14"/>
        <v>0</v>
      </c>
      <c r="AN30" s="41">
        <v>292250729.88</v>
      </c>
    </row>
    <row r="31" spans="1:40" ht="73.349999999999994" customHeight="1">
      <c r="A31" s="22" t="s">
        <v>71</v>
      </c>
      <c r="B31" s="22" t="s">
        <v>33</v>
      </c>
      <c r="C31" s="35" t="s">
        <v>72</v>
      </c>
      <c r="D31" s="36" t="s">
        <v>27</v>
      </c>
      <c r="E31" s="37" t="s">
        <v>27</v>
      </c>
      <c r="F31" s="37" t="s">
        <v>27</v>
      </c>
      <c r="G31" s="37">
        <v>225547664</v>
      </c>
      <c r="H31" s="37" t="s">
        <v>27</v>
      </c>
      <c r="I31" s="37">
        <v>225547664</v>
      </c>
      <c r="J31" s="37">
        <v>366234589</v>
      </c>
      <c r="K31" s="37" t="s">
        <v>27</v>
      </c>
      <c r="L31" s="37">
        <v>366234589</v>
      </c>
      <c r="M31" s="37">
        <f t="shared" si="19"/>
        <v>225547664</v>
      </c>
      <c r="N31" s="39" t="s">
        <v>27</v>
      </c>
      <c r="O31" s="37">
        <v>225547664</v>
      </c>
      <c r="P31" s="39">
        <f t="shared" si="20"/>
        <v>0</v>
      </c>
      <c r="Q31" s="39">
        <v>0</v>
      </c>
      <c r="R31" s="39">
        <v>0</v>
      </c>
      <c r="S31" s="42">
        <f t="shared" si="23"/>
        <v>-225547664</v>
      </c>
      <c r="T31" s="37">
        <f t="shared" si="21"/>
        <v>366234589</v>
      </c>
      <c r="U31" s="39" t="s">
        <v>27</v>
      </c>
      <c r="V31" s="37">
        <v>366234589</v>
      </c>
      <c r="W31" s="39">
        <f t="shared" si="22"/>
        <v>0</v>
      </c>
      <c r="X31" s="39">
        <v>0</v>
      </c>
      <c r="Y31" s="39">
        <v>0</v>
      </c>
      <c r="Z31" s="42">
        <f t="shared" si="12"/>
        <v>-366234589</v>
      </c>
      <c r="AA31" s="40" t="s">
        <v>27</v>
      </c>
      <c r="AB31" s="40" t="s">
        <v>27</v>
      </c>
      <c r="AC31" s="40" t="s">
        <v>27</v>
      </c>
      <c r="AD31" s="40" t="s">
        <v>27</v>
      </c>
      <c r="AE31" s="40" t="s">
        <v>27</v>
      </c>
      <c r="AF31" s="40" t="s">
        <v>27</v>
      </c>
      <c r="AG31" s="37">
        <v>763935000</v>
      </c>
      <c r="AH31" s="39" t="s">
        <v>27</v>
      </c>
      <c r="AI31" s="37">
        <v>763935000</v>
      </c>
      <c r="AJ31" s="39" t="s">
        <v>27</v>
      </c>
      <c r="AK31" s="39" t="s">
        <v>27</v>
      </c>
      <c r="AL31" s="39" t="s">
        <v>27</v>
      </c>
      <c r="AM31" s="42">
        <f t="shared" si="14"/>
        <v>-763935000</v>
      </c>
      <c r="AN31" s="41">
        <v>1364748273.55</v>
      </c>
    </row>
    <row r="32" spans="1:40" ht="73.349999999999994" customHeight="1">
      <c r="A32" s="22" t="s">
        <v>73</v>
      </c>
      <c r="B32" s="22" t="s">
        <v>33</v>
      </c>
      <c r="C32" s="35" t="s">
        <v>74</v>
      </c>
      <c r="D32" s="36">
        <v>6460750.9199999999</v>
      </c>
      <c r="E32" s="37" t="s">
        <v>27</v>
      </c>
      <c r="F32" s="37">
        <v>6460750.9199999999</v>
      </c>
      <c r="G32" s="37">
        <v>209044320</v>
      </c>
      <c r="H32" s="37" t="s">
        <v>27</v>
      </c>
      <c r="I32" s="37">
        <v>209044320</v>
      </c>
      <c r="J32" s="37">
        <v>170446270</v>
      </c>
      <c r="K32" s="37" t="s">
        <v>27</v>
      </c>
      <c r="L32" s="37">
        <v>170446270</v>
      </c>
      <c r="M32" s="37">
        <f t="shared" si="19"/>
        <v>209044320</v>
      </c>
      <c r="N32" s="39" t="s">
        <v>27</v>
      </c>
      <c r="O32" s="37">
        <v>209044320</v>
      </c>
      <c r="P32" s="39">
        <f t="shared" si="20"/>
        <v>0</v>
      </c>
      <c r="Q32" s="39">
        <v>0</v>
      </c>
      <c r="R32" s="39">
        <v>0</v>
      </c>
      <c r="S32" s="42">
        <f t="shared" si="23"/>
        <v>-209044320</v>
      </c>
      <c r="T32" s="37">
        <f t="shared" si="21"/>
        <v>329193442.49000001</v>
      </c>
      <c r="U32" s="39" t="s">
        <v>27</v>
      </c>
      <c r="V32" s="37">
        <v>329193442.49000001</v>
      </c>
      <c r="W32" s="39">
        <f t="shared" si="22"/>
        <v>0</v>
      </c>
      <c r="X32" s="39">
        <v>0</v>
      </c>
      <c r="Y32" s="39">
        <v>0</v>
      </c>
      <c r="Z32" s="42">
        <f t="shared" si="12"/>
        <v>-329193442.49000001</v>
      </c>
      <c r="AA32" s="40" t="s">
        <v>27</v>
      </c>
      <c r="AB32" s="40" t="s">
        <v>27</v>
      </c>
      <c r="AC32" s="40" t="s">
        <v>27</v>
      </c>
      <c r="AD32" s="40">
        <v>158747172.49000001</v>
      </c>
      <c r="AE32" s="40" t="s">
        <v>27</v>
      </c>
      <c r="AF32" s="40">
        <v>158747172.49000001</v>
      </c>
      <c r="AG32" s="39" t="s">
        <v>27</v>
      </c>
      <c r="AH32" s="39" t="s">
        <v>27</v>
      </c>
      <c r="AI32" s="39" t="s">
        <v>27</v>
      </c>
      <c r="AJ32" s="39" t="s">
        <v>27</v>
      </c>
      <c r="AK32" s="39" t="s">
        <v>27</v>
      </c>
      <c r="AL32" s="39" t="s">
        <v>27</v>
      </c>
      <c r="AM32" s="38">
        <f t="shared" si="14"/>
        <v>0</v>
      </c>
      <c r="AN32" s="41">
        <v>550859264.33000004</v>
      </c>
    </row>
    <row r="33" spans="1:40" ht="73.349999999999994" customHeight="1">
      <c r="A33" s="22" t="s">
        <v>75</v>
      </c>
      <c r="B33" s="22" t="s">
        <v>33</v>
      </c>
      <c r="C33" s="35" t="s">
        <v>76</v>
      </c>
      <c r="D33" s="36">
        <v>6401777.9800000004</v>
      </c>
      <c r="E33" s="37" t="s">
        <v>27</v>
      </c>
      <c r="F33" s="37">
        <v>6401777.9800000004</v>
      </c>
      <c r="G33" s="37">
        <v>239773850</v>
      </c>
      <c r="H33" s="37" t="s">
        <v>27</v>
      </c>
      <c r="I33" s="37">
        <v>239773850</v>
      </c>
      <c r="J33" s="37">
        <v>152502080</v>
      </c>
      <c r="K33" s="37" t="s">
        <v>27</v>
      </c>
      <c r="L33" s="37">
        <v>152502080</v>
      </c>
      <c r="M33" s="37">
        <f t="shared" si="19"/>
        <v>239773850</v>
      </c>
      <c r="N33" s="39" t="s">
        <v>27</v>
      </c>
      <c r="O33" s="37">
        <v>239773850</v>
      </c>
      <c r="P33" s="37">
        <f t="shared" si="20"/>
        <v>239773850</v>
      </c>
      <c r="Q33" s="39" t="s">
        <v>27</v>
      </c>
      <c r="R33" s="37">
        <v>239773850</v>
      </c>
      <c r="S33" s="38">
        <f t="shared" si="23"/>
        <v>0</v>
      </c>
      <c r="T33" s="37">
        <f t="shared" si="21"/>
        <v>238421802.19</v>
      </c>
      <c r="U33" s="39" t="s">
        <v>27</v>
      </c>
      <c r="V33" s="37">
        <v>238421802.19</v>
      </c>
      <c r="W33" s="37">
        <f t="shared" si="22"/>
        <v>238421802.19</v>
      </c>
      <c r="X33" s="39" t="s">
        <v>27</v>
      </c>
      <c r="Y33" s="37">
        <v>238421802.19</v>
      </c>
      <c r="Z33" s="38">
        <f t="shared" si="12"/>
        <v>0</v>
      </c>
      <c r="AA33" s="40" t="s">
        <v>27</v>
      </c>
      <c r="AB33" s="40" t="s">
        <v>27</v>
      </c>
      <c r="AC33" s="40" t="s">
        <v>27</v>
      </c>
      <c r="AD33" s="40">
        <v>85919722.189999998</v>
      </c>
      <c r="AE33" s="40" t="s">
        <v>27</v>
      </c>
      <c r="AF33" s="40">
        <v>85919722.189999998</v>
      </c>
      <c r="AG33" s="39" t="s">
        <v>27</v>
      </c>
      <c r="AH33" s="39" t="s">
        <v>27</v>
      </c>
      <c r="AI33" s="39" t="s">
        <v>27</v>
      </c>
      <c r="AJ33" s="39" t="s">
        <v>27</v>
      </c>
      <c r="AK33" s="39" t="s">
        <v>27</v>
      </c>
      <c r="AL33" s="39" t="s">
        <v>27</v>
      </c>
      <c r="AM33" s="38">
        <f t="shared" si="14"/>
        <v>0</v>
      </c>
      <c r="AN33" s="41">
        <v>490699208.14999998</v>
      </c>
    </row>
    <row r="34" spans="1:40" ht="73.349999999999994" customHeight="1">
      <c r="A34" s="22" t="s">
        <v>77</v>
      </c>
      <c r="B34" s="22" t="s">
        <v>33</v>
      </c>
      <c r="C34" s="35" t="s">
        <v>78</v>
      </c>
      <c r="D34" s="36">
        <v>5759756.0599999996</v>
      </c>
      <c r="E34" s="37" t="s">
        <v>27</v>
      </c>
      <c r="F34" s="37">
        <v>5759756.0599999996</v>
      </c>
      <c r="G34" s="37">
        <v>119199050</v>
      </c>
      <c r="H34" s="37" t="s">
        <v>27</v>
      </c>
      <c r="I34" s="37">
        <v>119199050</v>
      </c>
      <c r="J34" s="37">
        <v>119674830</v>
      </c>
      <c r="K34" s="37" t="s">
        <v>27</v>
      </c>
      <c r="L34" s="37">
        <v>119674830</v>
      </c>
      <c r="M34" s="37">
        <f t="shared" si="19"/>
        <v>119199050</v>
      </c>
      <c r="N34" s="39" t="s">
        <v>27</v>
      </c>
      <c r="O34" s="37">
        <v>119199050</v>
      </c>
      <c r="P34" s="39">
        <f t="shared" si="20"/>
        <v>0</v>
      </c>
      <c r="Q34" s="39">
        <v>0</v>
      </c>
      <c r="R34" s="39">
        <v>0</v>
      </c>
      <c r="S34" s="42">
        <f t="shared" si="23"/>
        <v>-119199050</v>
      </c>
      <c r="T34" s="37">
        <f t="shared" si="21"/>
        <v>119674830</v>
      </c>
      <c r="U34" s="39" t="s">
        <v>27</v>
      </c>
      <c r="V34" s="37">
        <v>119674830</v>
      </c>
      <c r="W34" s="39">
        <f t="shared" si="22"/>
        <v>0</v>
      </c>
      <c r="X34" s="39" t="s">
        <v>27</v>
      </c>
      <c r="Y34" s="39" t="s">
        <v>27</v>
      </c>
      <c r="Z34" s="42">
        <f t="shared" si="12"/>
        <v>-119674830</v>
      </c>
      <c r="AA34" s="40" t="s">
        <v>27</v>
      </c>
      <c r="AB34" s="40" t="s">
        <v>27</v>
      </c>
      <c r="AC34" s="40" t="s">
        <v>27</v>
      </c>
      <c r="AD34" s="40" t="s">
        <v>27</v>
      </c>
      <c r="AE34" s="40" t="s">
        <v>27</v>
      </c>
      <c r="AF34" s="40" t="s">
        <v>27</v>
      </c>
      <c r="AG34" s="37">
        <v>185315644.24000001</v>
      </c>
      <c r="AH34" s="39" t="s">
        <v>27</v>
      </c>
      <c r="AI34" s="37">
        <v>185315644.24000001</v>
      </c>
      <c r="AJ34" s="39" t="s">
        <v>27</v>
      </c>
      <c r="AK34" s="39" t="s">
        <v>27</v>
      </c>
      <c r="AL34" s="39" t="s">
        <v>27</v>
      </c>
      <c r="AM34" s="42">
        <f t="shared" si="14"/>
        <v>-185315644.24000001</v>
      </c>
      <c r="AN34" s="41">
        <v>435618205.36000001</v>
      </c>
    </row>
    <row r="35" spans="1:40" ht="73.349999999999994" customHeight="1">
      <c r="A35" s="22" t="s">
        <v>79</v>
      </c>
      <c r="B35" s="22" t="s">
        <v>33</v>
      </c>
      <c r="C35" s="35" t="s">
        <v>80</v>
      </c>
      <c r="D35" s="36">
        <v>912876.29</v>
      </c>
      <c r="E35" s="37" t="s">
        <v>27</v>
      </c>
      <c r="F35" s="37">
        <v>912876.29</v>
      </c>
      <c r="G35" s="37">
        <v>6015340</v>
      </c>
      <c r="H35" s="37" t="s">
        <v>27</v>
      </c>
      <c r="I35" s="37">
        <v>6015340</v>
      </c>
      <c r="J35" s="37" t="s">
        <v>27</v>
      </c>
      <c r="K35" s="37" t="s">
        <v>27</v>
      </c>
      <c r="L35" s="37" t="s">
        <v>27</v>
      </c>
      <c r="M35" s="37">
        <f t="shared" si="19"/>
        <v>6015340</v>
      </c>
      <c r="N35" s="39" t="s">
        <v>27</v>
      </c>
      <c r="O35" s="37">
        <v>6015340</v>
      </c>
      <c r="P35" s="37">
        <f t="shared" si="20"/>
        <v>6015340</v>
      </c>
      <c r="Q35" s="39" t="s">
        <v>27</v>
      </c>
      <c r="R35" s="37">
        <v>6015340</v>
      </c>
      <c r="S35" s="38">
        <f t="shared" si="23"/>
        <v>0</v>
      </c>
      <c r="T35" s="39">
        <f t="shared" si="21"/>
        <v>0</v>
      </c>
      <c r="U35" s="39" t="s">
        <v>27</v>
      </c>
      <c r="V35" s="39" t="s">
        <v>27</v>
      </c>
      <c r="W35" s="39">
        <f t="shared" si="22"/>
        <v>0</v>
      </c>
      <c r="X35" s="39" t="s">
        <v>27</v>
      </c>
      <c r="Y35" s="39" t="s">
        <v>27</v>
      </c>
      <c r="Z35" s="38">
        <f t="shared" si="12"/>
        <v>0</v>
      </c>
      <c r="AA35" s="40" t="s">
        <v>27</v>
      </c>
      <c r="AB35" s="40" t="s">
        <v>27</v>
      </c>
      <c r="AC35" s="40" t="s">
        <v>27</v>
      </c>
      <c r="AD35" s="40" t="s">
        <v>27</v>
      </c>
      <c r="AE35" s="40" t="s">
        <v>27</v>
      </c>
      <c r="AF35" s="40" t="s">
        <v>27</v>
      </c>
      <c r="AG35" s="39" t="s">
        <v>27</v>
      </c>
      <c r="AH35" s="39" t="s">
        <v>27</v>
      </c>
      <c r="AI35" s="39" t="s">
        <v>27</v>
      </c>
      <c r="AJ35" s="39" t="s">
        <v>27</v>
      </c>
      <c r="AK35" s="39" t="s">
        <v>27</v>
      </c>
      <c r="AL35" s="39" t="s">
        <v>27</v>
      </c>
      <c r="AM35" s="38">
        <f t="shared" si="14"/>
        <v>0</v>
      </c>
      <c r="AN35" s="41">
        <v>7928216.29</v>
      </c>
    </row>
    <row r="36" spans="1:40" ht="73.349999999999994" customHeight="1">
      <c r="A36" s="22" t="s">
        <v>81</v>
      </c>
      <c r="B36" s="22" t="s">
        <v>33</v>
      </c>
      <c r="C36" s="35" t="s">
        <v>82</v>
      </c>
      <c r="D36" s="36">
        <v>1548184.88</v>
      </c>
      <c r="E36" s="37" t="s">
        <v>27</v>
      </c>
      <c r="F36" s="37">
        <v>1548184.88</v>
      </c>
      <c r="G36" s="37">
        <v>13190840</v>
      </c>
      <c r="H36" s="37" t="s">
        <v>27</v>
      </c>
      <c r="I36" s="37">
        <v>13190840</v>
      </c>
      <c r="J36" s="37" t="s">
        <v>27</v>
      </c>
      <c r="K36" s="37" t="s">
        <v>27</v>
      </c>
      <c r="L36" s="37" t="s">
        <v>27</v>
      </c>
      <c r="M36" s="37">
        <f t="shared" si="19"/>
        <v>13190840</v>
      </c>
      <c r="N36" s="39" t="s">
        <v>27</v>
      </c>
      <c r="O36" s="37">
        <v>13190840</v>
      </c>
      <c r="P36" s="39">
        <f t="shared" si="20"/>
        <v>0</v>
      </c>
      <c r="Q36" s="39">
        <v>0</v>
      </c>
      <c r="R36" s="39">
        <v>0</v>
      </c>
      <c r="S36" s="42">
        <f t="shared" si="23"/>
        <v>-13190840</v>
      </c>
      <c r="T36" s="39">
        <f t="shared" si="21"/>
        <v>0</v>
      </c>
      <c r="U36" s="39" t="s">
        <v>27</v>
      </c>
      <c r="V36" s="39" t="s">
        <v>27</v>
      </c>
      <c r="W36" s="39">
        <f t="shared" si="22"/>
        <v>0</v>
      </c>
      <c r="X36" s="39">
        <v>0</v>
      </c>
      <c r="Y36" s="39">
        <v>0</v>
      </c>
      <c r="Z36" s="38">
        <f t="shared" si="12"/>
        <v>0</v>
      </c>
      <c r="AA36" s="40" t="s">
        <v>27</v>
      </c>
      <c r="AB36" s="40" t="s">
        <v>27</v>
      </c>
      <c r="AC36" s="40" t="s">
        <v>27</v>
      </c>
      <c r="AD36" s="40" t="s">
        <v>27</v>
      </c>
      <c r="AE36" s="40" t="s">
        <v>27</v>
      </c>
      <c r="AF36" s="40" t="s">
        <v>27</v>
      </c>
      <c r="AG36" s="39" t="s">
        <v>27</v>
      </c>
      <c r="AH36" s="39" t="s">
        <v>27</v>
      </c>
      <c r="AI36" s="39" t="s">
        <v>27</v>
      </c>
      <c r="AJ36" s="39" t="s">
        <v>27</v>
      </c>
      <c r="AK36" s="39" t="s">
        <v>27</v>
      </c>
      <c r="AL36" s="39" t="s">
        <v>27</v>
      </c>
      <c r="AM36" s="38">
        <f t="shared" si="14"/>
        <v>0</v>
      </c>
      <c r="AN36" s="41">
        <v>16287209.76</v>
      </c>
    </row>
    <row r="37" spans="1:40" ht="73.349999999999994" customHeight="1">
      <c r="A37" s="22" t="s">
        <v>83</v>
      </c>
      <c r="B37" s="22" t="s">
        <v>33</v>
      </c>
      <c r="C37" s="35" t="s">
        <v>84</v>
      </c>
      <c r="D37" s="36">
        <v>1725151.75</v>
      </c>
      <c r="E37" s="37" t="s">
        <v>27</v>
      </c>
      <c r="F37" s="37">
        <v>1725151.75</v>
      </c>
      <c r="G37" s="37">
        <v>8938470</v>
      </c>
      <c r="H37" s="37" t="s">
        <v>27</v>
      </c>
      <c r="I37" s="37">
        <v>8938470</v>
      </c>
      <c r="J37" s="37" t="s">
        <v>27</v>
      </c>
      <c r="K37" s="37" t="s">
        <v>27</v>
      </c>
      <c r="L37" s="37" t="s">
        <v>27</v>
      </c>
      <c r="M37" s="37">
        <f t="shared" si="19"/>
        <v>8938470</v>
      </c>
      <c r="N37" s="39" t="s">
        <v>27</v>
      </c>
      <c r="O37" s="37">
        <v>8938470</v>
      </c>
      <c r="P37" s="39">
        <f t="shared" si="20"/>
        <v>0</v>
      </c>
      <c r="Q37" s="39">
        <v>0</v>
      </c>
      <c r="R37" s="39">
        <v>0</v>
      </c>
      <c r="S37" s="42">
        <f t="shared" si="23"/>
        <v>-8938470</v>
      </c>
      <c r="T37" s="39">
        <f t="shared" si="21"/>
        <v>0</v>
      </c>
      <c r="U37" s="39" t="s">
        <v>27</v>
      </c>
      <c r="V37" s="39" t="s">
        <v>27</v>
      </c>
      <c r="W37" s="39">
        <f t="shared" si="22"/>
        <v>0</v>
      </c>
      <c r="X37" s="39">
        <v>0</v>
      </c>
      <c r="Y37" s="39">
        <v>0</v>
      </c>
      <c r="Z37" s="38">
        <f t="shared" si="12"/>
        <v>0</v>
      </c>
      <c r="AA37" s="40" t="s">
        <v>27</v>
      </c>
      <c r="AB37" s="40" t="s">
        <v>27</v>
      </c>
      <c r="AC37" s="40" t="s">
        <v>27</v>
      </c>
      <c r="AD37" s="40" t="s">
        <v>27</v>
      </c>
      <c r="AE37" s="40" t="s">
        <v>27</v>
      </c>
      <c r="AF37" s="40" t="s">
        <v>27</v>
      </c>
      <c r="AG37" s="37">
        <v>123188650</v>
      </c>
      <c r="AH37" s="39" t="s">
        <v>27</v>
      </c>
      <c r="AI37" s="37">
        <v>123188650</v>
      </c>
      <c r="AJ37" s="39" t="s">
        <v>27</v>
      </c>
      <c r="AK37" s="39" t="s">
        <v>27</v>
      </c>
      <c r="AL37" s="39" t="s">
        <v>27</v>
      </c>
      <c r="AM37" s="42">
        <f t="shared" si="14"/>
        <v>-123188650</v>
      </c>
      <c r="AN37" s="41">
        <v>264186373.5</v>
      </c>
    </row>
    <row r="38" spans="1:40" ht="73.349999999999994" customHeight="1">
      <c r="A38" s="22" t="s">
        <v>85</v>
      </c>
      <c r="B38" s="22" t="s">
        <v>33</v>
      </c>
      <c r="C38" s="35" t="s">
        <v>86</v>
      </c>
      <c r="D38" s="36">
        <v>4361268.1399999997</v>
      </c>
      <c r="E38" s="37" t="s">
        <v>27</v>
      </c>
      <c r="F38" s="37">
        <v>4361268.1399999997</v>
      </c>
      <c r="G38" s="37">
        <v>73548640</v>
      </c>
      <c r="H38" s="37" t="s">
        <v>27</v>
      </c>
      <c r="I38" s="37">
        <v>73548640</v>
      </c>
      <c r="J38" s="37" t="s">
        <v>27</v>
      </c>
      <c r="K38" s="37" t="s">
        <v>27</v>
      </c>
      <c r="L38" s="37" t="s">
        <v>27</v>
      </c>
      <c r="M38" s="37">
        <f t="shared" si="19"/>
        <v>73548640</v>
      </c>
      <c r="N38" s="39" t="s">
        <v>27</v>
      </c>
      <c r="O38" s="37">
        <v>73548640</v>
      </c>
      <c r="P38" s="37">
        <f t="shared" si="20"/>
        <v>73548640</v>
      </c>
      <c r="Q38" s="39" t="s">
        <v>27</v>
      </c>
      <c r="R38" s="37">
        <v>73548640</v>
      </c>
      <c r="S38" s="38">
        <f t="shared" si="23"/>
        <v>0</v>
      </c>
      <c r="T38" s="37">
        <f t="shared" si="21"/>
        <v>100000000</v>
      </c>
      <c r="U38" s="39" t="s">
        <v>27</v>
      </c>
      <c r="V38" s="37">
        <v>100000000</v>
      </c>
      <c r="W38" s="37">
        <f t="shared" si="22"/>
        <v>100000000</v>
      </c>
      <c r="X38" s="39" t="s">
        <v>27</v>
      </c>
      <c r="Y38" s="37">
        <v>100000000</v>
      </c>
      <c r="Z38" s="38">
        <f t="shared" si="12"/>
        <v>0</v>
      </c>
      <c r="AA38" s="40" t="s">
        <v>27</v>
      </c>
      <c r="AB38" s="40" t="s">
        <v>27</v>
      </c>
      <c r="AC38" s="40" t="s">
        <v>27</v>
      </c>
      <c r="AD38" s="40">
        <v>100000000</v>
      </c>
      <c r="AE38" s="40" t="s">
        <v>27</v>
      </c>
      <c r="AF38" s="40">
        <v>100000000</v>
      </c>
      <c r="AG38" s="37">
        <v>100000000</v>
      </c>
      <c r="AH38" s="39" t="s">
        <v>27</v>
      </c>
      <c r="AI38" s="37">
        <v>100000000</v>
      </c>
      <c r="AJ38" s="37">
        <v>100000000</v>
      </c>
      <c r="AK38" s="39" t="s">
        <v>27</v>
      </c>
      <c r="AL38" s="37">
        <v>100000000</v>
      </c>
      <c r="AM38" s="38">
        <f t="shared" si="14"/>
        <v>0</v>
      </c>
      <c r="AN38" s="41">
        <v>282771176.27999997</v>
      </c>
    </row>
    <row r="39" spans="1:40" ht="73.349999999999994" customHeight="1">
      <c r="A39" s="22" t="s">
        <v>87</v>
      </c>
      <c r="B39" s="22" t="s">
        <v>33</v>
      </c>
      <c r="C39" s="35" t="s">
        <v>88</v>
      </c>
      <c r="D39" s="36" t="s">
        <v>27</v>
      </c>
      <c r="E39" s="37" t="s">
        <v>27</v>
      </c>
      <c r="F39" s="37" t="s">
        <v>27</v>
      </c>
      <c r="G39" s="37">
        <v>3175790</v>
      </c>
      <c r="H39" s="37" t="s">
        <v>27</v>
      </c>
      <c r="I39" s="37">
        <v>3175790</v>
      </c>
      <c r="J39" s="37" t="s">
        <v>27</v>
      </c>
      <c r="K39" s="37" t="s">
        <v>27</v>
      </c>
      <c r="L39" s="37" t="s">
        <v>27</v>
      </c>
      <c r="M39" s="37">
        <f t="shared" si="19"/>
        <v>3175790</v>
      </c>
      <c r="N39" s="39" t="s">
        <v>27</v>
      </c>
      <c r="O39" s="37">
        <v>3175790</v>
      </c>
      <c r="P39" s="37">
        <f t="shared" si="20"/>
        <v>3175790</v>
      </c>
      <c r="Q39" s="39" t="s">
        <v>27</v>
      </c>
      <c r="R39" s="37">
        <v>3175790</v>
      </c>
      <c r="S39" s="38">
        <f t="shared" si="23"/>
        <v>0</v>
      </c>
      <c r="T39" s="37">
        <f t="shared" si="21"/>
        <v>20250000</v>
      </c>
      <c r="U39" s="39" t="s">
        <v>27</v>
      </c>
      <c r="V39" s="37">
        <v>20250000</v>
      </c>
      <c r="W39" s="37">
        <f t="shared" si="22"/>
        <v>20250000</v>
      </c>
      <c r="X39" s="39" t="s">
        <v>27</v>
      </c>
      <c r="Y39" s="37">
        <v>20250000</v>
      </c>
      <c r="Z39" s="38">
        <f t="shared" si="12"/>
        <v>0</v>
      </c>
      <c r="AA39" s="40" t="s">
        <v>27</v>
      </c>
      <c r="AB39" s="40" t="s">
        <v>27</v>
      </c>
      <c r="AC39" s="40" t="s">
        <v>27</v>
      </c>
      <c r="AD39" s="40">
        <v>20250000</v>
      </c>
      <c r="AE39" s="40" t="s">
        <v>27</v>
      </c>
      <c r="AF39" s="40">
        <v>20250000</v>
      </c>
      <c r="AG39" s="37">
        <v>200000000</v>
      </c>
      <c r="AH39" s="39" t="s">
        <v>27</v>
      </c>
      <c r="AI39" s="37">
        <v>200000000</v>
      </c>
      <c r="AJ39" s="37">
        <v>200000000</v>
      </c>
      <c r="AK39" s="39" t="s">
        <v>27</v>
      </c>
      <c r="AL39" s="37">
        <v>200000000</v>
      </c>
      <c r="AM39" s="38">
        <f t="shared" si="14"/>
        <v>0</v>
      </c>
      <c r="AN39" s="41">
        <v>223425790</v>
      </c>
    </row>
    <row r="40" spans="1:40" ht="73.349999999999994" customHeight="1">
      <c r="A40" s="22" t="s">
        <v>89</v>
      </c>
      <c r="B40" s="22" t="s">
        <v>33</v>
      </c>
      <c r="C40" s="35" t="s">
        <v>90</v>
      </c>
      <c r="D40" s="36" t="s">
        <v>27</v>
      </c>
      <c r="E40" s="37" t="s">
        <v>27</v>
      </c>
      <c r="F40" s="37" t="s">
        <v>27</v>
      </c>
      <c r="G40" s="37">
        <v>21546460</v>
      </c>
      <c r="H40" s="37" t="s">
        <v>27</v>
      </c>
      <c r="I40" s="37">
        <v>21546460</v>
      </c>
      <c r="J40" s="37" t="s">
        <v>27</v>
      </c>
      <c r="K40" s="37" t="s">
        <v>27</v>
      </c>
      <c r="L40" s="37" t="s">
        <v>27</v>
      </c>
      <c r="M40" s="37">
        <f t="shared" si="19"/>
        <v>21546460</v>
      </c>
      <c r="N40" s="39" t="s">
        <v>27</v>
      </c>
      <c r="O40" s="37">
        <v>21546460</v>
      </c>
      <c r="P40" s="37">
        <f t="shared" si="20"/>
        <v>21546460</v>
      </c>
      <c r="Q40" s="39" t="s">
        <v>27</v>
      </c>
      <c r="R40" s="37">
        <v>21546460</v>
      </c>
      <c r="S40" s="38">
        <f t="shared" si="23"/>
        <v>0</v>
      </c>
      <c r="T40" s="37">
        <f t="shared" si="21"/>
        <v>300000</v>
      </c>
      <c r="U40" s="39" t="s">
        <v>27</v>
      </c>
      <c r="V40" s="37">
        <v>300000</v>
      </c>
      <c r="W40" s="37">
        <f t="shared" si="22"/>
        <v>300000</v>
      </c>
      <c r="X40" s="39" t="s">
        <v>27</v>
      </c>
      <c r="Y40" s="37">
        <v>300000</v>
      </c>
      <c r="Z40" s="38">
        <f t="shared" si="12"/>
        <v>0</v>
      </c>
      <c r="AA40" s="40" t="s">
        <v>27</v>
      </c>
      <c r="AB40" s="40" t="s">
        <v>27</v>
      </c>
      <c r="AC40" s="40" t="s">
        <v>27</v>
      </c>
      <c r="AD40" s="40">
        <v>300000</v>
      </c>
      <c r="AE40" s="40" t="s">
        <v>27</v>
      </c>
      <c r="AF40" s="40">
        <v>300000</v>
      </c>
      <c r="AG40" s="37">
        <v>300000000</v>
      </c>
      <c r="AH40" s="39" t="s">
        <v>27</v>
      </c>
      <c r="AI40" s="37">
        <v>300000000</v>
      </c>
      <c r="AJ40" s="37">
        <v>300000000</v>
      </c>
      <c r="AK40" s="39" t="s">
        <v>27</v>
      </c>
      <c r="AL40" s="37">
        <v>300000000</v>
      </c>
      <c r="AM40" s="38">
        <f t="shared" si="14"/>
        <v>0</v>
      </c>
      <c r="AN40" s="41">
        <v>621846460</v>
      </c>
    </row>
    <row r="41" spans="1:40" ht="73.349999999999994" customHeight="1">
      <c r="A41" s="22" t="s">
        <v>91</v>
      </c>
      <c r="B41" s="22" t="s">
        <v>33</v>
      </c>
      <c r="C41" s="35" t="s">
        <v>92</v>
      </c>
      <c r="D41" s="36" t="s">
        <v>27</v>
      </c>
      <c r="E41" s="37" t="s">
        <v>27</v>
      </c>
      <c r="F41" s="37" t="s">
        <v>27</v>
      </c>
      <c r="G41" s="37">
        <v>3668980</v>
      </c>
      <c r="H41" s="37" t="s">
        <v>27</v>
      </c>
      <c r="I41" s="37">
        <v>3668980</v>
      </c>
      <c r="J41" s="37" t="s">
        <v>27</v>
      </c>
      <c r="K41" s="37" t="s">
        <v>27</v>
      </c>
      <c r="L41" s="37" t="s">
        <v>27</v>
      </c>
      <c r="M41" s="37">
        <f t="shared" si="19"/>
        <v>3668980</v>
      </c>
      <c r="N41" s="39" t="s">
        <v>27</v>
      </c>
      <c r="O41" s="37">
        <v>3668980</v>
      </c>
      <c r="P41" s="37">
        <f t="shared" si="20"/>
        <v>3668980</v>
      </c>
      <c r="Q41" s="39" t="s">
        <v>27</v>
      </c>
      <c r="R41" s="37">
        <v>3668980</v>
      </c>
      <c r="S41" s="38">
        <f t="shared" si="23"/>
        <v>0</v>
      </c>
      <c r="T41" s="37">
        <f t="shared" si="21"/>
        <v>20500000</v>
      </c>
      <c r="U41" s="39" t="s">
        <v>27</v>
      </c>
      <c r="V41" s="37">
        <v>20500000</v>
      </c>
      <c r="W41" s="37">
        <f t="shared" si="22"/>
        <v>20500000</v>
      </c>
      <c r="X41" s="39" t="s">
        <v>27</v>
      </c>
      <c r="Y41" s="37">
        <v>20500000</v>
      </c>
      <c r="Z41" s="38">
        <f t="shared" ref="Z41:Z72" si="24">Y41-V41</f>
        <v>0</v>
      </c>
      <c r="AA41" s="40" t="s">
        <v>27</v>
      </c>
      <c r="AB41" s="40" t="s">
        <v>27</v>
      </c>
      <c r="AC41" s="40" t="s">
        <v>27</v>
      </c>
      <c r="AD41" s="40">
        <v>20500000</v>
      </c>
      <c r="AE41" s="40" t="s">
        <v>27</v>
      </c>
      <c r="AF41" s="40">
        <v>20500000</v>
      </c>
      <c r="AG41" s="37">
        <v>200000000</v>
      </c>
      <c r="AH41" s="39" t="s">
        <v>27</v>
      </c>
      <c r="AI41" s="37">
        <v>200000000</v>
      </c>
      <c r="AJ41" s="37">
        <v>200000000</v>
      </c>
      <c r="AK41" s="39" t="s">
        <v>27</v>
      </c>
      <c r="AL41" s="37">
        <v>200000000</v>
      </c>
      <c r="AM41" s="38">
        <f t="shared" ref="AM41:AM72" si="25">AL41-AI41</f>
        <v>0</v>
      </c>
      <c r="AN41" s="41">
        <v>224168980</v>
      </c>
    </row>
    <row r="42" spans="1:40" ht="73.349999999999994" customHeight="1">
      <c r="A42" s="22" t="s">
        <v>93</v>
      </c>
      <c r="B42" s="22" t="s">
        <v>33</v>
      </c>
      <c r="C42" s="35" t="s">
        <v>94</v>
      </c>
      <c r="D42" s="36" t="s">
        <v>27</v>
      </c>
      <c r="E42" s="37" t="s">
        <v>27</v>
      </c>
      <c r="F42" s="37" t="s">
        <v>27</v>
      </c>
      <c r="G42" s="37">
        <v>500000</v>
      </c>
      <c r="H42" s="37" t="s">
        <v>27</v>
      </c>
      <c r="I42" s="37">
        <v>500000</v>
      </c>
      <c r="J42" s="37" t="s">
        <v>27</v>
      </c>
      <c r="K42" s="37" t="s">
        <v>27</v>
      </c>
      <c r="L42" s="37" t="s">
        <v>27</v>
      </c>
      <c r="M42" s="37">
        <f t="shared" si="19"/>
        <v>500000</v>
      </c>
      <c r="N42" s="39" t="s">
        <v>27</v>
      </c>
      <c r="O42" s="37">
        <v>500000</v>
      </c>
      <c r="P42" s="37">
        <f t="shared" si="20"/>
        <v>500000</v>
      </c>
      <c r="Q42" s="39" t="s">
        <v>27</v>
      </c>
      <c r="R42" s="37">
        <v>500000</v>
      </c>
      <c r="S42" s="38">
        <f t="shared" si="23"/>
        <v>0</v>
      </c>
      <c r="T42" s="37">
        <f t="shared" si="21"/>
        <v>12500000</v>
      </c>
      <c r="U42" s="39" t="s">
        <v>27</v>
      </c>
      <c r="V42" s="37">
        <v>12500000</v>
      </c>
      <c r="W42" s="37">
        <f t="shared" si="22"/>
        <v>12500000</v>
      </c>
      <c r="X42" s="39" t="s">
        <v>27</v>
      </c>
      <c r="Y42" s="37">
        <v>12500000</v>
      </c>
      <c r="Z42" s="38">
        <f t="shared" si="24"/>
        <v>0</v>
      </c>
      <c r="AA42" s="40" t="s">
        <v>27</v>
      </c>
      <c r="AB42" s="40" t="s">
        <v>27</v>
      </c>
      <c r="AC42" s="40" t="s">
        <v>27</v>
      </c>
      <c r="AD42" s="40">
        <v>12500000</v>
      </c>
      <c r="AE42" s="40" t="s">
        <v>27</v>
      </c>
      <c r="AF42" s="40">
        <v>12500000</v>
      </c>
      <c r="AG42" s="37">
        <v>20250000</v>
      </c>
      <c r="AH42" s="39" t="s">
        <v>27</v>
      </c>
      <c r="AI42" s="37">
        <v>20250000</v>
      </c>
      <c r="AJ42" s="37">
        <v>20250000</v>
      </c>
      <c r="AK42" s="39" t="s">
        <v>27</v>
      </c>
      <c r="AL42" s="37">
        <v>20250000</v>
      </c>
      <c r="AM42" s="38">
        <f t="shared" si="25"/>
        <v>0</v>
      </c>
      <c r="AN42" s="41">
        <v>633250000</v>
      </c>
    </row>
    <row r="43" spans="1:40" ht="73.349999999999994" customHeight="1">
      <c r="A43" s="22" t="s">
        <v>95</v>
      </c>
      <c r="B43" s="22" t="s">
        <v>33</v>
      </c>
      <c r="C43" s="35" t="s">
        <v>96</v>
      </c>
      <c r="D43" s="36" t="s">
        <v>27</v>
      </c>
      <c r="E43" s="37" t="s">
        <v>27</v>
      </c>
      <c r="F43" s="37" t="s">
        <v>27</v>
      </c>
      <c r="G43" s="37">
        <v>49956264</v>
      </c>
      <c r="H43" s="37" t="s">
        <v>27</v>
      </c>
      <c r="I43" s="37">
        <v>49956264</v>
      </c>
      <c r="J43" s="37" t="s">
        <v>27</v>
      </c>
      <c r="K43" s="37" t="s">
        <v>27</v>
      </c>
      <c r="L43" s="37" t="s">
        <v>27</v>
      </c>
      <c r="M43" s="37">
        <f t="shared" si="19"/>
        <v>49956264</v>
      </c>
      <c r="N43" s="39" t="s">
        <v>27</v>
      </c>
      <c r="O43" s="37">
        <v>49956264</v>
      </c>
      <c r="P43" s="39">
        <f t="shared" si="20"/>
        <v>0</v>
      </c>
      <c r="Q43" s="39">
        <v>0</v>
      </c>
      <c r="R43" s="39">
        <v>0</v>
      </c>
      <c r="S43" s="42">
        <f t="shared" si="23"/>
        <v>-49956264</v>
      </c>
      <c r="T43" s="39">
        <f t="shared" si="21"/>
        <v>0</v>
      </c>
      <c r="U43" s="39" t="s">
        <v>27</v>
      </c>
      <c r="V43" s="39" t="s">
        <v>27</v>
      </c>
      <c r="W43" s="39">
        <f t="shared" si="22"/>
        <v>0</v>
      </c>
      <c r="X43" s="39">
        <v>0</v>
      </c>
      <c r="Y43" s="39">
        <v>0</v>
      </c>
      <c r="Z43" s="38">
        <f t="shared" si="24"/>
        <v>0</v>
      </c>
      <c r="AA43" s="40" t="s">
        <v>27</v>
      </c>
      <c r="AB43" s="40" t="s">
        <v>27</v>
      </c>
      <c r="AC43" s="40" t="s">
        <v>27</v>
      </c>
      <c r="AD43" s="40" t="s">
        <v>27</v>
      </c>
      <c r="AE43" s="40" t="s">
        <v>27</v>
      </c>
      <c r="AF43" s="40" t="s">
        <v>27</v>
      </c>
      <c r="AG43" s="39" t="s">
        <v>27</v>
      </c>
      <c r="AH43" s="39" t="s">
        <v>27</v>
      </c>
      <c r="AI43" s="39" t="s">
        <v>27</v>
      </c>
      <c r="AJ43" s="39">
        <v>0</v>
      </c>
      <c r="AK43" s="39">
        <v>0</v>
      </c>
      <c r="AL43" s="39">
        <v>0</v>
      </c>
      <c r="AM43" s="38">
        <f t="shared" si="25"/>
        <v>0</v>
      </c>
      <c r="AN43" s="41">
        <v>49956264</v>
      </c>
    </row>
    <row r="44" spans="1:40" ht="48.6" customHeight="1">
      <c r="A44" s="35" t="s">
        <v>97</v>
      </c>
      <c r="B44" s="35" t="s">
        <v>98</v>
      </c>
      <c r="C44" s="35" t="s">
        <v>99</v>
      </c>
      <c r="D44" s="36">
        <v>5705583.7400000002</v>
      </c>
      <c r="E44" s="37" t="s">
        <v>27</v>
      </c>
      <c r="F44" s="37">
        <v>5705583.7400000002</v>
      </c>
      <c r="G44" s="37">
        <v>2198460.13</v>
      </c>
      <c r="H44" s="37" t="s">
        <v>27</v>
      </c>
      <c r="I44" s="37">
        <v>2198460.13</v>
      </c>
      <c r="J44" s="37" t="s">
        <v>27</v>
      </c>
      <c r="K44" s="37" t="s">
        <v>27</v>
      </c>
      <c r="L44" s="37" t="s">
        <v>27</v>
      </c>
      <c r="M44" s="37">
        <f t="shared" si="19"/>
        <v>268633600</v>
      </c>
      <c r="N44" s="39" t="s">
        <v>27</v>
      </c>
      <c r="O44" s="37">
        <v>268633600</v>
      </c>
      <c r="P44" s="37">
        <f t="shared" si="20"/>
        <v>268633600</v>
      </c>
      <c r="Q44" s="39" t="s">
        <v>27</v>
      </c>
      <c r="R44" s="37">
        <v>268633600</v>
      </c>
      <c r="S44" s="38">
        <f t="shared" si="23"/>
        <v>0</v>
      </c>
      <c r="T44" s="39">
        <f t="shared" si="21"/>
        <v>0</v>
      </c>
      <c r="U44" s="39" t="s">
        <v>27</v>
      </c>
      <c r="V44" s="39" t="s">
        <v>27</v>
      </c>
      <c r="W44" s="39">
        <f t="shared" si="22"/>
        <v>0</v>
      </c>
      <c r="X44" s="39" t="s">
        <v>27</v>
      </c>
      <c r="Y44" s="39" t="s">
        <v>27</v>
      </c>
      <c r="Z44" s="38">
        <f t="shared" si="24"/>
        <v>0</v>
      </c>
      <c r="AA44" s="40">
        <v>266435139.87</v>
      </c>
      <c r="AB44" s="40" t="s">
        <v>27</v>
      </c>
      <c r="AC44" s="40">
        <v>266435139.87</v>
      </c>
      <c r="AD44" s="40" t="s">
        <v>27</v>
      </c>
      <c r="AE44" s="40" t="s">
        <v>27</v>
      </c>
      <c r="AF44" s="40" t="s">
        <v>27</v>
      </c>
      <c r="AG44" s="39" t="s">
        <v>27</v>
      </c>
      <c r="AH44" s="39" t="s">
        <v>27</v>
      </c>
      <c r="AI44" s="39" t="s">
        <v>27</v>
      </c>
      <c r="AJ44" s="39" t="s">
        <v>27</v>
      </c>
      <c r="AK44" s="39" t="s">
        <v>27</v>
      </c>
      <c r="AL44" s="39" t="s">
        <v>27</v>
      </c>
      <c r="AM44" s="38">
        <f t="shared" si="25"/>
        <v>0</v>
      </c>
      <c r="AN44" s="41">
        <v>276579900.51999998</v>
      </c>
    </row>
    <row r="45" spans="1:40" ht="60.95" customHeight="1">
      <c r="A45" s="22" t="s">
        <v>100</v>
      </c>
      <c r="B45" s="22" t="s">
        <v>101</v>
      </c>
      <c r="C45" s="35" t="s">
        <v>102</v>
      </c>
      <c r="D45" s="36" t="s">
        <v>27</v>
      </c>
      <c r="E45" s="37" t="s">
        <v>27</v>
      </c>
      <c r="F45" s="37" t="s">
        <v>27</v>
      </c>
      <c r="G45" s="37">
        <v>17695080</v>
      </c>
      <c r="H45" s="37" t="s">
        <v>27</v>
      </c>
      <c r="I45" s="37">
        <v>17695080</v>
      </c>
      <c r="J45" s="37" t="s">
        <v>27</v>
      </c>
      <c r="K45" s="37" t="s">
        <v>27</v>
      </c>
      <c r="L45" s="37" t="s">
        <v>27</v>
      </c>
      <c r="M45" s="37">
        <f t="shared" si="19"/>
        <v>17695080</v>
      </c>
      <c r="N45" s="39" t="s">
        <v>27</v>
      </c>
      <c r="O45" s="37">
        <v>17695080</v>
      </c>
      <c r="P45" s="37">
        <f t="shared" si="20"/>
        <v>17695080</v>
      </c>
      <c r="Q45" s="39" t="s">
        <v>27</v>
      </c>
      <c r="R45" s="37">
        <v>17695080</v>
      </c>
      <c r="S45" s="38">
        <f t="shared" si="23"/>
        <v>0</v>
      </c>
      <c r="T45" s="39">
        <f t="shared" si="21"/>
        <v>0</v>
      </c>
      <c r="U45" s="39" t="s">
        <v>27</v>
      </c>
      <c r="V45" s="39" t="s">
        <v>27</v>
      </c>
      <c r="W45" s="39">
        <f t="shared" si="22"/>
        <v>0</v>
      </c>
      <c r="X45" s="39" t="s">
        <v>27</v>
      </c>
      <c r="Y45" s="39" t="s">
        <v>27</v>
      </c>
      <c r="Z45" s="38">
        <f t="shared" si="24"/>
        <v>0</v>
      </c>
      <c r="AA45" s="40" t="s">
        <v>27</v>
      </c>
      <c r="AB45" s="40" t="s">
        <v>27</v>
      </c>
      <c r="AC45" s="40" t="s">
        <v>27</v>
      </c>
      <c r="AD45" s="40" t="s">
        <v>27</v>
      </c>
      <c r="AE45" s="40" t="s">
        <v>27</v>
      </c>
      <c r="AF45" s="40" t="s">
        <v>27</v>
      </c>
      <c r="AG45" s="39" t="s">
        <v>27</v>
      </c>
      <c r="AH45" s="39" t="s">
        <v>27</v>
      </c>
      <c r="AI45" s="39" t="s">
        <v>27</v>
      </c>
      <c r="AJ45" s="39" t="s">
        <v>27</v>
      </c>
      <c r="AK45" s="39" t="s">
        <v>27</v>
      </c>
      <c r="AL45" s="39" t="s">
        <v>27</v>
      </c>
      <c r="AM45" s="38">
        <f t="shared" si="25"/>
        <v>0</v>
      </c>
      <c r="AN45" s="41">
        <v>17837782.260000002</v>
      </c>
    </row>
    <row r="46" spans="1:40" ht="55.9" customHeight="1">
      <c r="A46" s="22" t="s">
        <v>103</v>
      </c>
      <c r="B46" s="22" t="s">
        <v>101</v>
      </c>
      <c r="C46" s="35" t="s">
        <v>104</v>
      </c>
      <c r="D46" s="36" t="s">
        <v>27</v>
      </c>
      <c r="E46" s="37" t="s">
        <v>27</v>
      </c>
      <c r="F46" s="37" t="s">
        <v>27</v>
      </c>
      <c r="G46" s="37">
        <v>14925000</v>
      </c>
      <c r="H46" s="37" t="s">
        <v>27</v>
      </c>
      <c r="I46" s="37">
        <v>14925000</v>
      </c>
      <c r="J46" s="37" t="s">
        <v>27</v>
      </c>
      <c r="K46" s="37" t="s">
        <v>27</v>
      </c>
      <c r="L46" s="37" t="s">
        <v>27</v>
      </c>
      <c r="M46" s="37">
        <f t="shared" si="19"/>
        <v>14925000</v>
      </c>
      <c r="N46" s="39" t="s">
        <v>27</v>
      </c>
      <c r="O46" s="37">
        <v>14925000</v>
      </c>
      <c r="P46" s="37">
        <f t="shared" si="20"/>
        <v>14925000</v>
      </c>
      <c r="Q46" s="39" t="s">
        <v>27</v>
      </c>
      <c r="R46" s="37">
        <v>14925000</v>
      </c>
      <c r="S46" s="38">
        <f t="shared" si="23"/>
        <v>0</v>
      </c>
      <c r="T46" s="39">
        <f t="shared" si="21"/>
        <v>0</v>
      </c>
      <c r="U46" s="39" t="s">
        <v>27</v>
      </c>
      <c r="V46" s="39" t="s">
        <v>27</v>
      </c>
      <c r="W46" s="39">
        <f t="shared" si="22"/>
        <v>0</v>
      </c>
      <c r="X46" s="39" t="s">
        <v>27</v>
      </c>
      <c r="Y46" s="39" t="s">
        <v>27</v>
      </c>
      <c r="Z46" s="38">
        <f t="shared" si="24"/>
        <v>0</v>
      </c>
      <c r="AA46" s="40" t="s">
        <v>27</v>
      </c>
      <c r="AB46" s="40" t="s">
        <v>27</v>
      </c>
      <c r="AC46" s="40" t="s">
        <v>27</v>
      </c>
      <c r="AD46" s="40" t="s">
        <v>27</v>
      </c>
      <c r="AE46" s="40" t="s">
        <v>27</v>
      </c>
      <c r="AF46" s="40" t="s">
        <v>27</v>
      </c>
      <c r="AG46" s="39" t="s">
        <v>27</v>
      </c>
      <c r="AH46" s="39" t="s">
        <v>27</v>
      </c>
      <c r="AI46" s="39" t="s">
        <v>27</v>
      </c>
      <c r="AJ46" s="39" t="s">
        <v>27</v>
      </c>
      <c r="AK46" s="39" t="s">
        <v>27</v>
      </c>
      <c r="AL46" s="39" t="s">
        <v>27</v>
      </c>
      <c r="AM46" s="38">
        <f t="shared" si="25"/>
        <v>0</v>
      </c>
      <c r="AN46" s="41">
        <v>15045362.9</v>
      </c>
    </row>
    <row r="47" spans="1:40" ht="37.35" customHeight="1">
      <c r="A47" s="22" t="s">
        <v>105</v>
      </c>
      <c r="B47" s="22" t="s">
        <v>98</v>
      </c>
      <c r="C47" s="35" t="s">
        <v>106</v>
      </c>
      <c r="D47" s="36">
        <v>15618046.949999999</v>
      </c>
      <c r="E47" s="37" t="s">
        <v>27</v>
      </c>
      <c r="F47" s="37">
        <v>15618046.949999999</v>
      </c>
      <c r="G47" s="37">
        <v>59143482.780000001</v>
      </c>
      <c r="H47" s="37" t="s">
        <v>27</v>
      </c>
      <c r="I47" s="37">
        <v>59143482.780000001</v>
      </c>
      <c r="J47" s="37" t="s">
        <v>27</v>
      </c>
      <c r="K47" s="37" t="s">
        <v>27</v>
      </c>
      <c r="L47" s="37" t="s">
        <v>27</v>
      </c>
      <c r="M47" s="37">
        <f t="shared" si="19"/>
        <v>47776383.270000003</v>
      </c>
      <c r="N47" s="39" t="s">
        <v>27</v>
      </c>
      <c r="O47" s="37">
        <v>47776383.270000003</v>
      </c>
      <c r="P47" s="37">
        <f t="shared" si="20"/>
        <v>47776383.270000003</v>
      </c>
      <c r="Q47" s="39" t="s">
        <v>27</v>
      </c>
      <c r="R47" s="37">
        <v>47776383.270000003</v>
      </c>
      <c r="S47" s="38">
        <f t="shared" si="23"/>
        <v>0</v>
      </c>
      <c r="T47" s="39">
        <f t="shared" si="21"/>
        <v>0</v>
      </c>
      <c r="U47" s="39" t="s">
        <v>27</v>
      </c>
      <c r="V47" s="39" t="s">
        <v>27</v>
      </c>
      <c r="W47" s="39">
        <f t="shared" si="22"/>
        <v>0</v>
      </c>
      <c r="X47" s="39" t="s">
        <v>27</v>
      </c>
      <c r="Y47" s="39" t="s">
        <v>27</v>
      </c>
      <c r="Z47" s="38">
        <f t="shared" si="24"/>
        <v>0</v>
      </c>
      <c r="AA47" s="40"/>
      <c r="AB47" s="40" t="s">
        <v>27</v>
      </c>
      <c r="AC47" s="40"/>
      <c r="AD47" s="40" t="s">
        <v>27</v>
      </c>
      <c r="AE47" s="40" t="s">
        <v>27</v>
      </c>
      <c r="AF47" s="40" t="s">
        <v>27</v>
      </c>
      <c r="AG47" s="39" t="s">
        <v>27</v>
      </c>
      <c r="AH47" s="39" t="s">
        <v>27</v>
      </c>
      <c r="AI47" s="39" t="s">
        <v>27</v>
      </c>
      <c r="AJ47" s="39" t="s">
        <v>27</v>
      </c>
      <c r="AK47" s="39" t="s">
        <v>27</v>
      </c>
      <c r="AL47" s="39" t="s">
        <v>27</v>
      </c>
      <c r="AM47" s="38">
        <f t="shared" si="25"/>
        <v>0</v>
      </c>
      <c r="AN47" s="41">
        <v>98485758.069999993</v>
      </c>
    </row>
    <row r="48" spans="1:40" ht="63">
      <c r="A48" s="22" t="s">
        <v>107</v>
      </c>
      <c r="B48" s="22" t="s">
        <v>98</v>
      </c>
      <c r="C48" s="35" t="s">
        <v>108</v>
      </c>
      <c r="D48" s="36" t="s">
        <v>27</v>
      </c>
      <c r="E48" s="37" t="s">
        <v>27</v>
      </c>
      <c r="F48" s="37" t="s">
        <v>27</v>
      </c>
      <c r="G48" s="37">
        <v>5400000</v>
      </c>
      <c r="H48" s="37" t="s">
        <v>27</v>
      </c>
      <c r="I48" s="37">
        <v>5400000</v>
      </c>
      <c r="J48" s="37" t="s">
        <v>27</v>
      </c>
      <c r="K48" s="37" t="s">
        <v>27</v>
      </c>
      <c r="L48" s="37" t="s">
        <v>27</v>
      </c>
      <c r="M48" s="37">
        <f t="shared" si="19"/>
        <v>5400000</v>
      </c>
      <c r="N48" s="39" t="s">
        <v>27</v>
      </c>
      <c r="O48" s="37">
        <v>5400000</v>
      </c>
      <c r="P48" s="37">
        <f t="shared" si="20"/>
        <v>5400000</v>
      </c>
      <c r="Q48" s="39" t="s">
        <v>27</v>
      </c>
      <c r="R48" s="37">
        <v>5400000</v>
      </c>
      <c r="S48" s="38">
        <f t="shared" si="23"/>
        <v>0</v>
      </c>
      <c r="T48" s="39">
        <f t="shared" si="21"/>
        <v>0</v>
      </c>
      <c r="U48" s="39" t="s">
        <v>27</v>
      </c>
      <c r="V48" s="39" t="s">
        <v>27</v>
      </c>
      <c r="W48" s="39">
        <f t="shared" si="22"/>
        <v>0</v>
      </c>
      <c r="X48" s="39" t="s">
        <v>27</v>
      </c>
      <c r="Y48" s="39" t="s">
        <v>27</v>
      </c>
      <c r="Z48" s="38">
        <f t="shared" si="24"/>
        <v>0</v>
      </c>
      <c r="AA48" s="40" t="s">
        <v>27</v>
      </c>
      <c r="AB48" s="40" t="s">
        <v>27</v>
      </c>
      <c r="AC48" s="40" t="s">
        <v>27</v>
      </c>
      <c r="AD48" s="40" t="s">
        <v>27</v>
      </c>
      <c r="AE48" s="40" t="s">
        <v>27</v>
      </c>
      <c r="AF48" s="40" t="s">
        <v>27</v>
      </c>
      <c r="AG48" s="39" t="s">
        <v>27</v>
      </c>
      <c r="AH48" s="39" t="s">
        <v>27</v>
      </c>
      <c r="AI48" s="39" t="s">
        <v>27</v>
      </c>
      <c r="AJ48" s="39" t="s">
        <v>27</v>
      </c>
      <c r="AK48" s="39" t="s">
        <v>27</v>
      </c>
      <c r="AL48" s="39" t="s">
        <v>27</v>
      </c>
      <c r="AM48" s="38">
        <f t="shared" si="25"/>
        <v>0</v>
      </c>
      <c r="AN48" s="41">
        <v>5454545.4500000002</v>
      </c>
    </row>
    <row r="49" spans="1:41" ht="63">
      <c r="A49" s="35" t="s">
        <v>109</v>
      </c>
      <c r="B49" s="35" t="s">
        <v>98</v>
      </c>
      <c r="C49" s="35" t="s">
        <v>110</v>
      </c>
      <c r="D49" s="36">
        <v>1000000</v>
      </c>
      <c r="E49" s="37" t="s">
        <v>27</v>
      </c>
      <c r="F49" s="37">
        <v>1000000</v>
      </c>
      <c r="G49" s="37">
        <v>4000000</v>
      </c>
      <c r="H49" s="37" t="s">
        <v>27</v>
      </c>
      <c r="I49" s="37">
        <v>4000000</v>
      </c>
      <c r="J49" s="37" t="s">
        <v>27</v>
      </c>
      <c r="K49" s="37" t="s">
        <v>27</v>
      </c>
      <c r="L49" s="37" t="s">
        <v>27</v>
      </c>
      <c r="M49" s="37">
        <f t="shared" si="19"/>
        <v>83000000</v>
      </c>
      <c r="N49" s="39" t="s">
        <v>27</v>
      </c>
      <c r="O49" s="37">
        <v>83000000</v>
      </c>
      <c r="P49" s="37">
        <f t="shared" si="20"/>
        <v>83000000</v>
      </c>
      <c r="Q49" s="39" t="s">
        <v>27</v>
      </c>
      <c r="R49" s="37">
        <v>83000000</v>
      </c>
      <c r="S49" s="38">
        <f t="shared" si="23"/>
        <v>0</v>
      </c>
      <c r="T49" s="37">
        <f t="shared" si="21"/>
        <v>207000000</v>
      </c>
      <c r="U49" s="39" t="s">
        <v>27</v>
      </c>
      <c r="V49" s="37">
        <v>207000000</v>
      </c>
      <c r="W49" s="37">
        <f t="shared" si="22"/>
        <v>207000000</v>
      </c>
      <c r="X49" s="39" t="s">
        <v>27</v>
      </c>
      <c r="Y49" s="37">
        <v>207000000</v>
      </c>
      <c r="Z49" s="38">
        <f t="shared" si="24"/>
        <v>0</v>
      </c>
      <c r="AA49" s="40">
        <v>79000000</v>
      </c>
      <c r="AB49" s="40" t="s">
        <v>27</v>
      </c>
      <c r="AC49" s="40">
        <v>79000000</v>
      </c>
      <c r="AD49" s="40">
        <v>207000000</v>
      </c>
      <c r="AE49" s="40" t="s">
        <v>27</v>
      </c>
      <c r="AF49" s="40">
        <v>207000000</v>
      </c>
      <c r="AG49" s="39" t="s">
        <v>27</v>
      </c>
      <c r="AH49" s="39" t="s">
        <v>27</v>
      </c>
      <c r="AI49" s="39" t="s">
        <v>27</v>
      </c>
      <c r="AJ49" s="39" t="s">
        <v>27</v>
      </c>
      <c r="AK49" s="39" t="s">
        <v>27</v>
      </c>
      <c r="AL49" s="39" t="s">
        <v>27</v>
      </c>
      <c r="AM49" s="38">
        <f t="shared" si="25"/>
        <v>0</v>
      </c>
      <c r="AN49" s="41">
        <v>291000000</v>
      </c>
      <c r="AO49" s="43"/>
    </row>
    <row r="50" spans="1:41" ht="69.599999999999994" customHeight="1">
      <c r="A50" s="22" t="s">
        <v>111</v>
      </c>
      <c r="B50" s="22" t="s">
        <v>98</v>
      </c>
      <c r="C50" s="35" t="s">
        <v>112</v>
      </c>
      <c r="D50" s="36" t="s">
        <v>27</v>
      </c>
      <c r="E50" s="37" t="s">
        <v>27</v>
      </c>
      <c r="F50" s="37" t="s">
        <v>27</v>
      </c>
      <c r="G50" s="37">
        <v>16000000</v>
      </c>
      <c r="H50" s="37" t="s">
        <v>27</v>
      </c>
      <c r="I50" s="37">
        <v>16000000</v>
      </c>
      <c r="J50" s="37" t="s">
        <v>27</v>
      </c>
      <c r="K50" s="37" t="s">
        <v>27</v>
      </c>
      <c r="L50" s="37" t="s">
        <v>27</v>
      </c>
      <c r="M50" s="37">
        <f t="shared" si="19"/>
        <v>16000000</v>
      </c>
      <c r="N50" s="39" t="s">
        <v>27</v>
      </c>
      <c r="O50" s="37">
        <v>16000000</v>
      </c>
      <c r="P50" s="37">
        <f t="shared" si="20"/>
        <v>16000000</v>
      </c>
      <c r="Q50" s="39" t="s">
        <v>27</v>
      </c>
      <c r="R50" s="37">
        <v>16000000</v>
      </c>
      <c r="S50" s="38">
        <f t="shared" si="23"/>
        <v>0</v>
      </c>
      <c r="T50" s="39">
        <f t="shared" si="21"/>
        <v>0</v>
      </c>
      <c r="U50" s="39" t="s">
        <v>27</v>
      </c>
      <c r="V50" s="39" t="s">
        <v>27</v>
      </c>
      <c r="W50" s="39">
        <f t="shared" si="22"/>
        <v>0</v>
      </c>
      <c r="X50" s="39" t="s">
        <v>27</v>
      </c>
      <c r="Y50" s="39" t="s">
        <v>27</v>
      </c>
      <c r="Z50" s="38">
        <f t="shared" si="24"/>
        <v>0</v>
      </c>
      <c r="AA50" s="40" t="s">
        <v>27</v>
      </c>
      <c r="AB50" s="40" t="s">
        <v>27</v>
      </c>
      <c r="AC50" s="40" t="s">
        <v>27</v>
      </c>
      <c r="AD50" s="40" t="s">
        <v>27</v>
      </c>
      <c r="AE50" s="40" t="s">
        <v>27</v>
      </c>
      <c r="AF50" s="40" t="s">
        <v>27</v>
      </c>
      <c r="AG50" s="39" t="s">
        <v>27</v>
      </c>
      <c r="AH50" s="39" t="s">
        <v>27</v>
      </c>
      <c r="AI50" s="39" t="s">
        <v>27</v>
      </c>
      <c r="AJ50" s="39" t="s">
        <v>27</v>
      </c>
      <c r="AK50" s="39" t="s">
        <v>27</v>
      </c>
      <c r="AL50" s="39" t="s">
        <v>27</v>
      </c>
      <c r="AM50" s="38">
        <f t="shared" si="25"/>
        <v>0</v>
      </c>
      <c r="AN50" s="41">
        <v>16161616.16</v>
      </c>
    </row>
    <row r="51" spans="1:41" ht="69.599999999999994" customHeight="1">
      <c r="A51" s="22" t="s">
        <v>113</v>
      </c>
      <c r="B51" s="22" t="s">
        <v>98</v>
      </c>
      <c r="C51" s="35" t="s">
        <v>114</v>
      </c>
      <c r="D51" s="36" t="s">
        <v>27</v>
      </c>
      <c r="E51" s="37" t="s">
        <v>27</v>
      </c>
      <c r="F51" s="37" t="s">
        <v>27</v>
      </c>
      <c r="G51" s="37">
        <v>4000000</v>
      </c>
      <c r="H51" s="37" t="s">
        <v>27</v>
      </c>
      <c r="I51" s="37">
        <v>4000000</v>
      </c>
      <c r="J51" s="37" t="s">
        <v>27</v>
      </c>
      <c r="K51" s="37" t="s">
        <v>27</v>
      </c>
      <c r="L51" s="37" t="s">
        <v>27</v>
      </c>
      <c r="M51" s="37">
        <f t="shared" si="19"/>
        <v>5742000</v>
      </c>
      <c r="N51" s="39" t="s">
        <v>27</v>
      </c>
      <c r="O51" s="37">
        <v>5742000</v>
      </c>
      <c r="P51" s="37">
        <f t="shared" si="20"/>
        <v>5742000</v>
      </c>
      <c r="Q51" s="39" t="s">
        <v>27</v>
      </c>
      <c r="R51" s="37">
        <v>5742000</v>
      </c>
      <c r="S51" s="38">
        <f t="shared" si="23"/>
        <v>0</v>
      </c>
      <c r="T51" s="39">
        <f t="shared" si="21"/>
        <v>0</v>
      </c>
      <c r="U51" s="39" t="s">
        <v>27</v>
      </c>
      <c r="V51" s="39" t="s">
        <v>27</v>
      </c>
      <c r="W51" s="39">
        <f t="shared" si="22"/>
        <v>0</v>
      </c>
      <c r="X51" s="39" t="s">
        <v>27</v>
      </c>
      <c r="Y51" s="39" t="s">
        <v>27</v>
      </c>
      <c r="Z51" s="38">
        <f t="shared" si="24"/>
        <v>0</v>
      </c>
      <c r="AA51" s="40">
        <v>1742000</v>
      </c>
      <c r="AB51" s="40" t="s">
        <v>27</v>
      </c>
      <c r="AC51" s="40">
        <v>1742000</v>
      </c>
      <c r="AD51" s="40" t="s">
        <v>27</v>
      </c>
      <c r="AE51" s="40" t="s">
        <v>27</v>
      </c>
      <c r="AF51" s="40" t="s">
        <v>27</v>
      </c>
      <c r="AG51" s="39" t="s">
        <v>27</v>
      </c>
      <c r="AH51" s="39" t="s">
        <v>27</v>
      </c>
      <c r="AI51" s="39" t="s">
        <v>27</v>
      </c>
      <c r="AJ51" s="39" t="s">
        <v>27</v>
      </c>
      <c r="AK51" s="39" t="s">
        <v>27</v>
      </c>
      <c r="AL51" s="39" t="s">
        <v>27</v>
      </c>
      <c r="AM51" s="38">
        <f t="shared" si="25"/>
        <v>0</v>
      </c>
      <c r="AN51" s="41">
        <v>6322000</v>
      </c>
    </row>
    <row r="52" spans="1:41" ht="69.599999999999994" customHeight="1">
      <c r="A52" s="22" t="s">
        <v>115</v>
      </c>
      <c r="B52" s="22" t="s">
        <v>98</v>
      </c>
      <c r="C52" s="35" t="s">
        <v>116</v>
      </c>
      <c r="D52" s="36" t="s">
        <v>27</v>
      </c>
      <c r="E52" s="37" t="s">
        <v>27</v>
      </c>
      <c r="F52" s="37" t="s">
        <v>27</v>
      </c>
      <c r="G52" s="37">
        <v>5890190.46</v>
      </c>
      <c r="H52" s="37" t="s">
        <v>27</v>
      </c>
      <c r="I52" s="37">
        <v>5890190.46</v>
      </c>
      <c r="J52" s="37" t="s">
        <v>27</v>
      </c>
      <c r="K52" s="37" t="s">
        <v>27</v>
      </c>
      <c r="L52" s="37" t="s">
        <v>27</v>
      </c>
      <c r="M52" s="37">
        <f t="shared" si="19"/>
        <v>4933247.74</v>
      </c>
      <c r="N52" s="39" t="s">
        <v>27</v>
      </c>
      <c r="O52" s="37">
        <v>4933247.74</v>
      </c>
      <c r="P52" s="37">
        <f t="shared" si="20"/>
        <v>4933247.74</v>
      </c>
      <c r="Q52" s="39" t="s">
        <v>27</v>
      </c>
      <c r="R52" s="37">
        <v>4933247.74</v>
      </c>
      <c r="S52" s="38">
        <f t="shared" si="23"/>
        <v>0</v>
      </c>
      <c r="T52" s="39">
        <f t="shared" si="21"/>
        <v>0</v>
      </c>
      <c r="U52" s="39" t="s">
        <v>27</v>
      </c>
      <c r="V52" s="39" t="s">
        <v>27</v>
      </c>
      <c r="W52" s="39">
        <f t="shared" si="22"/>
        <v>0</v>
      </c>
      <c r="X52" s="39" t="s">
        <v>27</v>
      </c>
      <c r="Y52" s="39" t="s">
        <v>27</v>
      </c>
      <c r="Z52" s="38">
        <f t="shared" si="24"/>
        <v>0</v>
      </c>
      <c r="AA52" s="40"/>
      <c r="AB52" s="40" t="s">
        <v>27</v>
      </c>
      <c r="AC52" s="40"/>
      <c r="AD52" s="40" t="s">
        <v>27</v>
      </c>
      <c r="AE52" s="40" t="s">
        <v>27</v>
      </c>
      <c r="AF52" s="40" t="s">
        <v>27</v>
      </c>
      <c r="AG52" s="39" t="s">
        <v>27</v>
      </c>
      <c r="AH52" s="39" t="s">
        <v>27</v>
      </c>
      <c r="AI52" s="39" t="s">
        <v>27</v>
      </c>
      <c r="AJ52" s="39" t="s">
        <v>27</v>
      </c>
      <c r="AK52" s="39" t="s">
        <v>27</v>
      </c>
      <c r="AL52" s="39" t="s">
        <v>27</v>
      </c>
      <c r="AM52" s="38">
        <f t="shared" si="25"/>
        <v>0</v>
      </c>
      <c r="AN52" s="41">
        <v>4973032</v>
      </c>
    </row>
    <row r="53" spans="1:41" ht="69.599999999999994" customHeight="1">
      <c r="A53" s="22" t="s">
        <v>117</v>
      </c>
      <c r="B53" s="22" t="s">
        <v>98</v>
      </c>
      <c r="C53" s="35" t="s">
        <v>118</v>
      </c>
      <c r="D53" s="36" t="s">
        <v>27</v>
      </c>
      <c r="E53" s="37" t="s">
        <v>27</v>
      </c>
      <c r="F53" s="37" t="s">
        <v>27</v>
      </c>
      <c r="G53" s="37">
        <v>5087264.67</v>
      </c>
      <c r="H53" s="37" t="s">
        <v>27</v>
      </c>
      <c r="I53" s="37">
        <v>5087264.67</v>
      </c>
      <c r="J53" s="37" t="s">
        <v>27</v>
      </c>
      <c r="K53" s="37" t="s">
        <v>27</v>
      </c>
      <c r="L53" s="37" t="s">
        <v>27</v>
      </c>
      <c r="M53" s="37">
        <f t="shared" si="19"/>
        <v>4365604.51</v>
      </c>
      <c r="N53" s="39" t="s">
        <v>27</v>
      </c>
      <c r="O53" s="37">
        <v>4365604.51</v>
      </c>
      <c r="P53" s="37">
        <f t="shared" si="20"/>
        <v>4365604.51</v>
      </c>
      <c r="Q53" s="39" t="s">
        <v>27</v>
      </c>
      <c r="R53" s="37">
        <v>4365604.51</v>
      </c>
      <c r="S53" s="38">
        <f t="shared" si="23"/>
        <v>0</v>
      </c>
      <c r="T53" s="39">
        <f t="shared" si="21"/>
        <v>0</v>
      </c>
      <c r="U53" s="39" t="s">
        <v>27</v>
      </c>
      <c r="V53" s="39" t="s">
        <v>27</v>
      </c>
      <c r="W53" s="39">
        <f t="shared" si="22"/>
        <v>0</v>
      </c>
      <c r="X53" s="39" t="s">
        <v>27</v>
      </c>
      <c r="Y53" s="39" t="s">
        <v>27</v>
      </c>
      <c r="Z53" s="38">
        <f t="shared" si="24"/>
        <v>0</v>
      </c>
      <c r="AA53" s="40"/>
      <c r="AB53" s="40" t="s">
        <v>27</v>
      </c>
      <c r="AC53" s="40"/>
      <c r="AD53" s="40" t="s">
        <v>27</v>
      </c>
      <c r="AE53" s="40" t="s">
        <v>27</v>
      </c>
      <c r="AF53" s="40" t="s">
        <v>27</v>
      </c>
      <c r="AG53" s="39" t="s">
        <v>27</v>
      </c>
      <c r="AH53" s="39" t="s">
        <v>27</v>
      </c>
      <c r="AI53" s="39" t="s">
        <v>27</v>
      </c>
      <c r="AJ53" s="39" t="s">
        <v>27</v>
      </c>
      <c r="AK53" s="39" t="s">
        <v>27</v>
      </c>
      <c r="AL53" s="39" t="s">
        <v>27</v>
      </c>
      <c r="AM53" s="38">
        <f t="shared" si="25"/>
        <v>0</v>
      </c>
      <c r="AN53" s="41">
        <v>4400811</v>
      </c>
    </row>
    <row r="54" spans="1:41" ht="69.599999999999994" customHeight="1">
      <c r="A54" s="22" t="s">
        <v>119</v>
      </c>
      <c r="B54" s="22" t="s">
        <v>98</v>
      </c>
      <c r="C54" s="35" t="s">
        <v>120</v>
      </c>
      <c r="D54" s="36" t="s">
        <v>27</v>
      </c>
      <c r="E54" s="37" t="s">
        <v>27</v>
      </c>
      <c r="F54" s="37" t="s">
        <v>27</v>
      </c>
      <c r="G54" s="37">
        <v>5984875.8700000001</v>
      </c>
      <c r="H54" s="37" t="s">
        <v>27</v>
      </c>
      <c r="I54" s="37">
        <v>5984875.8700000001</v>
      </c>
      <c r="J54" s="37" t="s">
        <v>27</v>
      </c>
      <c r="K54" s="37" t="s">
        <v>27</v>
      </c>
      <c r="L54" s="37" t="s">
        <v>27</v>
      </c>
      <c r="M54" s="37">
        <f t="shared" si="19"/>
        <v>4262992.03</v>
      </c>
      <c r="N54" s="39" t="s">
        <v>27</v>
      </c>
      <c r="O54" s="37">
        <v>4262992.03</v>
      </c>
      <c r="P54" s="37">
        <f t="shared" si="20"/>
        <v>4262992.03</v>
      </c>
      <c r="Q54" s="39" t="s">
        <v>27</v>
      </c>
      <c r="R54" s="37">
        <v>4262992.03</v>
      </c>
      <c r="S54" s="38">
        <f t="shared" si="23"/>
        <v>0</v>
      </c>
      <c r="T54" s="39">
        <f t="shared" si="21"/>
        <v>0</v>
      </c>
      <c r="U54" s="39" t="s">
        <v>27</v>
      </c>
      <c r="V54" s="39" t="s">
        <v>27</v>
      </c>
      <c r="W54" s="39">
        <f t="shared" si="22"/>
        <v>0</v>
      </c>
      <c r="X54" s="39" t="s">
        <v>27</v>
      </c>
      <c r="Y54" s="39" t="s">
        <v>27</v>
      </c>
      <c r="Z54" s="38">
        <f t="shared" si="24"/>
        <v>0</v>
      </c>
      <c r="AA54" s="40"/>
      <c r="AB54" s="40" t="s">
        <v>27</v>
      </c>
      <c r="AC54" s="40"/>
      <c r="AD54" s="40" t="s">
        <v>27</v>
      </c>
      <c r="AE54" s="40" t="s">
        <v>27</v>
      </c>
      <c r="AF54" s="40" t="s">
        <v>27</v>
      </c>
      <c r="AG54" s="39" t="s">
        <v>27</v>
      </c>
      <c r="AH54" s="39" t="s">
        <v>27</v>
      </c>
      <c r="AI54" s="39" t="s">
        <v>27</v>
      </c>
      <c r="AJ54" s="39" t="s">
        <v>27</v>
      </c>
      <c r="AK54" s="39" t="s">
        <v>27</v>
      </c>
      <c r="AL54" s="39" t="s">
        <v>27</v>
      </c>
      <c r="AM54" s="38">
        <f t="shared" si="25"/>
        <v>0</v>
      </c>
      <c r="AN54" s="41">
        <v>4297371</v>
      </c>
    </row>
    <row r="55" spans="1:41" ht="69.599999999999994" customHeight="1">
      <c r="A55" s="22" t="s">
        <v>121</v>
      </c>
      <c r="B55" s="22" t="s">
        <v>98</v>
      </c>
      <c r="C55" s="35" t="s">
        <v>122</v>
      </c>
      <c r="D55" s="36" t="s">
        <v>27</v>
      </c>
      <c r="E55" s="37" t="s">
        <v>27</v>
      </c>
      <c r="F55" s="37" t="s">
        <v>27</v>
      </c>
      <c r="G55" s="37">
        <v>8982116.5800000001</v>
      </c>
      <c r="H55" s="37" t="s">
        <v>27</v>
      </c>
      <c r="I55" s="37">
        <v>8982116.5800000001</v>
      </c>
      <c r="J55" s="37" t="s">
        <v>27</v>
      </c>
      <c r="K55" s="37" t="s">
        <v>27</v>
      </c>
      <c r="L55" s="37" t="s">
        <v>27</v>
      </c>
      <c r="M55" s="37">
        <f t="shared" si="19"/>
        <v>5816366.8200000003</v>
      </c>
      <c r="N55" s="39" t="s">
        <v>27</v>
      </c>
      <c r="O55" s="37">
        <v>5816366.8200000003</v>
      </c>
      <c r="P55" s="37">
        <f t="shared" si="20"/>
        <v>5816366.8200000003</v>
      </c>
      <c r="Q55" s="39" t="s">
        <v>27</v>
      </c>
      <c r="R55" s="37">
        <v>5816366.8200000003</v>
      </c>
      <c r="S55" s="38">
        <f t="shared" si="23"/>
        <v>0</v>
      </c>
      <c r="T55" s="39">
        <f t="shared" si="21"/>
        <v>0</v>
      </c>
      <c r="U55" s="39" t="s">
        <v>27</v>
      </c>
      <c r="V55" s="39" t="s">
        <v>27</v>
      </c>
      <c r="W55" s="39">
        <f t="shared" si="22"/>
        <v>0</v>
      </c>
      <c r="X55" s="39" t="s">
        <v>27</v>
      </c>
      <c r="Y55" s="39" t="s">
        <v>27</v>
      </c>
      <c r="Z55" s="38">
        <f t="shared" si="24"/>
        <v>0</v>
      </c>
      <c r="AA55" s="40"/>
      <c r="AB55" s="40" t="s">
        <v>27</v>
      </c>
      <c r="AC55" s="40"/>
      <c r="AD55" s="40" t="s">
        <v>27</v>
      </c>
      <c r="AE55" s="40" t="s">
        <v>27</v>
      </c>
      <c r="AF55" s="40" t="s">
        <v>27</v>
      </c>
      <c r="AG55" s="39" t="s">
        <v>27</v>
      </c>
      <c r="AH55" s="39" t="s">
        <v>27</v>
      </c>
      <c r="AI55" s="39" t="s">
        <v>27</v>
      </c>
      <c r="AJ55" s="39" t="s">
        <v>27</v>
      </c>
      <c r="AK55" s="39" t="s">
        <v>27</v>
      </c>
      <c r="AL55" s="39" t="s">
        <v>27</v>
      </c>
      <c r="AM55" s="38">
        <f t="shared" si="25"/>
        <v>0</v>
      </c>
      <c r="AN55" s="41">
        <v>5863273</v>
      </c>
    </row>
    <row r="56" spans="1:41" ht="49.7" customHeight="1">
      <c r="A56" s="35" t="s">
        <v>123</v>
      </c>
      <c r="B56" s="35" t="s">
        <v>101</v>
      </c>
      <c r="C56" s="35" t="s">
        <v>124</v>
      </c>
      <c r="D56" s="36">
        <v>2000000</v>
      </c>
      <c r="E56" s="37" t="s">
        <v>27</v>
      </c>
      <c r="F56" s="37">
        <v>2000000</v>
      </c>
      <c r="G56" s="37">
        <v>272518.07</v>
      </c>
      <c r="H56" s="37" t="s">
        <v>27</v>
      </c>
      <c r="I56" s="37">
        <v>272518.07</v>
      </c>
      <c r="J56" s="37" t="s">
        <v>27</v>
      </c>
      <c r="K56" s="37" t="s">
        <v>27</v>
      </c>
      <c r="L56" s="37" t="s">
        <v>27</v>
      </c>
      <c r="M56" s="37">
        <f t="shared" si="19"/>
        <v>30032518.07</v>
      </c>
      <c r="N56" s="39" t="s">
        <v>27</v>
      </c>
      <c r="O56" s="37">
        <v>30032518.07</v>
      </c>
      <c r="P56" s="37">
        <f t="shared" si="20"/>
        <v>30032518.07</v>
      </c>
      <c r="Q56" s="39" t="s">
        <v>27</v>
      </c>
      <c r="R56" s="37">
        <v>30032518.07</v>
      </c>
      <c r="S56" s="38">
        <f t="shared" si="23"/>
        <v>0</v>
      </c>
      <c r="T56" s="39">
        <f t="shared" si="21"/>
        <v>0</v>
      </c>
      <c r="U56" s="39" t="s">
        <v>27</v>
      </c>
      <c r="V56" s="39" t="s">
        <v>27</v>
      </c>
      <c r="W56" s="39">
        <f t="shared" si="22"/>
        <v>0</v>
      </c>
      <c r="X56" s="39" t="s">
        <v>27</v>
      </c>
      <c r="Y56" s="39" t="s">
        <v>27</v>
      </c>
      <c r="Z56" s="38">
        <f t="shared" si="24"/>
        <v>0</v>
      </c>
      <c r="AA56" s="40">
        <v>29760000</v>
      </c>
      <c r="AB56" s="40" t="s">
        <v>27</v>
      </c>
      <c r="AC56" s="40">
        <v>29760000</v>
      </c>
      <c r="AD56" s="40" t="s">
        <v>27</v>
      </c>
      <c r="AE56" s="40" t="s">
        <v>27</v>
      </c>
      <c r="AF56" s="40" t="s">
        <v>27</v>
      </c>
      <c r="AG56" s="37">
        <v>5727481.96</v>
      </c>
      <c r="AH56" s="39" t="s">
        <v>27</v>
      </c>
      <c r="AI56" s="37">
        <f>AG56</f>
        <v>5727481.96</v>
      </c>
      <c r="AJ56" s="39">
        <v>0</v>
      </c>
      <c r="AK56" s="39" t="s">
        <v>27</v>
      </c>
      <c r="AL56" s="39">
        <v>0</v>
      </c>
      <c r="AM56" s="42">
        <f t="shared" si="25"/>
        <v>-5727481.96</v>
      </c>
      <c r="AN56" s="41">
        <v>38030150.789999999</v>
      </c>
    </row>
    <row r="57" spans="1:41" ht="44.85" customHeight="1">
      <c r="A57" s="35" t="s">
        <v>125</v>
      </c>
      <c r="B57" s="35" t="s">
        <v>126</v>
      </c>
      <c r="C57" s="35" t="s">
        <v>127</v>
      </c>
      <c r="D57" s="36" t="s">
        <v>27</v>
      </c>
      <c r="E57" s="37" t="s">
        <v>27</v>
      </c>
      <c r="F57" s="37" t="s">
        <v>27</v>
      </c>
      <c r="G57" s="37">
        <v>447505479.44999999</v>
      </c>
      <c r="H57" s="37" t="s">
        <v>27</v>
      </c>
      <c r="I57" s="37">
        <v>447505479.44999999</v>
      </c>
      <c r="J57" s="37">
        <v>482121341.64999998</v>
      </c>
      <c r="K57" s="37" t="s">
        <v>27</v>
      </c>
      <c r="L57" s="37">
        <v>482121341.64999998</v>
      </c>
      <c r="M57" s="37">
        <f t="shared" si="19"/>
        <v>500907489.5</v>
      </c>
      <c r="N57" s="39" t="s">
        <v>27</v>
      </c>
      <c r="O57" s="37">
        <v>500907489.5</v>
      </c>
      <c r="P57" s="37">
        <f t="shared" si="20"/>
        <v>500907489.5</v>
      </c>
      <c r="Q57" s="39" t="s">
        <v>27</v>
      </c>
      <c r="R57" s="37">
        <v>500907489.5</v>
      </c>
      <c r="S57" s="38">
        <f t="shared" si="23"/>
        <v>0</v>
      </c>
      <c r="T57" s="37">
        <f t="shared" si="21"/>
        <v>482121341.64999998</v>
      </c>
      <c r="U57" s="39" t="s">
        <v>27</v>
      </c>
      <c r="V57" s="37">
        <v>482121341.64999998</v>
      </c>
      <c r="W57" s="37">
        <f t="shared" si="22"/>
        <v>482121341.64999998</v>
      </c>
      <c r="X57" s="39" t="s">
        <v>27</v>
      </c>
      <c r="Y57" s="37">
        <v>482121341.64999998</v>
      </c>
      <c r="Z57" s="38">
        <f t="shared" si="24"/>
        <v>0</v>
      </c>
      <c r="AA57" s="40">
        <v>53402010.049999997</v>
      </c>
      <c r="AB57" s="40" t="s">
        <v>27</v>
      </c>
      <c r="AC57" s="40">
        <v>53402010.049999997</v>
      </c>
      <c r="AD57" s="40" t="s">
        <v>27</v>
      </c>
      <c r="AE57" s="40" t="s">
        <v>27</v>
      </c>
      <c r="AF57" s="40" t="s">
        <v>27</v>
      </c>
      <c r="AG57" s="39">
        <v>0</v>
      </c>
      <c r="AH57" s="39" t="s">
        <v>27</v>
      </c>
      <c r="AI57" s="39">
        <v>0</v>
      </c>
      <c r="AJ57" s="37">
        <v>482121341.64999998</v>
      </c>
      <c r="AK57" s="39" t="s">
        <v>27</v>
      </c>
      <c r="AL57" s="37">
        <v>482121341.64999998</v>
      </c>
      <c r="AM57" s="42">
        <f t="shared" si="25"/>
        <v>482121341.64999998</v>
      </c>
      <c r="AN57" s="41">
        <v>987971679.5</v>
      </c>
    </row>
    <row r="58" spans="1:41" ht="68.45" customHeight="1">
      <c r="A58" s="22" t="s">
        <v>128</v>
      </c>
      <c r="B58" s="22" t="s">
        <v>98</v>
      </c>
      <c r="C58" s="35" t="s">
        <v>129</v>
      </c>
      <c r="D58" s="36">
        <v>3891309.69</v>
      </c>
      <c r="E58" s="37" t="s">
        <v>27</v>
      </c>
      <c r="F58" s="37">
        <v>3891309.69</v>
      </c>
      <c r="G58" s="37">
        <v>25958690.309999999</v>
      </c>
      <c r="H58" s="37" t="s">
        <v>27</v>
      </c>
      <c r="I58" s="37">
        <v>25958690.309999999</v>
      </c>
      <c r="J58" s="37" t="s">
        <v>27</v>
      </c>
      <c r="K58" s="37" t="s">
        <v>27</v>
      </c>
      <c r="L58" s="37" t="s">
        <v>27</v>
      </c>
      <c r="M58" s="37">
        <f t="shared" si="19"/>
        <v>25958690.309999999</v>
      </c>
      <c r="N58" s="39" t="s">
        <v>27</v>
      </c>
      <c r="O58" s="37">
        <v>25958690.309999999</v>
      </c>
      <c r="P58" s="37">
        <f t="shared" si="20"/>
        <v>25958690.309999999</v>
      </c>
      <c r="Q58" s="39" t="s">
        <v>27</v>
      </c>
      <c r="R58" s="37">
        <v>25958690.309999999</v>
      </c>
      <c r="S58" s="38">
        <f t="shared" si="23"/>
        <v>0</v>
      </c>
      <c r="T58" s="37">
        <f t="shared" si="21"/>
        <v>170000000</v>
      </c>
      <c r="U58" s="39" t="s">
        <v>27</v>
      </c>
      <c r="V58" s="37">
        <v>170000000</v>
      </c>
      <c r="W58" s="37">
        <f t="shared" si="22"/>
        <v>170000000</v>
      </c>
      <c r="X58" s="39" t="s">
        <v>27</v>
      </c>
      <c r="Y58" s="37">
        <v>170000000</v>
      </c>
      <c r="Z58" s="38">
        <f t="shared" si="24"/>
        <v>0</v>
      </c>
      <c r="AA58" s="40" t="s">
        <v>27</v>
      </c>
      <c r="AB58" s="40" t="s">
        <v>27</v>
      </c>
      <c r="AC58" s="40" t="s">
        <v>27</v>
      </c>
      <c r="AD58" s="40">
        <v>170000000</v>
      </c>
      <c r="AE58" s="40" t="s">
        <v>27</v>
      </c>
      <c r="AF58" s="40">
        <v>170000000</v>
      </c>
      <c r="AG58" s="39" t="s">
        <v>27</v>
      </c>
      <c r="AH58" s="39" t="s">
        <v>27</v>
      </c>
      <c r="AI58" s="39" t="s">
        <v>27</v>
      </c>
      <c r="AJ58" s="39" t="s">
        <v>27</v>
      </c>
      <c r="AK58" s="39" t="s">
        <v>27</v>
      </c>
      <c r="AL58" s="39" t="s">
        <v>27</v>
      </c>
      <c r="AM58" s="38">
        <f t="shared" si="25"/>
        <v>0</v>
      </c>
      <c r="AN58" s="41">
        <v>200874023.19999999</v>
      </c>
    </row>
    <row r="59" spans="1:41" ht="32.25" customHeight="1">
      <c r="A59" s="22"/>
      <c r="B59" s="22"/>
      <c r="C59" s="27" t="s">
        <v>130</v>
      </c>
      <c r="D59" s="28">
        <f>SUM(D60:D74)</f>
        <v>215628783.36000001</v>
      </c>
      <c r="E59" s="28" t="e">
        <f>#REF!+E60+#REF!+#REF!+#REF!+#REF!+#REF!+E61+#REF!+E75+E76+E77+E77+E77+E78+E79+E80+E81+E82+E83+E84+E85+E86+E87+E88+E89+E90+E91+E92+E93+E94+E93+E94+E94+E113+E113+E117+E118+E117+E95+E96+E97+E117+E118+E98+E99+E118+E119</f>
        <v>#REF!</v>
      </c>
      <c r="F59" s="28" t="e">
        <f>#REF!+F60+#REF!+#REF!+#REF!+#REF!+#REF!+F61+#REF!+F75+F76+F77+F77+F77+F78+F79+F80+F81+F82+F83+F84+F85+F86+F87+F88+F89+F90+F91+F92+F93+F94+F93+F94+F94+F113+F113+F117+F118+F117+F95+F96+F97+F117+F118+F98+F99+F118+F119</f>
        <v>#REF!</v>
      </c>
      <c r="G59" s="28" t="e">
        <f>#REF!+G60+#REF!+#REF!+#REF!+#REF!+#REF!+G61+#REF!+G75+G76+G77+G77+G77+G78+G79+G80+G81+G82+G83+G84+G85+G86+G87+G88+G89+G90+G91+G92+G93+G94+G93+G94+G94+G113+G113+G117+G118+G117+G95+G96+G97+G117+G118+G98+G99+G118+G119</f>
        <v>#REF!</v>
      </c>
      <c r="H59" s="28" t="e">
        <f>#REF!+H60+#REF!+#REF!+#REF!+#REF!+#REF!+H61+#REF!+H75+H76+H77+H77+H77+H78+H79+H80+H81+H82+H83+H84+H85+H86+H87+H88+H89+H90+H91+H92+H93+H94+H93+H94+H94+H113+H113+H117+H118+H117+H95+H96+H97+H117+H118+H98+H99+H118+H119</f>
        <v>#REF!</v>
      </c>
      <c r="I59" s="28" t="e">
        <f>#REF!+I60+#REF!+#REF!+#REF!+#REF!+#REF!+I61+#REF!+I75+I76+I77+I77+I77+I78+I79+I80+I81+I82+I83+I84+I85+I86+I87+I88+I89+I90+I91+I92+I93+I94+I93+I94+I94+I113+I113+I117+I118+I117+I95+I96+I97+I117+I118+I98+I99+I118+I119</f>
        <v>#REF!</v>
      </c>
      <c r="J59" s="28" t="e">
        <f>#REF!+J60+#REF!+#REF!+#REF!+#REF!+#REF!+J61+#REF!+J75+J76+J77+J77+J77+J78+J79+J80+J81+J82+J83+J84+J85+J86+J87+J88+J89+J90+J91+J92+J93+J94+J93+J94+J94+J113+J113+J117+J118+J117+J95+J96+J97+J117+J118+J98+J99+J118+J119</f>
        <v>#REF!</v>
      </c>
      <c r="K59" s="28" t="e">
        <f>#REF!+K60+#REF!+#REF!+#REF!+#REF!+#REF!+K61+#REF!+K75+K76+K77+K77+K77+K78+K79+K80+K81+K82+K83+K84+K85+K86+K87+K88+K89+K90+K91+K92+K93+K94+K93+K94+K94+K113+K113+K117+K118+K117+K95+K96+K97+K117+K118+K98+K99+K118+K119</f>
        <v>#REF!</v>
      </c>
      <c r="L59" s="28" t="e">
        <f>#REF!+L60+#REF!+#REF!+#REF!+#REF!+#REF!+L61+#REF!+L75+L76+L77+L77+L77+L78+L79+L80+L81+L82+L83+L84+L85+L86+L87+L88+L89+L90+L91+L92+L93+L94+L93+L94+L94+L113+L113+L117+L118+L117+L95+L96+L97+L117+L118+L98+L99+L118+L119</f>
        <v>#REF!</v>
      </c>
      <c r="M59" s="28">
        <f t="shared" ref="M59:Z59" si="26">SUM(M60:M74)</f>
        <v>0</v>
      </c>
      <c r="N59" s="28">
        <f t="shared" si="26"/>
        <v>0</v>
      </c>
      <c r="O59" s="28">
        <f t="shared" si="26"/>
        <v>0</v>
      </c>
      <c r="P59" s="28">
        <f t="shared" si="26"/>
        <v>642616381.25999999</v>
      </c>
      <c r="Q59" s="28">
        <f t="shared" si="26"/>
        <v>0</v>
      </c>
      <c r="R59" s="28">
        <f t="shared" si="26"/>
        <v>642616381.25999999</v>
      </c>
      <c r="S59" s="29">
        <f t="shared" si="26"/>
        <v>642616381.25999999</v>
      </c>
      <c r="T59" s="28">
        <f t="shared" si="26"/>
        <v>0</v>
      </c>
      <c r="U59" s="28">
        <f t="shared" si="26"/>
        <v>0</v>
      </c>
      <c r="V59" s="28">
        <f t="shared" si="26"/>
        <v>0</v>
      </c>
      <c r="W59" s="28">
        <f t="shared" si="26"/>
        <v>350000000</v>
      </c>
      <c r="X59" s="28">
        <f t="shared" si="26"/>
        <v>0</v>
      </c>
      <c r="Y59" s="28">
        <f t="shared" si="26"/>
        <v>350000000</v>
      </c>
      <c r="Z59" s="29">
        <f t="shared" si="26"/>
        <v>350000000</v>
      </c>
      <c r="AA59" s="28" t="e">
        <f>#REF!+AA60+#REF!+#REF!+#REF!+#REF!+#REF!+AA61+#REF!+AA75+AA76+AA77+AA77+AA77+AA78+AA79+AA80+AA81+AA82+AA83+AA84+AA85+AA86+AA87+AA88+AA89+AA90+AA91+AA92+AA93+AA94+AA93+AA94+AA94+AA113+AA113+AA117+AA118+AA117+AA95+AA96+AA97+AA117+AA118+AA98+AA99+AA118+AA119</f>
        <v>#REF!</v>
      </c>
      <c r="AB59" s="28" t="e">
        <f>#REF!+AB60+#REF!+#REF!+#REF!+#REF!+#REF!+AB61+#REF!+AB75+AB76+AB77+AB77+AB77+AB78+AB79+AB80+AB81+AB82+AB83+AB84+AB85+AB86+AB87+AB88+AB89+AB90+AB91+AB92+AB93+AB94+AB93+AB94+AB94+AB113+AB113+AB117+AB118+AB117+AB95+AB96+AB97+AB117+AB118+AB98+AB99+AB118+AB119</f>
        <v>#REF!</v>
      </c>
      <c r="AC59" s="28" t="e">
        <f>#REF!+AC60+#REF!+#REF!+#REF!+#REF!+#REF!+AC61+#REF!+AC75+AC76+AC77+AC77+AC77+AC78+AC79+AC80+AC81+AC82+AC83+AC84+AC85+AC86+AC87+AC88+AC89+AC90+AC91+AC92+AC93+AC94+AC93+AC94+AC94+AC113+AC113+AC117+AC118+AC117+AC95+AC96+AC97+AC117+AC118+AC98+AC99+AC118+AC119</f>
        <v>#REF!</v>
      </c>
      <c r="AD59" s="28" t="e">
        <f>#REF!+AD60+#REF!+#REF!+#REF!+#REF!+#REF!+AD61+#REF!+AD75+AD76+AD77+AD77+AD77+AD78+AD79+AD80+AD81+AD82+AD83+AD84+AD85+AD86+AD87+AD88+AD89+AD90+AD91+AD92+AD93+AD94+AD93+AD94+AD94+AD113+AD113+AD117+AD118+AD117+AD95+AD96+AD97+AD117+AD118+AD98+AD99+AD118+AD119</f>
        <v>#REF!</v>
      </c>
      <c r="AE59" s="28" t="e">
        <f>#REF!+AE60+#REF!+#REF!+#REF!+#REF!+#REF!+AE61+#REF!+AE75+AE76+AE77+AE77+AE77+AE78+AE79+AE80+AE81+AE82+AE83+AE84+AE85+AE86+AE87+AE88+AE89+AE90+AE91+AE92+AE93+AE94+AE93+AE94+AE94+AE113+AE113+AE117+AE118+AE117+AE95+AE96+AE97+AE117+AE118+AE98+AE99+AE118+AE119</f>
        <v>#REF!</v>
      </c>
      <c r="AF59" s="28" t="e">
        <f>#REF!+AF60+#REF!+#REF!+#REF!+#REF!+#REF!+AF61+#REF!+AF75+AF76+AF77+AF77+AF77+AF78+AF79+AF80+AF81+AF82+AF83+AF84+AF85+AF86+AF87+AF88+AF89+AF90+AF91+AF92+AF93+AF94+AF93+AF94+AF94+AF113+AF113+AF117+AF118+AF117+AF95+AF96+AF97+AF117+AF118+AF98+AF99+AF118+AF119</f>
        <v>#REF!</v>
      </c>
      <c r="AG59" s="28">
        <f t="shared" ref="AG59:AM59" si="27">SUM(AG60:AG74)</f>
        <v>0</v>
      </c>
      <c r="AH59" s="28">
        <f t="shared" si="27"/>
        <v>0</v>
      </c>
      <c r="AI59" s="28">
        <f t="shared" si="27"/>
        <v>0</v>
      </c>
      <c r="AJ59" s="28">
        <f t="shared" si="27"/>
        <v>800000000</v>
      </c>
      <c r="AK59" s="28">
        <f t="shared" si="27"/>
        <v>0</v>
      </c>
      <c r="AL59" s="28">
        <f t="shared" si="27"/>
        <v>800000000</v>
      </c>
      <c r="AM59" s="29">
        <f t="shared" si="27"/>
        <v>800000000</v>
      </c>
      <c r="AN59" s="41"/>
    </row>
    <row r="60" spans="1:41" ht="70.900000000000006" customHeight="1">
      <c r="A60" s="22" t="s">
        <v>131</v>
      </c>
      <c r="B60" s="22" t="s">
        <v>33</v>
      </c>
      <c r="C60" s="22" t="s">
        <v>132</v>
      </c>
      <c r="D60" s="36">
        <v>122327614.5</v>
      </c>
      <c r="E60" s="37"/>
      <c r="F60" s="37"/>
      <c r="G60" s="37"/>
      <c r="H60" s="37"/>
      <c r="I60" s="37"/>
      <c r="J60" s="37"/>
      <c r="K60" s="37"/>
      <c r="L60" s="37"/>
      <c r="M60" s="39">
        <f t="shared" ref="M60:M74" si="28">N60+O60</f>
        <v>0</v>
      </c>
      <c r="N60" s="39" t="s">
        <v>27</v>
      </c>
      <c r="O60" s="39" t="s">
        <v>27</v>
      </c>
      <c r="P60" s="37">
        <f>Q60+R60</f>
        <v>100000000</v>
      </c>
      <c r="Q60" s="39" t="s">
        <v>27</v>
      </c>
      <c r="R60" s="37">
        <v>100000000</v>
      </c>
      <c r="S60" s="42">
        <f t="shared" ref="S60:S74" si="29">R60-O60</f>
        <v>100000000</v>
      </c>
      <c r="T60" s="39">
        <f>U60+V60</f>
        <v>0</v>
      </c>
      <c r="U60" s="39" t="s">
        <v>27</v>
      </c>
      <c r="V60" s="39" t="s">
        <v>27</v>
      </c>
      <c r="W60" s="39">
        <f>X60+Y60</f>
        <v>0</v>
      </c>
      <c r="X60" s="39" t="s">
        <v>27</v>
      </c>
      <c r="Y60" s="39" t="s">
        <v>27</v>
      </c>
      <c r="Z60" s="38">
        <f t="shared" ref="Z60:Z74" si="30">Y60-V60</f>
        <v>0</v>
      </c>
      <c r="AA60" s="40"/>
      <c r="AB60" s="40"/>
      <c r="AC60" s="40"/>
      <c r="AD60" s="40"/>
      <c r="AE60" s="40"/>
      <c r="AF60" s="40"/>
      <c r="AG60" s="39">
        <f>AH60+AI60</f>
        <v>0</v>
      </c>
      <c r="AH60" s="39" t="s">
        <v>27</v>
      </c>
      <c r="AI60" s="39" t="s">
        <v>27</v>
      </c>
      <c r="AJ60" s="39">
        <f>AK60+AL60</f>
        <v>0</v>
      </c>
      <c r="AK60" s="39" t="s">
        <v>27</v>
      </c>
      <c r="AL60" s="39" t="s">
        <v>27</v>
      </c>
      <c r="AM60" s="38">
        <f t="shared" ref="AM60:AM74" si="31">AL60-AI60</f>
        <v>0</v>
      </c>
      <c r="AN60" s="41"/>
    </row>
    <row r="61" spans="1:41" ht="70.900000000000006" customHeight="1">
      <c r="A61" s="22" t="s">
        <v>133</v>
      </c>
      <c r="B61" s="22" t="s">
        <v>33</v>
      </c>
      <c r="C61" s="22" t="s">
        <v>134</v>
      </c>
      <c r="D61" s="36">
        <v>29989355.440000001</v>
      </c>
      <c r="E61" s="37"/>
      <c r="F61" s="37"/>
      <c r="G61" s="37"/>
      <c r="H61" s="37"/>
      <c r="I61" s="37"/>
      <c r="J61" s="37"/>
      <c r="K61" s="37"/>
      <c r="L61" s="37"/>
      <c r="M61" s="39">
        <f t="shared" si="28"/>
        <v>0</v>
      </c>
      <c r="N61" s="39" t="s">
        <v>27</v>
      </c>
      <c r="O61" s="39" t="s">
        <v>27</v>
      </c>
      <c r="P61" s="37">
        <f>Q61+R61</f>
        <v>50000000</v>
      </c>
      <c r="Q61" s="39" t="s">
        <v>27</v>
      </c>
      <c r="R61" s="37">
        <v>50000000</v>
      </c>
      <c r="S61" s="42">
        <f t="shared" si="29"/>
        <v>50000000</v>
      </c>
      <c r="T61" s="39">
        <f>U61+V61</f>
        <v>0</v>
      </c>
      <c r="U61" s="39" t="s">
        <v>27</v>
      </c>
      <c r="V61" s="39" t="s">
        <v>27</v>
      </c>
      <c r="W61" s="37">
        <f>X61+Y61</f>
        <v>200000000</v>
      </c>
      <c r="X61" s="39" t="s">
        <v>27</v>
      </c>
      <c r="Y61" s="37">
        <v>200000000</v>
      </c>
      <c r="Z61" s="42">
        <f t="shared" si="30"/>
        <v>200000000</v>
      </c>
      <c r="AA61" s="40"/>
      <c r="AB61" s="40"/>
      <c r="AC61" s="40"/>
      <c r="AD61" s="40"/>
      <c r="AE61" s="40"/>
      <c r="AF61" s="40"/>
      <c r="AG61" s="39">
        <f>AH61+AI61</f>
        <v>0</v>
      </c>
      <c r="AH61" s="39" t="s">
        <v>27</v>
      </c>
      <c r="AI61" s="39" t="s">
        <v>27</v>
      </c>
      <c r="AJ61" s="37">
        <f>AK61+AL61</f>
        <v>500000000</v>
      </c>
      <c r="AK61" s="39" t="s">
        <v>27</v>
      </c>
      <c r="AL61" s="37">
        <v>500000000</v>
      </c>
      <c r="AM61" s="42">
        <f t="shared" si="31"/>
        <v>500000000</v>
      </c>
      <c r="AN61" s="41"/>
    </row>
    <row r="62" spans="1:41" ht="85.9" customHeight="1">
      <c r="A62" s="22" t="s">
        <v>135</v>
      </c>
      <c r="B62" s="22" t="s">
        <v>33</v>
      </c>
      <c r="C62" s="22" t="s">
        <v>136</v>
      </c>
      <c r="D62" s="36">
        <v>9713043.7699999996</v>
      </c>
      <c r="E62" s="37"/>
      <c r="F62" s="37"/>
      <c r="G62" s="37"/>
      <c r="H62" s="37"/>
      <c r="I62" s="37"/>
      <c r="J62" s="37"/>
      <c r="K62" s="37"/>
      <c r="L62" s="37"/>
      <c r="M62" s="39">
        <f t="shared" si="28"/>
        <v>0</v>
      </c>
      <c r="N62" s="39" t="s">
        <v>27</v>
      </c>
      <c r="O62" s="39" t="s">
        <v>27</v>
      </c>
      <c r="P62" s="37">
        <f>Q62+R62</f>
        <v>10000000</v>
      </c>
      <c r="Q62" s="39" t="s">
        <v>27</v>
      </c>
      <c r="R62" s="37">
        <v>10000000</v>
      </c>
      <c r="S62" s="42">
        <f t="shared" si="29"/>
        <v>10000000</v>
      </c>
      <c r="T62" s="39">
        <f>U62+V62</f>
        <v>0</v>
      </c>
      <c r="U62" s="39" t="s">
        <v>27</v>
      </c>
      <c r="V62" s="39" t="s">
        <v>27</v>
      </c>
      <c r="W62" s="37">
        <f>X62+Y62</f>
        <v>150000000</v>
      </c>
      <c r="X62" s="39" t="s">
        <v>27</v>
      </c>
      <c r="Y62" s="37">
        <v>150000000</v>
      </c>
      <c r="Z62" s="42">
        <f t="shared" si="30"/>
        <v>150000000</v>
      </c>
      <c r="AA62" s="40"/>
      <c r="AB62" s="40"/>
      <c r="AC62" s="40"/>
      <c r="AD62" s="40"/>
      <c r="AE62" s="40"/>
      <c r="AF62" s="40"/>
      <c r="AG62" s="39">
        <f>AH62+AI62</f>
        <v>0</v>
      </c>
      <c r="AH62" s="39" t="s">
        <v>27</v>
      </c>
      <c r="AI62" s="39" t="s">
        <v>27</v>
      </c>
      <c r="AJ62" s="37">
        <f>AK62+AL62</f>
        <v>300000000</v>
      </c>
      <c r="AK62" s="39" t="s">
        <v>27</v>
      </c>
      <c r="AL62" s="37">
        <v>300000000</v>
      </c>
      <c r="AM62" s="42">
        <f t="shared" si="31"/>
        <v>300000000</v>
      </c>
      <c r="AN62" s="41"/>
    </row>
    <row r="63" spans="1:41" ht="51" customHeight="1">
      <c r="A63" s="22" t="s">
        <v>137</v>
      </c>
      <c r="B63" s="22" t="s">
        <v>98</v>
      </c>
      <c r="C63" s="22" t="s">
        <v>138</v>
      </c>
      <c r="D63" s="36" t="s">
        <v>27</v>
      </c>
      <c r="E63" s="37"/>
      <c r="F63" s="37"/>
      <c r="G63" s="37"/>
      <c r="H63" s="37"/>
      <c r="I63" s="37"/>
      <c r="J63" s="37"/>
      <c r="K63" s="37"/>
      <c r="L63" s="37"/>
      <c r="M63" s="39">
        <f t="shared" si="28"/>
        <v>0</v>
      </c>
      <c r="N63" s="39" t="s">
        <v>27</v>
      </c>
      <c r="O63" s="39" t="s">
        <v>27</v>
      </c>
      <c r="P63" s="37">
        <v>6703142.4000000004</v>
      </c>
      <c r="Q63" s="39" t="s">
        <v>27</v>
      </c>
      <c r="R63" s="37">
        <v>6703142.4000000004</v>
      </c>
      <c r="S63" s="42">
        <f t="shared" si="29"/>
        <v>6703142.4000000004</v>
      </c>
      <c r="T63" s="44" t="s">
        <v>27</v>
      </c>
      <c r="U63" s="44" t="s">
        <v>27</v>
      </c>
      <c r="V63" s="44" t="s">
        <v>27</v>
      </c>
      <c r="W63" s="44" t="s">
        <v>27</v>
      </c>
      <c r="X63" s="44" t="s">
        <v>27</v>
      </c>
      <c r="Y63" s="44" t="s">
        <v>27</v>
      </c>
      <c r="Z63" s="38">
        <f t="shared" si="30"/>
        <v>0</v>
      </c>
      <c r="AA63" s="40"/>
      <c r="AB63" s="40"/>
      <c r="AC63" s="40"/>
      <c r="AD63" s="40"/>
      <c r="AE63" s="40"/>
      <c r="AF63" s="40"/>
      <c r="AG63" s="44" t="s">
        <v>27</v>
      </c>
      <c r="AH63" s="44" t="s">
        <v>27</v>
      </c>
      <c r="AI63" s="44" t="s">
        <v>27</v>
      </c>
      <c r="AJ63" s="44" t="s">
        <v>27</v>
      </c>
      <c r="AK63" s="44" t="s">
        <v>27</v>
      </c>
      <c r="AL63" s="44" t="s">
        <v>27</v>
      </c>
      <c r="AM63" s="38">
        <f t="shared" si="31"/>
        <v>0</v>
      </c>
      <c r="AN63" s="41"/>
    </row>
    <row r="64" spans="1:41" ht="48.6" customHeight="1">
      <c r="A64" s="22" t="s">
        <v>139</v>
      </c>
      <c r="B64" s="22" t="s">
        <v>98</v>
      </c>
      <c r="C64" s="22" t="s">
        <v>140</v>
      </c>
      <c r="D64" s="36" t="s">
        <v>27</v>
      </c>
      <c r="E64" s="37"/>
      <c r="F64" s="37"/>
      <c r="G64" s="37"/>
      <c r="H64" s="37"/>
      <c r="I64" s="37"/>
      <c r="J64" s="37"/>
      <c r="K64" s="37"/>
      <c r="L64" s="37"/>
      <c r="M64" s="39">
        <f t="shared" si="28"/>
        <v>0</v>
      </c>
      <c r="N64" s="39" t="s">
        <v>27</v>
      </c>
      <c r="O64" s="39" t="s">
        <v>27</v>
      </c>
      <c r="P64" s="37">
        <v>5865200</v>
      </c>
      <c r="Q64" s="39" t="s">
        <v>27</v>
      </c>
      <c r="R64" s="37">
        <v>5865200</v>
      </c>
      <c r="S64" s="42">
        <f t="shared" si="29"/>
        <v>5865200</v>
      </c>
      <c r="T64" s="44" t="s">
        <v>27</v>
      </c>
      <c r="U64" s="44" t="s">
        <v>27</v>
      </c>
      <c r="V64" s="44" t="s">
        <v>27</v>
      </c>
      <c r="W64" s="44" t="s">
        <v>27</v>
      </c>
      <c r="X64" s="44" t="s">
        <v>27</v>
      </c>
      <c r="Y64" s="44" t="s">
        <v>27</v>
      </c>
      <c r="Z64" s="38">
        <f t="shared" si="30"/>
        <v>0</v>
      </c>
      <c r="AA64" s="40"/>
      <c r="AB64" s="40"/>
      <c r="AC64" s="40"/>
      <c r="AD64" s="40"/>
      <c r="AE64" s="40"/>
      <c r="AF64" s="40"/>
      <c r="AG64" s="44" t="s">
        <v>27</v>
      </c>
      <c r="AH64" s="44" t="s">
        <v>27</v>
      </c>
      <c r="AI64" s="44" t="s">
        <v>27</v>
      </c>
      <c r="AJ64" s="44" t="s">
        <v>27</v>
      </c>
      <c r="AK64" s="44" t="s">
        <v>27</v>
      </c>
      <c r="AL64" s="44" t="s">
        <v>27</v>
      </c>
      <c r="AM64" s="38">
        <f t="shared" si="31"/>
        <v>0</v>
      </c>
      <c r="AN64" s="41"/>
    </row>
    <row r="65" spans="1:40" ht="38.65" customHeight="1">
      <c r="A65" s="22" t="s">
        <v>141</v>
      </c>
      <c r="B65" s="22" t="s">
        <v>98</v>
      </c>
      <c r="C65" s="22" t="s">
        <v>142</v>
      </c>
      <c r="D65" s="36" t="s">
        <v>27</v>
      </c>
      <c r="E65" s="37"/>
      <c r="F65" s="37"/>
      <c r="G65" s="37"/>
      <c r="H65" s="37"/>
      <c r="I65" s="37"/>
      <c r="J65" s="37"/>
      <c r="K65" s="37"/>
      <c r="L65" s="37"/>
      <c r="M65" s="39">
        <f t="shared" si="28"/>
        <v>0</v>
      </c>
      <c r="N65" s="39" t="s">
        <v>27</v>
      </c>
      <c r="O65" s="39" t="s">
        <v>27</v>
      </c>
      <c r="P65" s="37">
        <v>4608336</v>
      </c>
      <c r="Q65" s="39" t="s">
        <v>27</v>
      </c>
      <c r="R65" s="37">
        <v>4608336</v>
      </c>
      <c r="S65" s="42">
        <f t="shared" si="29"/>
        <v>4608336</v>
      </c>
      <c r="T65" s="44" t="s">
        <v>27</v>
      </c>
      <c r="U65" s="44" t="s">
        <v>27</v>
      </c>
      <c r="V65" s="44" t="s">
        <v>27</v>
      </c>
      <c r="W65" s="44" t="s">
        <v>27</v>
      </c>
      <c r="X65" s="44" t="s">
        <v>27</v>
      </c>
      <c r="Y65" s="44" t="s">
        <v>27</v>
      </c>
      <c r="Z65" s="38">
        <f t="shared" si="30"/>
        <v>0</v>
      </c>
      <c r="AA65" s="40"/>
      <c r="AB65" s="40"/>
      <c r="AC65" s="40"/>
      <c r="AD65" s="40"/>
      <c r="AE65" s="40"/>
      <c r="AF65" s="40"/>
      <c r="AG65" s="44" t="s">
        <v>27</v>
      </c>
      <c r="AH65" s="44" t="s">
        <v>27</v>
      </c>
      <c r="AI65" s="44" t="s">
        <v>27</v>
      </c>
      <c r="AJ65" s="44" t="s">
        <v>27</v>
      </c>
      <c r="AK65" s="44" t="s">
        <v>27</v>
      </c>
      <c r="AL65" s="44" t="s">
        <v>27</v>
      </c>
      <c r="AM65" s="38">
        <f t="shared" si="31"/>
        <v>0</v>
      </c>
      <c r="AN65" s="41"/>
    </row>
    <row r="66" spans="1:40" ht="33.6" customHeight="1">
      <c r="A66" s="22" t="s">
        <v>143</v>
      </c>
      <c r="B66" s="22" t="s">
        <v>98</v>
      </c>
      <c r="C66" s="22" t="s">
        <v>144</v>
      </c>
      <c r="D66" s="36" t="s">
        <v>27</v>
      </c>
      <c r="E66" s="37"/>
      <c r="F66" s="37"/>
      <c r="G66" s="37"/>
      <c r="H66" s="37"/>
      <c r="I66" s="37"/>
      <c r="J66" s="37"/>
      <c r="K66" s="37"/>
      <c r="L66" s="37"/>
      <c r="M66" s="39">
        <f t="shared" si="28"/>
        <v>0</v>
      </c>
      <c r="N66" s="39" t="s">
        <v>27</v>
      </c>
      <c r="O66" s="39" t="s">
        <v>27</v>
      </c>
      <c r="P66" s="37">
        <v>3351571.2</v>
      </c>
      <c r="Q66" s="39" t="s">
        <v>27</v>
      </c>
      <c r="R66" s="37">
        <v>3351571.2</v>
      </c>
      <c r="S66" s="42">
        <f t="shared" si="29"/>
        <v>3351571.2</v>
      </c>
      <c r="T66" s="44" t="s">
        <v>27</v>
      </c>
      <c r="U66" s="44" t="s">
        <v>27</v>
      </c>
      <c r="V66" s="44" t="s">
        <v>27</v>
      </c>
      <c r="W66" s="44" t="s">
        <v>27</v>
      </c>
      <c r="X66" s="44" t="s">
        <v>27</v>
      </c>
      <c r="Y66" s="44" t="s">
        <v>27</v>
      </c>
      <c r="Z66" s="38">
        <f t="shared" si="30"/>
        <v>0</v>
      </c>
      <c r="AA66" s="40"/>
      <c r="AB66" s="40"/>
      <c r="AC66" s="40"/>
      <c r="AD66" s="40"/>
      <c r="AE66" s="40"/>
      <c r="AF66" s="40"/>
      <c r="AG66" s="44" t="s">
        <v>27</v>
      </c>
      <c r="AH66" s="44" t="s">
        <v>27</v>
      </c>
      <c r="AI66" s="44" t="s">
        <v>27</v>
      </c>
      <c r="AJ66" s="44" t="s">
        <v>27</v>
      </c>
      <c r="AK66" s="44" t="s">
        <v>27</v>
      </c>
      <c r="AL66" s="44" t="s">
        <v>27</v>
      </c>
      <c r="AM66" s="38">
        <f t="shared" si="31"/>
        <v>0</v>
      </c>
      <c r="AN66" s="41"/>
    </row>
    <row r="67" spans="1:40" ht="39.75" customHeight="1">
      <c r="A67" s="22" t="s">
        <v>145</v>
      </c>
      <c r="B67" s="22" t="s">
        <v>98</v>
      </c>
      <c r="C67" s="22" t="s">
        <v>146</v>
      </c>
      <c r="D67" s="36" t="s">
        <v>27</v>
      </c>
      <c r="E67" s="37"/>
      <c r="F67" s="37"/>
      <c r="G67" s="37"/>
      <c r="H67" s="37"/>
      <c r="I67" s="37"/>
      <c r="J67" s="37"/>
      <c r="K67" s="37"/>
      <c r="L67" s="37"/>
      <c r="M67" s="39">
        <f t="shared" si="28"/>
        <v>0</v>
      </c>
      <c r="N67" s="39" t="s">
        <v>27</v>
      </c>
      <c r="O67" s="39" t="s">
        <v>27</v>
      </c>
      <c r="P67" s="37">
        <v>6284121.5999999996</v>
      </c>
      <c r="Q67" s="39" t="s">
        <v>27</v>
      </c>
      <c r="R67" s="37">
        <v>6284121.5999999996</v>
      </c>
      <c r="S67" s="42">
        <f t="shared" si="29"/>
        <v>6284121.5999999996</v>
      </c>
      <c r="T67" s="44" t="s">
        <v>27</v>
      </c>
      <c r="U67" s="44" t="s">
        <v>27</v>
      </c>
      <c r="V67" s="44" t="s">
        <v>27</v>
      </c>
      <c r="W67" s="44" t="s">
        <v>27</v>
      </c>
      <c r="X67" s="44" t="s">
        <v>27</v>
      </c>
      <c r="Y67" s="44" t="s">
        <v>27</v>
      </c>
      <c r="Z67" s="38">
        <f t="shared" si="30"/>
        <v>0</v>
      </c>
      <c r="AA67" s="40"/>
      <c r="AB67" s="40"/>
      <c r="AC67" s="40"/>
      <c r="AD67" s="40"/>
      <c r="AE67" s="40"/>
      <c r="AF67" s="40"/>
      <c r="AG67" s="44" t="s">
        <v>27</v>
      </c>
      <c r="AH67" s="44" t="s">
        <v>27</v>
      </c>
      <c r="AI67" s="44" t="s">
        <v>27</v>
      </c>
      <c r="AJ67" s="44" t="s">
        <v>27</v>
      </c>
      <c r="AK67" s="44" t="s">
        <v>27</v>
      </c>
      <c r="AL67" s="44" t="s">
        <v>27</v>
      </c>
      <c r="AM67" s="38">
        <f t="shared" si="31"/>
        <v>0</v>
      </c>
      <c r="AN67" s="41"/>
    </row>
    <row r="68" spans="1:40" ht="52.15" customHeight="1">
      <c r="A68" s="22" t="s">
        <v>147</v>
      </c>
      <c r="B68" s="22" t="s">
        <v>98</v>
      </c>
      <c r="C68" s="22" t="s">
        <v>148</v>
      </c>
      <c r="D68" s="36" t="s">
        <v>27</v>
      </c>
      <c r="E68" s="37"/>
      <c r="F68" s="37"/>
      <c r="G68" s="37"/>
      <c r="H68" s="37"/>
      <c r="I68" s="37"/>
      <c r="J68" s="37"/>
      <c r="K68" s="37"/>
      <c r="L68" s="37"/>
      <c r="M68" s="39">
        <f t="shared" si="28"/>
        <v>0</v>
      </c>
      <c r="N68" s="39" t="s">
        <v>27</v>
      </c>
      <c r="O68" s="39" t="s">
        <v>27</v>
      </c>
      <c r="P68" s="37">
        <v>8620480</v>
      </c>
      <c r="Q68" s="39" t="s">
        <v>27</v>
      </c>
      <c r="R68" s="37">
        <v>8620480</v>
      </c>
      <c r="S68" s="42">
        <f t="shared" si="29"/>
        <v>8620480</v>
      </c>
      <c r="T68" s="44" t="s">
        <v>27</v>
      </c>
      <c r="U68" s="44" t="s">
        <v>27</v>
      </c>
      <c r="V68" s="44" t="s">
        <v>27</v>
      </c>
      <c r="W68" s="44" t="s">
        <v>27</v>
      </c>
      <c r="X68" s="44" t="s">
        <v>27</v>
      </c>
      <c r="Y68" s="44" t="s">
        <v>27</v>
      </c>
      <c r="Z68" s="38">
        <f t="shared" si="30"/>
        <v>0</v>
      </c>
      <c r="AA68" s="40"/>
      <c r="AB68" s="40"/>
      <c r="AC68" s="40"/>
      <c r="AD68" s="40"/>
      <c r="AE68" s="40"/>
      <c r="AF68" s="40"/>
      <c r="AG68" s="44" t="s">
        <v>27</v>
      </c>
      <c r="AH68" s="44" t="s">
        <v>27</v>
      </c>
      <c r="AI68" s="44" t="s">
        <v>27</v>
      </c>
      <c r="AJ68" s="44" t="s">
        <v>27</v>
      </c>
      <c r="AK68" s="44" t="s">
        <v>27</v>
      </c>
      <c r="AL68" s="44" t="s">
        <v>27</v>
      </c>
      <c r="AM68" s="38">
        <f t="shared" si="31"/>
        <v>0</v>
      </c>
      <c r="AN68" s="41"/>
    </row>
    <row r="69" spans="1:40" ht="63.4" customHeight="1">
      <c r="A69" s="22" t="s">
        <v>149</v>
      </c>
      <c r="B69" s="22" t="s">
        <v>101</v>
      </c>
      <c r="C69" s="22" t="s">
        <v>150</v>
      </c>
      <c r="D69" s="36" t="s">
        <v>27</v>
      </c>
      <c r="E69" s="37"/>
      <c r="F69" s="37"/>
      <c r="G69" s="37"/>
      <c r="H69" s="37"/>
      <c r="I69" s="37"/>
      <c r="J69" s="37"/>
      <c r="K69" s="37"/>
      <c r="L69" s="37"/>
      <c r="M69" s="39">
        <f t="shared" si="28"/>
        <v>0</v>
      </c>
      <c r="N69" s="39" t="s">
        <v>27</v>
      </c>
      <c r="O69" s="39" t="s">
        <v>27</v>
      </c>
      <c r="P69" s="37">
        <v>987656.56</v>
      </c>
      <c r="Q69" s="39" t="s">
        <v>27</v>
      </c>
      <c r="R69" s="37">
        <v>987656.56</v>
      </c>
      <c r="S69" s="42">
        <f t="shared" si="29"/>
        <v>987656.56</v>
      </c>
      <c r="T69" s="44" t="s">
        <v>27</v>
      </c>
      <c r="U69" s="44" t="s">
        <v>27</v>
      </c>
      <c r="V69" s="44" t="s">
        <v>27</v>
      </c>
      <c r="W69" s="44" t="s">
        <v>27</v>
      </c>
      <c r="X69" s="44" t="s">
        <v>27</v>
      </c>
      <c r="Y69" s="44" t="s">
        <v>27</v>
      </c>
      <c r="Z69" s="38">
        <f t="shared" si="30"/>
        <v>0</v>
      </c>
      <c r="AA69" s="40"/>
      <c r="AB69" s="40"/>
      <c r="AC69" s="40"/>
      <c r="AD69" s="40"/>
      <c r="AE69" s="40"/>
      <c r="AF69" s="40"/>
      <c r="AG69" s="44" t="s">
        <v>27</v>
      </c>
      <c r="AH69" s="44" t="s">
        <v>27</v>
      </c>
      <c r="AI69" s="44" t="s">
        <v>27</v>
      </c>
      <c r="AJ69" s="44" t="s">
        <v>27</v>
      </c>
      <c r="AK69" s="44" t="s">
        <v>27</v>
      </c>
      <c r="AL69" s="44" t="s">
        <v>27</v>
      </c>
      <c r="AM69" s="38">
        <f t="shared" si="31"/>
        <v>0</v>
      </c>
      <c r="AN69" s="41"/>
    </row>
    <row r="70" spans="1:40" ht="43.5" customHeight="1">
      <c r="A70" s="22" t="s">
        <v>151</v>
      </c>
      <c r="B70" s="22" t="s">
        <v>98</v>
      </c>
      <c r="C70" s="22" t="s">
        <v>152</v>
      </c>
      <c r="D70" s="36">
        <v>3302345.54</v>
      </c>
      <c r="E70" s="37"/>
      <c r="F70" s="37"/>
      <c r="G70" s="37"/>
      <c r="H70" s="37"/>
      <c r="I70" s="37"/>
      <c r="J70" s="37"/>
      <c r="K70" s="37"/>
      <c r="L70" s="37"/>
      <c r="M70" s="39">
        <f t="shared" si="28"/>
        <v>0</v>
      </c>
      <c r="N70" s="39" t="s">
        <v>27</v>
      </c>
      <c r="O70" s="39" t="s">
        <v>27</v>
      </c>
      <c r="P70" s="37">
        <v>4067200</v>
      </c>
      <c r="Q70" s="39" t="s">
        <v>27</v>
      </c>
      <c r="R70" s="37">
        <v>4067200</v>
      </c>
      <c r="S70" s="42">
        <f t="shared" si="29"/>
        <v>4067200</v>
      </c>
      <c r="T70" s="44" t="s">
        <v>27</v>
      </c>
      <c r="U70" s="44" t="s">
        <v>27</v>
      </c>
      <c r="V70" s="44" t="s">
        <v>27</v>
      </c>
      <c r="W70" s="44" t="s">
        <v>27</v>
      </c>
      <c r="X70" s="44" t="s">
        <v>27</v>
      </c>
      <c r="Y70" s="44" t="s">
        <v>27</v>
      </c>
      <c r="Z70" s="38">
        <f t="shared" si="30"/>
        <v>0</v>
      </c>
      <c r="AA70" s="40"/>
      <c r="AB70" s="40"/>
      <c r="AC70" s="40"/>
      <c r="AD70" s="40"/>
      <c r="AE70" s="40"/>
      <c r="AF70" s="40"/>
      <c r="AG70" s="44" t="s">
        <v>27</v>
      </c>
      <c r="AH70" s="44" t="s">
        <v>27</v>
      </c>
      <c r="AI70" s="44" t="s">
        <v>27</v>
      </c>
      <c r="AJ70" s="44" t="s">
        <v>27</v>
      </c>
      <c r="AK70" s="44" t="s">
        <v>27</v>
      </c>
      <c r="AL70" s="44" t="s">
        <v>27</v>
      </c>
      <c r="AM70" s="38">
        <f t="shared" si="31"/>
        <v>0</v>
      </c>
      <c r="AN70" s="41"/>
    </row>
    <row r="71" spans="1:40" ht="47.25" customHeight="1">
      <c r="A71" s="22" t="s">
        <v>153</v>
      </c>
      <c r="B71" s="22" t="s">
        <v>98</v>
      </c>
      <c r="C71" s="22" t="s">
        <v>154</v>
      </c>
      <c r="D71" s="36">
        <v>43753620</v>
      </c>
      <c r="E71" s="37"/>
      <c r="F71" s="37"/>
      <c r="G71" s="37"/>
      <c r="H71" s="37"/>
      <c r="I71" s="37"/>
      <c r="J71" s="37"/>
      <c r="K71" s="37"/>
      <c r="L71" s="37"/>
      <c r="M71" s="39">
        <f t="shared" si="28"/>
        <v>0</v>
      </c>
      <c r="N71" s="39" t="s">
        <v>27</v>
      </c>
      <c r="O71" s="39" t="s">
        <v>27</v>
      </c>
      <c r="P71" s="37">
        <v>15673600</v>
      </c>
      <c r="Q71" s="39" t="s">
        <v>27</v>
      </c>
      <c r="R71" s="37">
        <v>15673600</v>
      </c>
      <c r="S71" s="42">
        <f t="shared" si="29"/>
        <v>15673600</v>
      </c>
      <c r="T71" s="44" t="s">
        <v>27</v>
      </c>
      <c r="U71" s="44" t="s">
        <v>27</v>
      </c>
      <c r="V71" s="44" t="s">
        <v>27</v>
      </c>
      <c r="W71" s="44" t="s">
        <v>27</v>
      </c>
      <c r="X71" s="44" t="s">
        <v>27</v>
      </c>
      <c r="Y71" s="44" t="s">
        <v>27</v>
      </c>
      <c r="Z71" s="38">
        <f t="shared" si="30"/>
        <v>0</v>
      </c>
      <c r="AA71" s="40"/>
      <c r="AB71" s="40"/>
      <c r="AC71" s="40"/>
      <c r="AD71" s="40"/>
      <c r="AE71" s="40"/>
      <c r="AF71" s="40"/>
      <c r="AG71" s="44" t="s">
        <v>27</v>
      </c>
      <c r="AH71" s="44" t="s">
        <v>27</v>
      </c>
      <c r="AI71" s="44" t="s">
        <v>27</v>
      </c>
      <c r="AJ71" s="44" t="s">
        <v>27</v>
      </c>
      <c r="AK71" s="44" t="s">
        <v>27</v>
      </c>
      <c r="AL71" s="44" t="s">
        <v>27</v>
      </c>
      <c r="AM71" s="38">
        <f t="shared" si="31"/>
        <v>0</v>
      </c>
      <c r="AN71" s="41"/>
    </row>
    <row r="72" spans="1:40" ht="80.849999999999994" customHeight="1">
      <c r="A72" s="22" t="s">
        <v>155</v>
      </c>
      <c r="B72" s="22" t="s">
        <v>98</v>
      </c>
      <c r="C72" s="22" t="s">
        <v>156</v>
      </c>
      <c r="D72" s="36">
        <v>0</v>
      </c>
      <c r="E72" s="37"/>
      <c r="F72" s="37"/>
      <c r="G72" s="37"/>
      <c r="H72" s="37"/>
      <c r="I72" s="37"/>
      <c r="J72" s="37"/>
      <c r="K72" s="37"/>
      <c r="L72" s="37"/>
      <c r="M72" s="39">
        <f t="shared" si="28"/>
        <v>0</v>
      </c>
      <c r="N72" s="39" t="s">
        <v>27</v>
      </c>
      <c r="O72" s="39" t="s">
        <v>27</v>
      </c>
      <c r="P72" s="37">
        <v>144113884.19999999</v>
      </c>
      <c r="Q72" s="39" t="s">
        <v>27</v>
      </c>
      <c r="R72" s="37">
        <v>144113884.19999999</v>
      </c>
      <c r="S72" s="42">
        <f t="shared" si="29"/>
        <v>144113884.19999999</v>
      </c>
      <c r="T72" s="44" t="s">
        <v>27</v>
      </c>
      <c r="U72" s="44" t="s">
        <v>27</v>
      </c>
      <c r="V72" s="44" t="s">
        <v>27</v>
      </c>
      <c r="W72" s="44" t="s">
        <v>27</v>
      </c>
      <c r="X72" s="44" t="s">
        <v>27</v>
      </c>
      <c r="Y72" s="44" t="s">
        <v>27</v>
      </c>
      <c r="Z72" s="38">
        <f t="shared" si="30"/>
        <v>0</v>
      </c>
      <c r="AA72" s="40"/>
      <c r="AB72" s="40"/>
      <c r="AC72" s="40"/>
      <c r="AD72" s="40"/>
      <c r="AE72" s="40"/>
      <c r="AF72" s="40"/>
      <c r="AG72" s="44" t="s">
        <v>27</v>
      </c>
      <c r="AH72" s="44" t="s">
        <v>27</v>
      </c>
      <c r="AI72" s="44" t="s">
        <v>27</v>
      </c>
      <c r="AJ72" s="44" t="s">
        <v>27</v>
      </c>
      <c r="AK72" s="44" t="s">
        <v>27</v>
      </c>
      <c r="AL72" s="44" t="s">
        <v>27</v>
      </c>
      <c r="AM72" s="38">
        <f t="shared" si="31"/>
        <v>0</v>
      </c>
      <c r="AN72" s="41"/>
    </row>
    <row r="73" spans="1:40" ht="87" customHeight="1">
      <c r="A73" s="22" t="s">
        <v>157</v>
      </c>
      <c r="B73" s="22" t="s">
        <v>98</v>
      </c>
      <c r="C73" s="22" t="s">
        <v>158</v>
      </c>
      <c r="D73" s="36">
        <v>0</v>
      </c>
      <c r="E73" s="37"/>
      <c r="F73" s="37"/>
      <c r="G73" s="37"/>
      <c r="H73" s="37"/>
      <c r="I73" s="37"/>
      <c r="J73" s="37"/>
      <c r="K73" s="37"/>
      <c r="L73" s="37"/>
      <c r="M73" s="39">
        <f t="shared" si="28"/>
        <v>0</v>
      </c>
      <c r="N73" s="39" t="s">
        <v>27</v>
      </c>
      <c r="O73" s="39" t="s">
        <v>27</v>
      </c>
      <c r="P73" s="37">
        <v>55594697.399999999</v>
      </c>
      <c r="Q73" s="39" t="s">
        <v>27</v>
      </c>
      <c r="R73" s="37">
        <v>55594697.399999999</v>
      </c>
      <c r="S73" s="42">
        <f t="shared" si="29"/>
        <v>55594697.399999999</v>
      </c>
      <c r="T73" s="44" t="s">
        <v>27</v>
      </c>
      <c r="U73" s="44" t="s">
        <v>27</v>
      </c>
      <c r="V73" s="44" t="s">
        <v>27</v>
      </c>
      <c r="W73" s="44" t="s">
        <v>27</v>
      </c>
      <c r="X73" s="44" t="s">
        <v>27</v>
      </c>
      <c r="Y73" s="44" t="s">
        <v>27</v>
      </c>
      <c r="Z73" s="38">
        <f t="shared" si="30"/>
        <v>0</v>
      </c>
      <c r="AA73" s="40"/>
      <c r="AB73" s="40"/>
      <c r="AC73" s="40"/>
      <c r="AD73" s="40"/>
      <c r="AE73" s="40"/>
      <c r="AF73" s="40"/>
      <c r="AG73" s="44" t="s">
        <v>27</v>
      </c>
      <c r="AH73" s="44" t="s">
        <v>27</v>
      </c>
      <c r="AI73" s="44" t="s">
        <v>27</v>
      </c>
      <c r="AJ73" s="44" t="s">
        <v>27</v>
      </c>
      <c r="AK73" s="44" t="s">
        <v>27</v>
      </c>
      <c r="AL73" s="44" t="s">
        <v>27</v>
      </c>
      <c r="AM73" s="38">
        <f t="shared" si="31"/>
        <v>0</v>
      </c>
      <c r="AN73" s="41"/>
    </row>
    <row r="74" spans="1:40" ht="74.650000000000006" customHeight="1">
      <c r="A74" s="22" t="s">
        <v>159</v>
      </c>
      <c r="B74" s="22">
        <v>1220392450</v>
      </c>
      <c r="C74" s="22" t="s">
        <v>160</v>
      </c>
      <c r="D74" s="36">
        <v>6542804.1100000003</v>
      </c>
      <c r="E74" s="37"/>
      <c r="F74" s="37"/>
      <c r="G74" s="37"/>
      <c r="H74" s="37"/>
      <c r="I74" s="37"/>
      <c r="J74" s="37"/>
      <c r="K74" s="37"/>
      <c r="L74" s="37"/>
      <c r="M74" s="39">
        <f t="shared" si="28"/>
        <v>0</v>
      </c>
      <c r="N74" s="39" t="s">
        <v>27</v>
      </c>
      <c r="O74" s="39" t="s">
        <v>27</v>
      </c>
      <c r="P74" s="37">
        <f>Q74+R74</f>
        <v>226746491.90000001</v>
      </c>
      <c r="Q74" s="39" t="s">
        <v>27</v>
      </c>
      <c r="R74" s="37">
        <v>226746491.90000001</v>
      </c>
      <c r="S74" s="42">
        <f t="shared" si="29"/>
        <v>226746491.90000001</v>
      </c>
      <c r="T74" s="39">
        <f>U74+V74</f>
        <v>0</v>
      </c>
      <c r="U74" s="39" t="s">
        <v>27</v>
      </c>
      <c r="V74" s="39" t="s">
        <v>27</v>
      </c>
      <c r="W74" s="39">
        <f>X74+Y74</f>
        <v>0</v>
      </c>
      <c r="X74" s="39" t="s">
        <v>27</v>
      </c>
      <c r="Y74" s="39" t="s">
        <v>27</v>
      </c>
      <c r="Z74" s="38">
        <f t="shared" si="30"/>
        <v>0</v>
      </c>
      <c r="AA74" s="40"/>
      <c r="AB74" s="40"/>
      <c r="AC74" s="40"/>
      <c r="AD74" s="40"/>
      <c r="AE74" s="40"/>
      <c r="AF74" s="40"/>
      <c r="AG74" s="39">
        <f>AH74+AI74</f>
        <v>0</v>
      </c>
      <c r="AH74" s="39" t="s">
        <v>27</v>
      </c>
      <c r="AI74" s="39" t="s">
        <v>27</v>
      </c>
      <c r="AJ74" s="39">
        <f>AK74+AL74</f>
        <v>0</v>
      </c>
      <c r="AK74" s="39" t="s">
        <v>27</v>
      </c>
      <c r="AL74" s="39" t="s">
        <v>27</v>
      </c>
      <c r="AM74" s="38">
        <f t="shared" si="31"/>
        <v>0</v>
      </c>
      <c r="AN74" s="41"/>
    </row>
    <row r="75" spans="1:40" ht="35.25" customHeight="1">
      <c r="A75" s="22"/>
      <c r="B75" s="22"/>
      <c r="C75" s="27" t="s">
        <v>161</v>
      </c>
      <c r="D75" s="28">
        <f>D76</f>
        <v>387000000</v>
      </c>
      <c r="E75" s="28">
        <v>1364883017.0999999</v>
      </c>
      <c r="F75" s="28">
        <v>1305186407.0599999</v>
      </c>
      <c r="G75" s="28">
        <v>264468328.44</v>
      </c>
      <c r="H75" s="28" t="s">
        <v>27</v>
      </c>
      <c r="I75" s="28">
        <v>264468328.44</v>
      </c>
      <c r="J75" s="28">
        <v>100000000</v>
      </c>
      <c r="K75" s="28" t="s">
        <v>27</v>
      </c>
      <c r="L75" s="28">
        <v>100000000</v>
      </c>
      <c r="M75" s="28">
        <f t="shared" ref="M75:Z75" si="32">M76</f>
        <v>231081410</v>
      </c>
      <c r="N75" s="28">
        <f t="shared" si="32"/>
        <v>0</v>
      </c>
      <c r="O75" s="28">
        <f t="shared" si="32"/>
        <v>231081410</v>
      </c>
      <c r="P75" s="28">
        <f t="shared" si="32"/>
        <v>231081410</v>
      </c>
      <c r="Q75" s="28">
        <f t="shared" si="32"/>
        <v>0</v>
      </c>
      <c r="R75" s="28">
        <f t="shared" si="32"/>
        <v>231081410</v>
      </c>
      <c r="S75" s="45">
        <f t="shared" si="32"/>
        <v>0</v>
      </c>
      <c r="T75" s="28">
        <f t="shared" si="32"/>
        <v>150816000</v>
      </c>
      <c r="U75" s="28">
        <f t="shared" si="32"/>
        <v>0</v>
      </c>
      <c r="V75" s="28">
        <f t="shared" si="32"/>
        <v>150816000</v>
      </c>
      <c r="W75" s="28">
        <f t="shared" si="32"/>
        <v>150816000</v>
      </c>
      <c r="X75" s="28">
        <f t="shared" si="32"/>
        <v>0</v>
      </c>
      <c r="Y75" s="28">
        <f t="shared" si="32"/>
        <v>150816000</v>
      </c>
      <c r="Z75" s="45">
        <f t="shared" si="32"/>
        <v>0</v>
      </c>
      <c r="AA75" s="28">
        <v>-33386918.440000001</v>
      </c>
      <c r="AB75" s="28" t="s">
        <v>27</v>
      </c>
      <c r="AC75" s="28">
        <f t="shared" ref="AC75:AM75" si="33">AC76</f>
        <v>38575000</v>
      </c>
      <c r="AD75" s="28">
        <f t="shared" si="33"/>
        <v>100816000</v>
      </c>
      <c r="AE75" s="28">
        <f t="shared" si="33"/>
        <v>0</v>
      </c>
      <c r="AF75" s="28">
        <f t="shared" si="33"/>
        <v>100816000</v>
      </c>
      <c r="AG75" s="28">
        <f t="shared" si="33"/>
        <v>148449000</v>
      </c>
      <c r="AH75" s="28">
        <f t="shared" si="33"/>
        <v>0</v>
      </c>
      <c r="AI75" s="28">
        <f t="shared" si="33"/>
        <v>148449000</v>
      </c>
      <c r="AJ75" s="28">
        <f t="shared" si="33"/>
        <v>148449000</v>
      </c>
      <c r="AK75" s="28">
        <f t="shared" si="33"/>
        <v>0</v>
      </c>
      <c r="AL75" s="28">
        <f t="shared" si="33"/>
        <v>148449000</v>
      </c>
      <c r="AM75" s="45">
        <f t="shared" si="33"/>
        <v>0</v>
      </c>
      <c r="AN75" s="33"/>
    </row>
    <row r="76" spans="1:40" ht="26.25" customHeight="1">
      <c r="A76" s="22"/>
      <c r="B76" s="22"/>
      <c r="C76" s="27" t="s">
        <v>28</v>
      </c>
      <c r="D76" s="28">
        <f>D77+D78</f>
        <v>387000000</v>
      </c>
      <c r="E76" s="28">
        <f t="shared" ref="E76:L76" si="34">E77+E77+E77+E78</f>
        <v>0</v>
      </c>
      <c r="F76" s="28">
        <f t="shared" si="34"/>
        <v>1161000000</v>
      </c>
      <c r="G76" s="28">
        <f t="shared" si="34"/>
        <v>477519230</v>
      </c>
      <c r="H76" s="28">
        <f t="shared" si="34"/>
        <v>0</v>
      </c>
      <c r="I76" s="28">
        <f t="shared" si="34"/>
        <v>477519230</v>
      </c>
      <c r="J76" s="28">
        <f t="shared" si="34"/>
        <v>50000000</v>
      </c>
      <c r="K76" s="28">
        <f t="shared" si="34"/>
        <v>0</v>
      </c>
      <c r="L76" s="28">
        <f t="shared" si="34"/>
        <v>50000000</v>
      </c>
      <c r="M76" s="28">
        <f t="shared" ref="M76:R76" si="35">SUM(M77:M78)</f>
        <v>231081410</v>
      </c>
      <c r="N76" s="28">
        <f t="shared" si="35"/>
        <v>0</v>
      </c>
      <c r="O76" s="28">
        <f t="shared" si="35"/>
        <v>231081410</v>
      </c>
      <c r="P76" s="28">
        <f t="shared" si="35"/>
        <v>231081410</v>
      </c>
      <c r="Q76" s="28">
        <f t="shared" si="35"/>
        <v>0</v>
      </c>
      <c r="R76" s="28">
        <f t="shared" si="35"/>
        <v>231081410</v>
      </c>
      <c r="S76" s="45">
        <f>R76-O76</f>
        <v>0</v>
      </c>
      <c r="T76" s="28">
        <f t="shared" ref="T76:Y76" si="36">SUM(T77:T78)</f>
        <v>150816000</v>
      </c>
      <c r="U76" s="28">
        <f t="shared" si="36"/>
        <v>0</v>
      </c>
      <c r="V76" s="28">
        <f t="shared" si="36"/>
        <v>150816000</v>
      </c>
      <c r="W76" s="28">
        <f t="shared" si="36"/>
        <v>150816000</v>
      </c>
      <c r="X76" s="28">
        <f t="shared" si="36"/>
        <v>0</v>
      </c>
      <c r="Y76" s="28">
        <f t="shared" si="36"/>
        <v>150816000</v>
      </c>
      <c r="Z76" s="45">
        <f>Y76-V76</f>
        <v>0</v>
      </c>
      <c r="AA76" s="28">
        <f t="shared" ref="AA76:AF76" si="37">AA77+AA77+AA77+AA78</f>
        <v>38575000</v>
      </c>
      <c r="AB76" s="28">
        <f t="shared" si="37"/>
        <v>0</v>
      </c>
      <c r="AC76" s="28">
        <f t="shared" si="37"/>
        <v>38575000</v>
      </c>
      <c r="AD76" s="28">
        <f t="shared" si="37"/>
        <v>100816000</v>
      </c>
      <c r="AE76" s="28">
        <f t="shared" si="37"/>
        <v>0</v>
      </c>
      <c r="AF76" s="28">
        <f t="shared" si="37"/>
        <v>100816000</v>
      </c>
      <c r="AG76" s="28">
        <f t="shared" ref="AG76:AL76" si="38">SUM(AG77:AG78)</f>
        <v>148449000</v>
      </c>
      <c r="AH76" s="28">
        <f t="shared" si="38"/>
        <v>0</v>
      </c>
      <c r="AI76" s="28">
        <f t="shared" si="38"/>
        <v>148449000</v>
      </c>
      <c r="AJ76" s="28">
        <f t="shared" si="38"/>
        <v>148449000</v>
      </c>
      <c r="AK76" s="28">
        <f t="shared" si="38"/>
        <v>0</v>
      </c>
      <c r="AL76" s="28">
        <f t="shared" si="38"/>
        <v>148449000</v>
      </c>
      <c r="AM76" s="45">
        <f>AL76-AI76</f>
        <v>0</v>
      </c>
      <c r="AN76" s="31">
        <f>AN77+AN77+AN77+AN78</f>
        <v>1409254230</v>
      </c>
    </row>
    <row r="77" spans="1:40" ht="63">
      <c r="A77" s="22" t="s">
        <v>162</v>
      </c>
      <c r="B77" s="22" t="s">
        <v>163</v>
      </c>
      <c r="C77" s="35" t="s">
        <v>164</v>
      </c>
      <c r="D77" s="36">
        <v>387000000</v>
      </c>
      <c r="E77" s="37" t="s">
        <v>27</v>
      </c>
      <c r="F77" s="37">
        <v>387000000</v>
      </c>
      <c r="G77" s="37">
        <v>142506410</v>
      </c>
      <c r="H77" s="37" t="s">
        <v>27</v>
      </c>
      <c r="I77" s="37">
        <v>142506410</v>
      </c>
      <c r="J77" s="37" t="s">
        <v>27</v>
      </c>
      <c r="K77" s="37" t="s">
        <v>27</v>
      </c>
      <c r="L77" s="37" t="s">
        <v>27</v>
      </c>
      <c r="M77" s="37">
        <f>N77+O77</f>
        <v>142506410</v>
      </c>
      <c r="N77" s="39" t="s">
        <v>27</v>
      </c>
      <c r="O77" s="37">
        <v>142506410</v>
      </c>
      <c r="P77" s="37">
        <f>Q77+R77</f>
        <v>142506410</v>
      </c>
      <c r="Q77" s="39" t="s">
        <v>27</v>
      </c>
      <c r="R77" s="37">
        <v>142506410</v>
      </c>
      <c r="S77" s="38">
        <f>R77-O77</f>
        <v>0</v>
      </c>
      <c r="T77" s="39" t="s">
        <v>27</v>
      </c>
      <c r="U77" s="39" t="s">
        <v>27</v>
      </c>
      <c r="V77" s="39" t="s">
        <v>27</v>
      </c>
      <c r="W77" s="39" t="s">
        <v>27</v>
      </c>
      <c r="X77" s="39" t="s">
        <v>27</v>
      </c>
      <c r="Y77" s="39" t="s">
        <v>27</v>
      </c>
      <c r="Z77" s="38">
        <f>Y77-V77</f>
        <v>0</v>
      </c>
      <c r="AA77" s="40" t="s">
        <v>27</v>
      </c>
      <c r="AB77" s="40" t="s">
        <v>27</v>
      </c>
      <c r="AC77" s="40" t="s">
        <v>27</v>
      </c>
      <c r="AD77" s="40" t="s">
        <v>27</v>
      </c>
      <c r="AE77" s="40" t="s">
        <v>27</v>
      </c>
      <c r="AF77" s="40" t="s">
        <v>27</v>
      </c>
      <c r="AG77" s="39" t="s">
        <v>27</v>
      </c>
      <c r="AH77" s="39" t="s">
        <v>27</v>
      </c>
      <c r="AI77" s="39" t="s">
        <v>27</v>
      </c>
      <c r="AJ77" s="39" t="s">
        <v>27</v>
      </c>
      <c r="AK77" s="39" t="s">
        <v>27</v>
      </c>
      <c r="AL77" s="39" t="s">
        <v>27</v>
      </c>
      <c r="AM77" s="38">
        <f>AL77-AI77</f>
        <v>0</v>
      </c>
      <c r="AN77" s="41">
        <v>142506410</v>
      </c>
    </row>
    <row r="78" spans="1:40" ht="103.15" customHeight="1">
      <c r="A78" s="35" t="s">
        <v>165</v>
      </c>
      <c r="B78" s="35" t="s">
        <v>163</v>
      </c>
      <c r="C78" s="35" t="s">
        <v>166</v>
      </c>
      <c r="D78" s="36" t="s">
        <v>27</v>
      </c>
      <c r="E78" s="37" t="s">
        <v>27</v>
      </c>
      <c r="F78" s="37" t="s">
        <v>27</v>
      </c>
      <c r="G78" s="37">
        <v>50000000</v>
      </c>
      <c r="H78" s="37" t="s">
        <v>27</v>
      </c>
      <c r="I78" s="37">
        <v>50000000</v>
      </c>
      <c r="J78" s="37">
        <v>50000000</v>
      </c>
      <c r="K78" s="37" t="s">
        <v>27</v>
      </c>
      <c r="L78" s="37">
        <v>50000000</v>
      </c>
      <c r="M78" s="37">
        <f>N78+O78</f>
        <v>88575000</v>
      </c>
      <c r="N78" s="39" t="s">
        <v>27</v>
      </c>
      <c r="O78" s="37">
        <v>88575000</v>
      </c>
      <c r="P78" s="37">
        <f>Q78+R78</f>
        <v>88575000</v>
      </c>
      <c r="Q78" s="39">
        <v>0</v>
      </c>
      <c r="R78" s="37">
        <v>88575000</v>
      </c>
      <c r="S78" s="38">
        <f>R78-O78</f>
        <v>0</v>
      </c>
      <c r="T78" s="37">
        <v>150816000</v>
      </c>
      <c r="U78" s="39" t="s">
        <v>27</v>
      </c>
      <c r="V78" s="37">
        <v>150816000</v>
      </c>
      <c r="W78" s="37">
        <f>X78+Y78</f>
        <v>150816000</v>
      </c>
      <c r="X78" s="39">
        <v>0</v>
      </c>
      <c r="Y78" s="37">
        <v>150816000</v>
      </c>
      <c r="Z78" s="38">
        <f>Y78-V78</f>
        <v>0</v>
      </c>
      <c r="AA78" s="40">
        <v>38575000</v>
      </c>
      <c r="AB78" s="40" t="s">
        <v>27</v>
      </c>
      <c r="AC78" s="40">
        <v>38575000</v>
      </c>
      <c r="AD78" s="40">
        <v>100816000</v>
      </c>
      <c r="AE78" s="40" t="s">
        <v>27</v>
      </c>
      <c r="AF78" s="40">
        <v>100816000</v>
      </c>
      <c r="AG78" s="37">
        <v>148449000</v>
      </c>
      <c r="AH78" s="39" t="s">
        <v>27</v>
      </c>
      <c r="AI78" s="37">
        <v>148449000</v>
      </c>
      <c r="AJ78" s="37">
        <f>AK78+AL78</f>
        <v>148449000</v>
      </c>
      <c r="AK78" s="39">
        <v>0</v>
      </c>
      <c r="AL78" s="37">
        <v>148449000</v>
      </c>
      <c r="AM78" s="38">
        <f>AL78-AI78</f>
        <v>0</v>
      </c>
      <c r="AN78" s="41">
        <v>981735000</v>
      </c>
    </row>
    <row r="79" spans="1:40" ht="45" customHeight="1">
      <c r="A79" s="22"/>
      <c r="B79" s="22"/>
      <c r="C79" s="27" t="s">
        <v>167</v>
      </c>
      <c r="D79" s="28">
        <f>D80</f>
        <v>53861091.5</v>
      </c>
      <c r="E79" s="28">
        <v>1639368</v>
      </c>
      <c r="F79" s="28">
        <v>72471723.5</v>
      </c>
      <c r="G79" s="28">
        <v>26823131.68</v>
      </c>
      <c r="H79" s="28" t="s">
        <v>27</v>
      </c>
      <c r="I79" s="28">
        <v>26823131.68</v>
      </c>
      <c r="J79" s="28" t="s">
        <v>27</v>
      </c>
      <c r="K79" s="28" t="s">
        <v>27</v>
      </c>
      <c r="L79" s="28" t="s">
        <v>27</v>
      </c>
      <c r="M79" s="28">
        <f t="shared" ref="M79:Z79" si="39">M80</f>
        <v>28836089.68</v>
      </c>
      <c r="N79" s="28">
        <f t="shared" si="39"/>
        <v>1639368</v>
      </c>
      <c r="O79" s="28">
        <f t="shared" si="39"/>
        <v>27196721.68</v>
      </c>
      <c r="P79" s="28">
        <f t="shared" si="39"/>
        <v>28836089.68</v>
      </c>
      <c r="Q79" s="28">
        <f t="shared" si="39"/>
        <v>1639368</v>
      </c>
      <c r="R79" s="28">
        <f t="shared" si="39"/>
        <v>27196721.68</v>
      </c>
      <c r="S79" s="45">
        <f t="shared" si="39"/>
        <v>0</v>
      </c>
      <c r="T79" s="28">
        <f t="shared" si="39"/>
        <v>0</v>
      </c>
      <c r="U79" s="28">
        <f t="shared" si="39"/>
        <v>0</v>
      </c>
      <c r="V79" s="28">
        <f t="shared" si="39"/>
        <v>0</v>
      </c>
      <c r="W79" s="28">
        <f t="shared" si="39"/>
        <v>0</v>
      </c>
      <c r="X79" s="28">
        <f t="shared" si="39"/>
        <v>0</v>
      </c>
      <c r="Y79" s="28">
        <f t="shared" si="39"/>
        <v>0</v>
      </c>
      <c r="Z79" s="45">
        <f t="shared" si="39"/>
        <v>0</v>
      </c>
      <c r="AA79" s="32">
        <v>2012958</v>
      </c>
      <c r="AB79" s="32">
        <v>1639368</v>
      </c>
      <c r="AC79" s="32">
        <v>373590</v>
      </c>
      <c r="AD79" s="32" t="s">
        <v>27</v>
      </c>
      <c r="AE79" s="32" t="s">
        <v>27</v>
      </c>
      <c r="AF79" s="32" t="s">
        <v>27</v>
      </c>
      <c r="AG79" s="28">
        <f t="shared" ref="AG79:AM79" si="40">AG80</f>
        <v>0</v>
      </c>
      <c r="AH79" s="28">
        <f t="shared" si="40"/>
        <v>0</v>
      </c>
      <c r="AI79" s="28">
        <f t="shared" si="40"/>
        <v>0</v>
      </c>
      <c r="AJ79" s="28">
        <f t="shared" si="40"/>
        <v>0</v>
      </c>
      <c r="AK79" s="28">
        <f t="shared" si="40"/>
        <v>0</v>
      </c>
      <c r="AL79" s="28">
        <f t="shared" si="40"/>
        <v>0</v>
      </c>
      <c r="AM79" s="45">
        <f t="shared" si="40"/>
        <v>0</v>
      </c>
      <c r="AN79" s="33"/>
    </row>
    <row r="80" spans="1:40" ht="21" customHeight="1">
      <c r="A80" s="22"/>
      <c r="B80" s="22"/>
      <c r="C80" s="27" t="s">
        <v>28</v>
      </c>
      <c r="D80" s="28">
        <f t="shared" ref="D80:R80" si="41">D81+D82</f>
        <v>53861091.5</v>
      </c>
      <c r="E80" s="28">
        <f t="shared" si="41"/>
        <v>1639368</v>
      </c>
      <c r="F80" s="28">
        <f t="shared" si="41"/>
        <v>52221723.5</v>
      </c>
      <c r="G80" s="28">
        <f t="shared" si="41"/>
        <v>26823131.68</v>
      </c>
      <c r="H80" s="28">
        <f t="shared" si="41"/>
        <v>0</v>
      </c>
      <c r="I80" s="28">
        <f t="shared" si="41"/>
        <v>26823131.68</v>
      </c>
      <c r="J80" s="28">
        <f t="shared" si="41"/>
        <v>0</v>
      </c>
      <c r="K80" s="28">
        <f t="shared" si="41"/>
        <v>0</v>
      </c>
      <c r="L80" s="28">
        <f t="shared" si="41"/>
        <v>0</v>
      </c>
      <c r="M80" s="28">
        <f t="shared" si="41"/>
        <v>28836089.68</v>
      </c>
      <c r="N80" s="28">
        <f t="shared" si="41"/>
        <v>1639368</v>
      </c>
      <c r="O80" s="28">
        <f t="shared" si="41"/>
        <v>27196721.68</v>
      </c>
      <c r="P80" s="28">
        <f t="shared" si="41"/>
        <v>28836089.68</v>
      </c>
      <c r="Q80" s="28">
        <f t="shared" si="41"/>
        <v>1639368</v>
      </c>
      <c r="R80" s="28">
        <f t="shared" si="41"/>
        <v>27196721.68</v>
      </c>
      <c r="S80" s="45">
        <f>R80-O80</f>
        <v>0</v>
      </c>
      <c r="T80" s="28">
        <f t="shared" ref="T80:Y80" si="42">T81+T82</f>
        <v>0</v>
      </c>
      <c r="U80" s="28">
        <f t="shared" si="42"/>
        <v>0</v>
      </c>
      <c r="V80" s="28">
        <f t="shared" si="42"/>
        <v>0</v>
      </c>
      <c r="W80" s="28">
        <f t="shared" si="42"/>
        <v>0</v>
      </c>
      <c r="X80" s="28">
        <f t="shared" si="42"/>
        <v>0</v>
      </c>
      <c r="Y80" s="28">
        <f t="shared" si="42"/>
        <v>0</v>
      </c>
      <c r="Z80" s="45">
        <f>Y80-V80</f>
        <v>0</v>
      </c>
      <c r="AA80" s="28">
        <f t="shared" ref="AA80:AL80" si="43">AA81+AA82</f>
        <v>2012958</v>
      </c>
      <c r="AB80" s="28">
        <f t="shared" si="43"/>
        <v>1639368</v>
      </c>
      <c r="AC80" s="28">
        <f t="shared" si="43"/>
        <v>373590</v>
      </c>
      <c r="AD80" s="28">
        <f t="shared" si="43"/>
        <v>0</v>
      </c>
      <c r="AE80" s="28">
        <f t="shared" si="43"/>
        <v>0</v>
      </c>
      <c r="AF80" s="28">
        <f t="shared" si="43"/>
        <v>0</v>
      </c>
      <c r="AG80" s="28">
        <f t="shared" si="43"/>
        <v>0</v>
      </c>
      <c r="AH80" s="28">
        <f t="shared" si="43"/>
        <v>0</v>
      </c>
      <c r="AI80" s="28">
        <f t="shared" si="43"/>
        <v>0</v>
      </c>
      <c r="AJ80" s="28">
        <f t="shared" si="43"/>
        <v>0</v>
      </c>
      <c r="AK80" s="28">
        <f t="shared" si="43"/>
        <v>0</v>
      </c>
      <c r="AL80" s="28">
        <f t="shared" si="43"/>
        <v>0</v>
      </c>
      <c r="AM80" s="45">
        <f>AL80-AI80</f>
        <v>0</v>
      </c>
      <c r="AN80" s="31">
        <f>AN81+AN82</f>
        <v>93323145.079999998</v>
      </c>
    </row>
    <row r="81" spans="1:40" ht="53.45" customHeight="1">
      <c r="A81" s="22" t="s">
        <v>168</v>
      </c>
      <c r="B81" s="22" t="s">
        <v>169</v>
      </c>
      <c r="C81" s="35" t="s">
        <v>170</v>
      </c>
      <c r="D81" s="36">
        <v>51020408</v>
      </c>
      <c r="E81" s="37" t="s">
        <v>27</v>
      </c>
      <c r="F81" s="37">
        <v>51020408</v>
      </c>
      <c r="G81" s="37">
        <v>26823131.68</v>
      </c>
      <c r="H81" s="37" t="s">
        <v>27</v>
      </c>
      <c r="I81" s="37">
        <v>26823131.68</v>
      </c>
      <c r="J81" s="37" t="s">
        <v>27</v>
      </c>
      <c r="K81" s="37" t="s">
        <v>27</v>
      </c>
      <c r="L81" s="37" t="s">
        <v>27</v>
      </c>
      <c r="M81" s="37">
        <f>N81+O81</f>
        <v>26823131.68</v>
      </c>
      <c r="N81" s="39" t="s">
        <v>27</v>
      </c>
      <c r="O81" s="37">
        <v>26823131.68</v>
      </c>
      <c r="P81" s="37">
        <f>Q81+R81</f>
        <v>26823131.68</v>
      </c>
      <c r="Q81" s="39" t="s">
        <v>27</v>
      </c>
      <c r="R81" s="37">
        <v>26823131.68</v>
      </c>
      <c r="S81" s="38">
        <f>R81-O81</f>
        <v>0</v>
      </c>
      <c r="T81" s="39">
        <f>U81+V81</f>
        <v>0</v>
      </c>
      <c r="U81" s="39" t="s">
        <v>27</v>
      </c>
      <c r="V81" s="39" t="s">
        <v>27</v>
      </c>
      <c r="W81" s="39">
        <f>X81+Y81</f>
        <v>0</v>
      </c>
      <c r="X81" s="39" t="s">
        <v>27</v>
      </c>
      <c r="Y81" s="39" t="s">
        <v>27</v>
      </c>
      <c r="Z81" s="38">
        <f>Y81-V81</f>
        <v>0</v>
      </c>
      <c r="AA81" s="40" t="s">
        <v>27</v>
      </c>
      <c r="AB81" s="40" t="s">
        <v>27</v>
      </c>
      <c r="AC81" s="40" t="s">
        <v>27</v>
      </c>
      <c r="AD81" s="40" t="s">
        <v>27</v>
      </c>
      <c r="AE81" s="40" t="s">
        <v>27</v>
      </c>
      <c r="AF81" s="40" t="s">
        <v>27</v>
      </c>
      <c r="AG81" s="39">
        <f>AH81+AI81</f>
        <v>0</v>
      </c>
      <c r="AH81" s="39" t="s">
        <v>27</v>
      </c>
      <c r="AI81" s="39" t="s">
        <v>27</v>
      </c>
      <c r="AJ81" s="39">
        <f>AK81+AL81</f>
        <v>0</v>
      </c>
      <c r="AK81" s="39">
        <v>0</v>
      </c>
      <c r="AL81" s="39">
        <v>0</v>
      </c>
      <c r="AM81" s="38">
        <f>AL81-AI81</f>
        <v>0</v>
      </c>
      <c r="AN81" s="41">
        <v>91310187.079999998</v>
      </c>
    </row>
    <row r="82" spans="1:40" ht="95.85" customHeight="1">
      <c r="A82" s="22" t="s">
        <v>171</v>
      </c>
      <c r="B82" s="22" t="s">
        <v>172</v>
      </c>
      <c r="C82" s="35" t="s">
        <v>173</v>
      </c>
      <c r="D82" s="36">
        <v>2840683.5</v>
      </c>
      <c r="E82" s="37">
        <v>1639368</v>
      </c>
      <c r="F82" s="37">
        <v>1201315.5</v>
      </c>
      <c r="G82" s="37" t="s">
        <v>27</v>
      </c>
      <c r="H82" s="37" t="s">
        <v>27</v>
      </c>
      <c r="I82" s="37" t="s">
        <v>27</v>
      </c>
      <c r="J82" s="37" t="s">
        <v>27</v>
      </c>
      <c r="K82" s="37" t="s">
        <v>27</v>
      </c>
      <c r="L82" s="37" t="s">
        <v>27</v>
      </c>
      <c r="M82" s="37">
        <f>N82+O82</f>
        <v>2012958</v>
      </c>
      <c r="N82" s="37">
        <v>1639368</v>
      </c>
      <c r="O82" s="37">
        <v>373590</v>
      </c>
      <c r="P82" s="37">
        <f>Q82+R82</f>
        <v>2012958</v>
      </c>
      <c r="Q82" s="37">
        <v>1639368</v>
      </c>
      <c r="R82" s="37">
        <v>373590</v>
      </c>
      <c r="S82" s="38">
        <f>R82-O82</f>
        <v>0</v>
      </c>
      <c r="T82" s="39">
        <f>U82+V82</f>
        <v>0</v>
      </c>
      <c r="U82" s="39" t="s">
        <v>27</v>
      </c>
      <c r="V82" s="39" t="s">
        <v>27</v>
      </c>
      <c r="W82" s="39">
        <f>X82+Y82</f>
        <v>0</v>
      </c>
      <c r="X82" s="39" t="s">
        <v>27</v>
      </c>
      <c r="Y82" s="39" t="s">
        <v>27</v>
      </c>
      <c r="Z82" s="38">
        <f>Y82-V82</f>
        <v>0</v>
      </c>
      <c r="AA82" s="40">
        <v>2012958</v>
      </c>
      <c r="AB82" s="40">
        <v>1639368</v>
      </c>
      <c r="AC82" s="40">
        <v>373590</v>
      </c>
      <c r="AD82" s="40" t="s">
        <v>27</v>
      </c>
      <c r="AE82" s="40" t="s">
        <v>27</v>
      </c>
      <c r="AF82" s="40" t="s">
        <v>27</v>
      </c>
      <c r="AG82" s="39">
        <f>AH82+AI82</f>
        <v>0</v>
      </c>
      <c r="AH82" s="39" t="s">
        <v>27</v>
      </c>
      <c r="AI82" s="39" t="s">
        <v>27</v>
      </c>
      <c r="AJ82" s="39">
        <f>AK82+AL82</f>
        <v>0</v>
      </c>
      <c r="AK82" s="39" t="s">
        <v>27</v>
      </c>
      <c r="AL82" s="39" t="s">
        <v>27</v>
      </c>
      <c r="AM82" s="38">
        <f>AL82-AI82</f>
        <v>0</v>
      </c>
      <c r="AN82" s="41">
        <v>2012958</v>
      </c>
    </row>
    <row r="83" spans="1:40" ht="41.25" customHeight="1">
      <c r="A83" s="22"/>
      <c r="B83" s="22"/>
      <c r="C83" s="27" t="s">
        <v>174</v>
      </c>
      <c r="D83" s="28">
        <f>D84</f>
        <v>205625000</v>
      </c>
      <c r="E83" s="28">
        <v>173914005.09999999</v>
      </c>
      <c r="F83" s="28">
        <v>185539387.13999999</v>
      </c>
      <c r="G83" s="32">
        <v>126914979.2</v>
      </c>
      <c r="H83" s="28">
        <v>106608582.29000001</v>
      </c>
      <c r="I83" s="32">
        <v>20306396.91</v>
      </c>
      <c r="J83" s="32" t="s">
        <v>27</v>
      </c>
      <c r="K83" s="28" t="s">
        <v>27</v>
      </c>
      <c r="L83" s="32" t="s">
        <v>27</v>
      </c>
      <c r="M83" s="28">
        <f t="shared" ref="M83:Z84" si="44">M84</f>
        <v>126914979.2</v>
      </c>
      <c r="N83" s="28">
        <f t="shared" si="44"/>
        <v>106608582.29000001</v>
      </c>
      <c r="O83" s="28">
        <f t="shared" si="44"/>
        <v>20306396.91</v>
      </c>
      <c r="P83" s="28">
        <f t="shared" si="44"/>
        <v>126914979.2</v>
      </c>
      <c r="Q83" s="28">
        <f t="shared" si="44"/>
        <v>106608582.29000001</v>
      </c>
      <c r="R83" s="28">
        <f t="shared" si="44"/>
        <v>20306396.91</v>
      </c>
      <c r="S83" s="45">
        <f t="shared" si="44"/>
        <v>0</v>
      </c>
      <c r="T83" s="28">
        <f t="shared" si="44"/>
        <v>0</v>
      </c>
      <c r="U83" s="28" t="str">
        <f t="shared" si="44"/>
        <v>0,00</v>
      </c>
      <c r="V83" s="28" t="str">
        <f t="shared" si="44"/>
        <v>0,00</v>
      </c>
      <c r="W83" s="28">
        <f t="shared" si="44"/>
        <v>0</v>
      </c>
      <c r="X83" s="28" t="str">
        <f t="shared" si="44"/>
        <v>0,00</v>
      </c>
      <c r="Y83" s="28" t="str">
        <f t="shared" si="44"/>
        <v>0,00</v>
      </c>
      <c r="Z83" s="45">
        <f t="shared" si="44"/>
        <v>0</v>
      </c>
      <c r="AA83" s="32" t="s">
        <v>27</v>
      </c>
      <c r="AB83" s="32" t="s">
        <v>27</v>
      </c>
      <c r="AC83" s="32" t="s">
        <v>27</v>
      </c>
      <c r="AD83" s="32" t="s">
        <v>27</v>
      </c>
      <c r="AE83" s="32" t="s">
        <v>27</v>
      </c>
      <c r="AF83" s="32" t="s">
        <v>27</v>
      </c>
      <c r="AG83" s="28">
        <f t="shared" ref="AG83:AM84" si="45">AG84</f>
        <v>0</v>
      </c>
      <c r="AH83" s="28" t="str">
        <f t="shared" si="45"/>
        <v>0,00</v>
      </c>
      <c r="AI83" s="28" t="str">
        <f t="shared" si="45"/>
        <v>0,00</v>
      </c>
      <c r="AJ83" s="28">
        <f t="shared" si="45"/>
        <v>0</v>
      </c>
      <c r="AK83" s="28" t="str">
        <f t="shared" si="45"/>
        <v>0,00</v>
      </c>
      <c r="AL83" s="28" t="str">
        <f t="shared" si="45"/>
        <v>0,00</v>
      </c>
      <c r="AM83" s="45">
        <f t="shared" si="45"/>
        <v>0</v>
      </c>
      <c r="AN83" s="33"/>
    </row>
    <row r="84" spans="1:40" ht="22.5" customHeight="1">
      <c r="A84" s="22"/>
      <c r="B84" s="22"/>
      <c r="C84" s="27" t="s">
        <v>28</v>
      </c>
      <c r="D84" s="28">
        <f>D85</f>
        <v>205625000</v>
      </c>
      <c r="E84" s="28">
        <f t="shared" ref="E84:L84" si="46">E85</f>
        <v>173914005.09999999</v>
      </c>
      <c r="F84" s="28">
        <f t="shared" si="46"/>
        <v>31710994.899999999</v>
      </c>
      <c r="G84" s="28">
        <f t="shared" si="46"/>
        <v>126914979.2</v>
      </c>
      <c r="H84" s="28">
        <f t="shared" si="46"/>
        <v>106608582.29000001</v>
      </c>
      <c r="I84" s="28">
        <f t="shared" si="46"/>
        <v>20306396.91</v>
      </c>
      <c r="J84" s="28" t="str">
        <f t="shared" si="46"/>
        <v>0,00</v>
      </c>
      <c r="K84" s="28" t="str">
        <f t="shared" si="46"/>
        <v>0,00</v>
      </c>
      <c r="L84" s="28" t="str">
        <f t="shared" si="46"/>
        <v>0,00</v>
      </c>
      <c r="M84" s="28">
        <f t="shared" si="44"/>
        <v>126914979.2</v>
      </c>
      <c r="N84" s="28">
        <f t="shared" si="44"/>
        <v>106608582.29000001</v>
      </c>
      <c r="O84" s="28">
        <f t="shared" si="44"/>
        <v>20306396.91</v>
      </c>
      <c r="P84" s="28">
        <f t="shared" si="44"/>
        <v>126914979.2</v>
      </c>
      <c r="Q84" s="28">
        <f t="shared" si="44"/>
        <v>106608582.29000001</v>
      </c>
      <c r="R84" s="28">
        <f t="shared" si="44"/>
        <v>20306396.91</v>
      </c>
      <c r="S84" s="45">
        <f t="shared" si="44"/>
        <v>0</v>
      </c>
      <c r="T84" s="28">
        <f t="shared" si="44"/>
        <v>0</v>
      </c>
      <c r="U84" s="28" t="str">
        <f t="shared" si="44"/>
        <v>0,00</v>
      </c>
      <c r="V84" s="28" t="str">
        <f t="shared" si="44"/>
        <v>0,00</v>
      </c>
      <c r="W84" s="28">
        <f t="shared" si="44"/>
        <v>0</v>
      </c>
      <c r="X84" s="28" t="str">
        <f t="shared" si="44"/>
        <v>0,00</v>
      </c>
      <c r="Y84" s="28" t="str">
        <f t="shared" si="44"/>
        <v>0,00</v>
      </c>
      <c r="Z84" s="45">
        <f t="shared" si="44"/>
        <v>0</v>
      </c>
      <c r="AA84" s="28" t="str">
        <f t="shared" ref="AA84:AF84" si="47">AA85</f>
        <v>0,00</v>
      </c>
      <c r="AB84" s="28" t="str">
        <f t="shared" si="47"/>
        <v>0,00</v>
      </c>
      <c r="AC84" s="28" t="str">
        <f t="shared" si="47"/>
        <v>0,00</v>
      </c>
      <c r="AD84" s="28" t="str">
        <f t="shared" si="47"/>
        <v>0,00</v>
      </c>
      <c r="AE84" s="28" t="str">
        <f t="shared" si="47"/>
        <v>0,00</v>
      </c>
      <c r="AF84" s="28" t="str">
        <f t="shared" si="47"/>
        <v>0,00</v>
      </c>
      <c r="AG84" s="28">
        <f t="shared" si="45"/>
        <v>0</v>
      </c>
      <c r="AH84" s="28" t="str">
        <f t="shared" si="45"/>
        <v>0,00</v>
      </c>
      <c r="AI84" s="28" t="str">
        <f t="shared" si="45"/>
        <v>0,00</v>
      </c>
      <c r="AJ84" s="28">
        <f t="shared" si="45"/>
        <v>0</v>
      </c>
      <c r="AK84" s="28" t="str">
        <f t="shared" si="45"/>
        <v>0,00</v>
      </c>
      <c r="AL84" s="28" t="str">
        <f t="shared" si="45"/>
        <v>0,00</v>
      </c>
      <c r="AM84" s="45">
        <f t="shared" si="45"/>
        <v>0</v>
      </c>
      <c r="AN84" s="31">
        <f>AN85</f>
        <v>332539979.19999999</v>
      </c>
    </row>
    <row r="85" spans="1:40" ht="59.65" customHeight="1">
      <c r="A85" s="22" t="s">
        <v>175</v>
      </c>
      <c r="B85" s="22" t="s">
        <v>176</v>
      </c>
      <c r="C85" s="35" t="s">
        <v>177</v>
      </c>
      <c r="D85" s="36">
        <v>205625000</v>
      </c>
      <c r="E85" s="37">
        <v>173914005.09999999</v>
      </c>
      <c r="F85" s="37">
        <v>31710994.899999999</v>
      </c>
      <c r="G85" s="37">
        <v>126914979.2</v>
      </c>
      <c r="H85" s="37">
        <v>106608582.29000001</v>
      </c>
      <c r="I85" s="37">
        <v>20306396.91</v>
      </c>
      <c r="J85" s="37" t="s">
        <v>27</v>
      </c>
      <c r="K85" s="37" t="s">
        <v>27</v>
      </c>
      <c r="L85" s="37" t="s">
        <v>27</v>
      </c>
      <c r="M85" s="37">
        <f>N85+O85</f>
        <v>126914979.2</v>
      </c>
      <c r="N85" s="37">
        <v>106608582.29000001</v>
      </c>
      <c r="O85" s="37">
        <v>20306396.91</v>
      </c>
      <c r="P85" s="37">
        <f>Q85+R85</f>
        <v>126914979.2</v>
      </c>
      <c r="Q85" s="37">
        <v>106608582.29000001</v>
      </c>
      <c r="R85" s="37">
        <v>20306396.91</v>
      </c>
      <c r="S85" s="38">
        <f t="shared" ref="S85:S110" si="48">R85-O85</f>
        <v>0</v>
      </c>
      <c r="T85" s="39">
        <f>U85+V85</f>
        <v>0</v>
      </c>
      <c r="U85" s="39" t="s">
        <v>27</v>
      </c>
      <c r="V85" s="39" t="s">
        <v>27</v>
      </c>
      <c r="W85" s="39">
        <f>X85+Y85</f>
        <v>0</v>
      </c>
      <c r="X85" s="39" t="s">
        <v>27</v>
      </c>
      <c r="Y85" s="39" t="s">
        <v>27</v>
      </c>
      <c r="Z85" s="38">
        <f t="shared" ref="Z85:Z110" si="49">Y85-V85</f>
        <v>0</v>
      </c>
      <c r="AA85" s="40" t="s">
        <v>27</v>
      </c>
      <c r="AB85" s="40" t="s">
        <v>27</v>
      </c>
      <c r="AC85" s="40" t="s">
        <v>27</v>
      </c>
      <c r="AD85" s="40" t="s">
        <v>27</v>
      </c>
      <c r="AE85" s="40" t="s">
        <v>27</v>
      </c>
      <c r="AF85" s="40" t="s">
        <v>27</v>
      </c>
      <c r="AG85" s="39">
        <f>AH85+AI85</f>
        <v>0</v>
      </c>
      <c r="AH85" s="39" t="s">
        <v>27</v>
      </c>
      <c r="AI85" s="39" t="s">
        <v>27</v>
      </c>
      <c r="AJ85" s="39">
        <f>AL85+AK85</f>
        <v>0</v>
      </c>
      <c r="AK85" s="39" t="s">
        <v>27</v>
      </c>
      <c r="AL85" s="39" t="s">
        <v>27</v>
      </c>
      <c r="AM85" s="38">
        <f t="shared" ref="AM85:AM110" si="50">AL85-AI85</f>
        <v>0</v>
      </c>
      <c r="AN85" s="41">
        <v>332539979.19999999</v>
      </c>
    </row>
    <row r="86" spans="1:40" ht="46.5" customHeight="1">
      <c r="A86" s="22"/>
      <c r="B86" s="22"/>
      <c r="C86" s="27" t="s">
        <v>178</v>
      </c>
      <c r="D86" s="28">
        <f>D87+D111</f>
        <v>1110298122</v>
      </c>
      <c r="E86" s="28">
        <v>1334084469.4000001</v>
      </c>
      <c r="F86" s="28">
        <v>874824383.88999999</v>
      </c>
      <c r="G86" s="32">
        <v>1880153279.73</v>
      </c>
      <c r="H86" s="28">
        <v>1118151305.8</v>
      </c>
      <c r="I86" s="32">
        <v>762001973.92999995</v>
      </c>
      <c r="J86" s="32">
        <v>1071083669.26</v>
      </c>
      <c r="K86" s="28">
        <v>1011617900</v>
      </c>
      <c r="L86" s="32">
        <v>59465769.259999998</v>
      </c>
      <c r="M86" s="28">
        <f t="shared" ref="M86:R86" si="51">M87+M111</f>
        <v>3237366433.5599999</v>
      </c>
      <c r="N86" s="28">
        <f t="shared" si="51"/>
        <v>2485504752.5999999</v>
      </c>
      <c r="O86" s="28">
        <f t="shared" si="51"/>
        <v>751861680.96000004</v>
      </c>
      <c r="P86" s="28">
        <f t="shared" si="51"/>
        <v>1871514671.1500001</v>
      </c>
      <c r="Q86" s="28">
        <f t="shared" si="51"/>
        <v>1118151305.8</v>
      </c>
      <c r="R86" s="28">
        <f t="shared" si="51"/>
        <v>753363365.3499999</v>
      </c>
      <c r="S86" s="29">
        <f t="shared" si="48"/>
        <v>1501684.3899998665</v>
      </c>
      <c r="T86" s="28">
        <f t="shared" ref="T86:Y86" si="52">T87+T111</f>
        <v>2320971903.3499999</v>
      </c>
      <c r="U86" s="28">
        <f t="shared" si="52"/>
        <v>2145795136.5</v>
      </c>
      <c r="V86" s="28">
        <f t="shared" si="52"/>
        <v>175176766.84999999</v>
      </c>
      <c r="W86" s="28">
        <f t="shared" si="52"/>
        <v>1071083669.2599999</v>
      </c>
      <c r="X86" s="28">
        <f t="shared" si="52"/>
        <v>1011617900</v>
      </c>
      <c r="Y86" s="28">
        <f t="shared" si="52"/>
        <v>59465769.259999998</v>
      </c>
      <c r="Z86" s="29">
        <f t="shared" si="49"/>
        <v>-115710997.59</v>
      </c>
      <c r="AA86" s="32" t="e">
        <f t="shared" ref="AA86:AF86" si="53">AA87</f>
        <v>#REF!</v>
      </c>
      <c r="AB86" s="32" t="e">
        <f t="shared" si="53"/>
        <v>#REF!</v>
      </c>
      <c r="AC86" s="32" t="e">
        <f t="shared" si="53"/>
        <v>#REF!</v>
      </c>
      <c r="AD86" s="32" t="e">
        <f t="shared" si="53"/>
        <v>#REF!</v>
      </c>
      <c r="AE86" s="32" t="e">
        <f t="shared" si="53"/>
        <v>#REF!</v>
      </c>
      <c r="AF86" s="32" t="e">
        <f t="shared" si="53"/>
        <v>#REF!</v>
      </c>
      <c r="AG86" s="28">
        <f t="shared" ref="AG86:AL86" si="54">AG87+AG111</f>
        <v>1952044372.0999999</v>
      </c>
      <c r="AH86" s="28">
        <f t="shared" si="54"/>
        <v>1890154472.5</v>
      </c>
      <c r="AI86" s="28">
        <f t="shared" si="54"/>
        <v>61889899.600000001</v>
      </c>
      <c r="AJ86" s="28">
        <f t="shared" si="54"/>
        <v>691859387.75999999</v>
      </c>
      <c r="AK86" s="28">
        <f t="shared" si="54"/>
        <v>678022200</v>
      </c>
      <c r="AL86" s="28">
        <f t="shared" si="54"/>
        <v>13837187.76</v>
      </c>
      <c r="AM86" s="29">
        <f t="shared" si="50"/>
        <v>-48052711.840000004</v>
      </c>
      <c r="AN86" s="33"/>
    </row>
    <row r="87" spans="1:40" ht="21.75" customHeight="1">
      <c r="A87" s="22"/>
      <c r="B87" s="22"/>
      <c r="C87" s="27" t="s">
        <v>28</v>
      </c>
      <c r="D87" s="28">
        <f>SUM(D88:D110)</f>
        <v>1100098122</v>
      </c>
      <c r="E87" s="8"/>
      <c r="F87" s="8"/>
      <c r="G87" s="8"/>
      <c r="H87" s="8"/>
      <c r="I87" s="8"/>
      <c r="J87" s="8"/>
      <c r="K87" s="8"/>
      <c r="L87" s="8"/>
      <c r="M87" s="28">
        <f t="shared" ref="M87:R87" si="55">SUM(M88:M110)</f>
        <v>1423359948.5599999</v>
      </c>
      <c r="N87" s="28">
        <f t="shared" si="55"/>
        <v>846842267.5999999</v>
      </c>
      <c r="O87" s="28">
        <f t="shared" si="55"/>
        <v>576517680.96000004</v>
      </c>
      <c r="P87" s="28">
        <f t="shared" si="55"/>
        <v>1855609780.73</v>
      </c>
      <c r="Q87" s="28">
        <f t="shared" si="55"/>
        <v>1118151305.8</v>
      </c>
      <c r="R87" s="28">
        <f t="shared" si="55"/>
        <v>737458474.92999995</v>
      </c>
      <c r="S87" s="29">
        <f t="shared" si="48"/>
        <v>160940793.96999991</v>
      </c>
      <c r="T87" s="28">
        <f t="shared" ref="T87:Y87" si="56">SUM(T88:T110)</f>
        <v>1194472210.8499999</v>
      </c>
      <c r="U87" s="28">
        <f t="shared" si="56"/>
        <v>1170639444</v>
      </c>
      <c r="V87" s="28">
        <f t="shared" si="56"/>
        <v>23832766.849999998</v>
      </c>
      <c r="W87" s="28">
        <f t="shared" si="56"/>
        <v>1071083669.2599999</v>
      </c>
      <c r="X87" s="28">
        <f t="shared" si="56"/>
        <v>1011617900</v>
      </c>
      <c r="Y87" s="28">
        <f t="shared" si="56"/>
        <v>59465769.259999998</v>
      </c>
      <c r="Z87" s="29">
        <f t="shared" si="49"/>
        <v>35633002.409999996</v>
      </c>
      <c r="AA87" s="28" t="e">
        <f>AA88+AA89+AA90+AA91+AA92+AA93+AA94+AA93+AA94+AA94+AA113+AA113+AA117+AA118+AA117+AA95+AA96+AA97+AA117+AA118+AA98+AA99+AA118+AA119+AA98+AA99+AA99+AA100+AA101+AA102+AA103+AA104+AA109+AA110+#REF!</f>
        <v>#REF!</v>
      </c>
      <c r="AB87" s="28" t="e">
        <f>AB88+AB89+AB90+AB91+AB92+AB93+AB94+AB93+AB94+AB94+AB113+AB113+AB117+AB118+AB117+AB95+AB96+AB97+AB117+AB118+AB98+AB99+AB118+AB119+AB98+AB99+AB99+AB100+AB101+AB102+AB103+AB104+AB109+AB110+#REF!</f>
        <v>#REF!</v>
      </c>
      <c r="AC87" s="28" t="e">
        <f>AC88+AC89+AC90+AC91+AC92+AC93+AC94+AC93+AC94+AC94+AC113+AC113+AC117+AC118+AC117+AC95+AC96+AC97+AC117+AC118+AC98+AC99+AC118+AC119+AC98+AC99+AC99+AC100+AC101+AC102+AC103+AC104+AC109+AC110+#REF!</f>
        <v>#REF!</v>
      </c>
      <c r="AD87" s="28" t="e">
        <f>AD88+AD89+AD90+AD91+AD92+AD93+AD94+AD93+AD94+AD94+AD113+AD113+AD117+AD118+AD117+AD95+AD96+AD97+AD117+AD118+AD98+AD99+AD118+AD119+AD98+AD99+AD99+AD100+AD101+AD102+AD103+AD104+AD109+AD110+#REF!</f>
        <v>#REF!</v>
      </c>
      <c r="AE87" s="28" t="e">
        <f>AE88+AE89+AE90+AE91+AE92+AE93+AE94+AE93+AE94+AE94+AE113+AE113+AE117+AE118+AE117+AE95+AE96+AE97+AE117+AE118+AE98+AE99+AE118+AE119+AE98+AE99+AE99+AE100+AE101+AE102+AE103+AE104+AE109+AE110+#REF!</f>
        <v>#REF!</v>
      </c>
      <c r="AF87" s="28" t="e">
        <f>AF88+AF89+AF90+AF91+AF92+AF93+AF94+AF93+AF94+AF94+AF113+AF113+AF117+AF118+AF117+AF95+AF96+AF97+AF117+AF118+AF98+AF99+AF118+AF119+AF98+AF99+AF99+AF100+AF101+AF102+AF103+AF104+AF109+AF110+#REF!</f>
        <v>#REF!</v>
      </c>
      <c r="AG87" s="28">
        <f t="shared" ref="AG87:AL87" si="57">SUM(AG88:AG110)</f>
        <v>640838979.60000002</v>
      </c>
      <c r="AH87" s="28">
        <f t="shared" si="57"/>
        <v>628022200</v>
      </c>
      <c r="AI87" s="28">
        <f t="shared" si="57"/>
        <v>12816779.6</v>
      </c>
      <c r="AJ87" s="28">
        <f t="shared" si="57"/>
        <v>691859387.75999999</v>
      </c>
      <c r="AK87" s="28">
        <f t="shared" si="57"/>
        <v>678022200</v>
      </c>
      <c r="AL87" s="28">
        <f t="shared" si="57"/>
        <v>13837187.76</v>
      </c>
      <c r="AM87" s="45">
        <f t="shared" si="50"/>
        <v>1020408.1600000001</v>
      </c>
      <c r="AN87" s="31" t="e">
        <f>AN88+AN89+AN90+AN91+AN92+AN93+AN94+AN93+AN94+AN94+AN95+AN95+AN95+AN95+AN95+AN95+AN96+AN97+AN98+AN99+AN98+AN99+AN98+AN99+AN98+AN99+AN99+AN100+AN101+AN102+AN103+AN104+AN109+AN110+#REF!</f>
        <v>#REF!</v>
      </c>
    </row>
    <row r="88" spans="1:40" ht="68.45" customHeight="1">
      <c r="A88" s="22" t="s">
        <v>179</v>
      </c>
      <c r="B88" s="22" t="s">
        <v>180</v>
      </c>
      <c r="C88" s="35" t="s">
        <v>181</v>
      </c>
      <c r="D88" s="36">
        <v>192194555.94</v>
      </c>
      <c r="E88" s="37" t="s">
        <v>27</v>
      </c>
      <c r="F88" s="37">
        <v>192194555.94</v>
      </c>
      <c r="G88" s="37">
        <v>521987100</v>
      </c>
      <c r="H88" s="37" t="s">
        <v>27</v>
      </c>
      <c r="I88" s="37">
        <v>521987100</v>
      </c>
      <c r="J88" s="37" t="s">
        <v>27</v>
      </c>
      <c r="K88" s="37" t="s">
        <v>27</v>
      </c>
      <c r="L88" s="37" t="s">
        <v>27</v>
      </c>
      <c r="M88" s="37">
        <f t="shared" ref="M88:M104" si="58">N88+O88</f>
        <v>521987100</v>
      </c>
      <c r="N88" s="39" t="s">
        <v>27</v>
      </c>
      <c r="O88" s="37">
        <v>521987100</v>
      </c>
      <c r="P88" s="37">
        <f t="shared" ref="P88:P110" si="59">Q88+R88</f>
        <v>521987100</v>
      </c>
      <c r="Q88" s="39" t="s">
        <v>27</v>
      </c>
      <c r="R88" s="37">
        <v>521987100</v>
      </c>
      <c r="S88" s="38">
        <f t="shared" si="48"/>
        <v>0</v>
      </c>
      <c r="T88" s="39">
        <f t="shared" ref="T88:T104" si="60">U88+V88</f>
        <v>0</v>
      </c>
      <c r="U88" s="39" t="s">
        <v>27</v>
      </c>
      <c r="V88" s="39" t="s">
        <v>27</v>
      </c>
      <c r="W88" s="39">
        <f t="shared" ref="W88:W104" si="61">X88+Y88</f>
        <v>0</v>
      </c>
      <c r="X88" s="39" t="s">
        <v>27</v>
      </c>
      <c r="Y88" s="39" t="s">
        <v>27</v>
      </c>
      <c r="Z88" s="38">
        <f t="shared" si="49"/>
        <v>0</v>
      </c>
      <c r="AA88" s="40" t="s">
        <v>27</v>
      </c>
      <c r="AB88" s="40" t="s">
        <v>27</v>
      </c>
      <c r="AC88" s="40" t="s">
        <v>27</v>
      </c>
      <c r="AD88" s="40" t="s">
        <v>27</v>
      </c>
      <c r="AE88" s="40" t="s">
        <v>27</v>
      </c>
      <c r="AF88" s="40" t="s">
        <v>27</v>
      </c>
      <c r="AG88" s="39">
        <f t="shared" ref="AG88:AG104" si="62">AH88+AI88</f>
        <v>0</v>
      </c>
      <c r="AH88" s="39" t="s">
        <v>27</v>
      </c>
      <c r="AI88" s="39" t="s">
        <v>27</v>
      </c>
      <c r="AJ88" s="39">
        <f t="shared" ref="AJ88:AJ104" si="63">AK88+AL88</f>
        <v>0</v>
      </c>
      <c r="AK88" s="39" t="s">
        <v>27</v>
      </c>
      <c r="AL88" s="39" t="s">
        <v>27</v>
      </c>
      <c r="AM88" s="38">
        <f t="shared" si="50"/>
        <v>0</v>
      </c>
      <c r="AN88" s="41">
        <v>663598100</v>
      </c>
    </row>
    <row r="89" spans="1:40" ht="44.85" customHeight="1">
      <c r="A89" s="22" t="s">
        <v>182</v>
      </c>
      <c r="B89" s="22" t="s">
        <v>183</v>
      </c>
      <c r="C89" s="35" t="s">
        <v>184</v>
      </c>
      <c r="D89" s="36" t="s">
        <v>27</v>
      </c>
      <c r="E89" s="37" t="s">
        <v>27</v>
      </c>
      <c r="F89" s="37" t="s">
        <v>27</v>
      </c>
      <c r="G89" s="37">
        <v>61806030</v>
      </c>
      <c r="H89" s="37" t="s">
        <v>27</v>
      </c>
      <c r="I89" s="37">
        <v>61806030</v>
      </c>
      <c r="J89" s="37">
        <v>105000000</v>
      </c>
      <c r="K89" s="37">
        <v>102900000</v>
      </c>
      <c r="L89" s="37">
        <v>2100000</v>
      </c>
      <c r="M89" s="37">
        <f t="shared" si="58"/>
        <v>92709050</v>
      </c>
      <c r="N89" s="37">
        <v>90854869</v>
      </c>
      <c r="O89" s="37">
        <v>1854181</v>
      </c>
      <c r="P89" s="37">
        <f t="shared" si="59"/>
        <v>63660211</v>
      </c>
      <c r="Q89" s="39">
        <v>0</v>
      </c>
      <c r="R89" s="37">
        <v>63660211</v>
      </c>
      <c r="S89" s="42">
        <f t="shared" si="48"/>
        <v>61806030</v>
      </c>
      <c r="T89" s="37">
        <f t="shared" si="60"/>
        <v>554413413.48000002</v>
      </c>
      <c r="U89" s="37">
        <v>543328907.20000005</v>
      </c>
      <c r="V89" s="37">
        <v>11084506.279999999</v>
      </c>
      <c r="W89" s="37">
        <f t="shared" si="61"/>
        <v>643374375.88999999</v>
      </c>
      <c r="X89" s="37">
        <v>630506923</v>
      </c>
      <c r="Y89" s="37">
        <v>12867452.890000001</v>
      </c>
      <c r="Z89" s="42">
        <f t="shared" si="49"/>
        <v>1782946.6100000013</v>
      </c>
      <c r="AA89" s="40">
        <v>30903020</v>
      </c>
      <c r="AB89" s="40">
        <v>90854869</v>
      </c>
      <c r="AC89" s="40"/>
      <c r="AD89" s="40">
        <v>449413413.48000002</v>
      </c>
      <c r="AE89" s="40">
        <v>440428907.19999999</v>
      </c>
      <c r="AF89" s="40">
        <v>8984506.2799999993</v>
      </c>
      <c r="AG89" s="37">
        <f t="shared" si="62"/>
        <v>387375520.25</v>
      </c>
      <c r="AH89" s="37">
        <v>379628010</v>
      </c>
      <c r="AI89" s="37">
        <v>7747510.25</v>
      </c>
      <c r="AJ89" s="37">
        <f t="shared" si="63"/>
        <v>387375520.25</v>
      </c>
      <c r="AK89" s="37">
        <v>379628010</v>
      </c>
      <c r="AL89" s="37">
        <v>7747510.25</v>
      </c>
      <c r="AM89" s="38">
        <f t="shared" si="50"/>
        <v>0</v>
      </c>
      <c r="AN89" s="41">
        <v>1034497983.73</v>
      </c>
    </row>
    <row r="90" spans="1:40" ht="44.85" customHeight="1">
      <c r="A90" s="22" t="s">
        <v>185</v>
      </c>
      <c r="B90" s="22" t="s">
        <v>183</v>
      </c>
      <c r="C90" s="35" t="s">
        <v>186</v>
      </c>
      <c r="D90" s="36" t="s">
        <v>27</v>
      </c>
      <c r="E90" s="37" t="s">
        <v>27</v>
      </c>
      <c r="F90" s="37" t="s">
        <v>27</v>
      </c>
      <c r="G90" s="37">
        <v>11999250</v>
      </c>
      <c r="H90" s="37" t="s">
        <v>27</v>
      </c>
      <c r="I90" s="37">
        <v>11999250</v>
      </c>
      <c r="J90" s="37">
        <v>81491602.810000002</v>
      </c>
      <c r="K90" s="37">
        <v>79861770.75</v>
      </c>
      <c r="L90" s="37">
        <v>1629832.06</v>
      </c>
      <c r="M90" s="39">
        <f t="shared" si="58"/>
        <v>0</v>
      </c>
      <c r="N90" s="39" t="s">
        <v>27</v>
      </c>
      <c r="O90" s="39" t="s">
        <v>27</v>
      </c>
      <c r="P90" s="37">
        <f t="shared" si="59"/>
        <v>11999250</v>
      </c>
      <c r="Q90" s="39">
        <v>0</v>
      </c>
      <c r="R90" s="37">
        <f>11999250</f>
        <v>11999250</v>
      </c>
      <c r="S90" s="42">
        <f t="shared" si="48"/>
        <v>11999250</v>
      </c>
      <c r="T90" s="37">
        <f t="shared" si="60"/>
        <v>93885599</v>
      </c>
      <c r="U90" s="37">
        <v>92007887</v>
      </c>
      <c r="V90" s="37">
        <v>1877712</v>
      </c>
      <c r="W90" s="37">
        <f t="shared" si="61"/>
        <v>93885599</v>
      </c>
      <c r="X90" s="37">
        <v>92007887</v>
      </c>
      <c r="Y90" s="37">
        <v>1877712</v>
      </c>
      <c r="Z90" s="42">
        <f t="shared" si="49"/>
        <v>0</v>
      </c>
      <c r="AA90" s="40"/>
      <c r="AB90" s="40" t="s">
        <v>27</v>
      </c>
      <c r="AC90" s="40"/>
      <c r="AD90" s="40">
        <v>12393996.189999999</v>
      </c>
      <c r="AE90" s="40">
        <v>12146116.25</v>
      </c>
      <c r="AF90" s="40">
        <v>247879.94</v>
      </c>
      <c r="AG90" s="39">
        <f t="shared" si="62"/>
        <v>0</v>
      </c>
      <c r="AH90" s="39" t="s">
        <v>27</v>
      </c>
      <c r="AI90" s="39" t="s">
        <v>27</v>
      </c>
      <c r="AJ90" s="39">
        <f t="shared" si="63"/>
        <v>51020408.159999996</v>
      </c>
      <c r="AK90" s="46">
        <v>50000000</v>
      </c>
      <c r="AL90" s="46">
        <v>1020408.16</v>
      </c>
      <c r="AM90" s="42">
        <f t="shared" si="50"/>
        <v>1020408.16</v>
      </c>
      <c r="AN90" s="41">
        <v>93885599</v>
      </c>
    </row>
    <row r="91" spans="1:40" ht="44.85" customHeight="1">
      <c r="A91" s="22" t="s">
        <v>187</v>
      </c>
      <c r="B91" s="22" t="s">
        <v>183</v>
      </c>
      <c r="C91" s="35" t="s">
        <v>188</v>
      </c>
      <c r="D91" s="36" t="s">
        <v>27</v>
      </c>
      <c r="E91" s="37" t="s">
        <v>27</v>
      </c>
      <c r="F91" s="37" t="s">
        <v>27</v>
      </c>
      <c r="G91" s="37">
        <v>6875860</v>
      </c>
      <c r="H91" s="37" t="s">
        <v>27</v>
      </c>
      <c r="I91" s="37">
        <v>6875860</v>
      </c>
      <c r="J91" s="37">
        <v>76687140</v>
      </c>
      <c r="K91" s="37">
        <v>75153397.200000003</v>
      </c>
      <c r="L91" s="37">
        <v>1533742.8</v>
      </c>
      <c r="M91" s="39">
        <f t="shared" si="58"/>
        <v>0</v>
      </c>
      <c r="N91" s="39" t="s">
        <v>27</v>
      </c>
      <c r="O91" s="39" t="s">
        <v>27</v>
      </c>
      <c r="P91" s="37">
        <f t="shared" si="59"/>
        <v>6875860</v>
      </c>
      <c r="Q91" s="39">
        <v>0</v>
      </c>
      <c r="R91" s="37">
        <v>6875860</v>
      </c>
      <c r="S91" s="42">
        <f t="shared" si="48"/>
        <v>6875860</v>
      </c>
      <c r="T91" s="37">
        <f t="shared" si="60"/>
        <v>74091678</v>
      </c>
      <c r="U91" s="37">
        <v>72662760</v>
      </c>
      <c r="V91" s="37">
        <v>1428918</v>
      </c>
      <c r="W91" s="37">
        <f t="shared" si="61"/>
        <v>74145678</v>
      </c>
      <c r="X91" s="37">
        <v>72662760</v>
      </c>
      <c r="Y91" s="37">
        <v>1482918</v>
      </c>
      <c r="Z91" s="42">
        <f t="shared" si="49"/>
        <v>54000</v>
      </c>
      <c r="AA91" s="40"/>
      <c r="AB91" s="40" t="s">
        <v>27</v>
      </c>
      <c r="AC91" s="40"/>
      <c r="AD91" s="40"/>
      <c r="AE91" s="40"/>
      <c r="AF91" s="40"/>
      <c r="AG91" s="39">
        <f t="shared" si="62"/>
        <v>0</v>
      </c>
      <c r="AH91" s="39" t="s">
        <v>27</v>
      </c>
      <c r="AI91" s="39" t="s">
        <v>27</v>
      </c>
      <c r="AJ91" s="39">
        <f t="shared" si="63"/>
        <v>0</v>
      </c>
      <c r="AK91" s="47" t="s">
        <v>27</v>
      </c>
      <c r="AL91" s="47" t="s">
        <v>27</v>
      </c>
      <c r="AM91" s="38">
        <f t="shared" si="50"/>
        <v>0</v>
      </c>
      <c r="AN91" s="41">
        <v>74091678</v>
      </c>
    </row>
    <row r="92" spans="1:40" ht="44.85" customHeight="1">
      <c r="A92" s="22" t="s">
        <v>189</v>
      </c>
      <c r="B92" s="22" t="s">
        <v>183</v>
      </c>
      <c r="C92" s="35" t="s">
        <v>190</v>
      </c>
      <c r="D92" s="36" t="s">
        <v>27</v>
      </c>
      <c r="E92" s="37" t="s">
        <v>27</v>
      </c>
      <c r="F92" s="37" t="s">
        <v>27</v>
      </c>
      <c r="G92" s="37">
        <v>8444360</v>
      </c>
      <c r="H92" s="37" t="s">
        <v>27</v>
      </c>
      <c r="I92" s="37">
        <v>8444360</v>
      </c>
      <c r="J92" s="37">
        <v>113491480.36</v>
      </c>
      <c r="K92" s="37">
        <v>111221650.75</v>
      </c>
      <c r="L92" s="37">
        <v>2269829.61</v>
      </c>
      <c r="M92" s="39">
        <f t="shared" si="58"/>
        <v>0</v>
      </c>
      <c r="N92" s="39" t="s">
        <v>27</v>
      </c>
      <c r="O92" s="39" t="s">
        <v>27</v>
      </c>
      <c r="P92" s="37">
        <f t="shared" si="59"/>
        <v>8444360</v>
      </c>
      <c r="Q92" s="39">
        <v>0</v>
      </c>
      <c r="R92" s="37">
        <v>8444360</v>
      </c>
      <c r="S92" s="42">
        <f t="shared" si="48"/>
        <v>8444360</v>
      </c>
      <c r="T92" s="37">
        <f t="shared" si="60"/>
        <v>118449592</v>
      </c>
      <c r="U92" s="37">
        <v>116080600</v>
      </c>
      <c r="V92" s="37">
        <v>2368992</v>
      </c>
      <c r="W92" s="37">
        <f t="shared" si="61"/>
        <v>118449592</v>
      </c>
      <c r="X92" s="37">
        <v>116080600</v>
      </c>
      <c r="Y92" s="37">
        <v>2368992</v>
      </c>
      <c r="Z92" s="42">
        <f t="shared" si="49"/>
        <v>0</v>
      </c>
      <c r="AA92" s="40"/>
      <c r="AB92" s="40" t="s">
        <v>27</v>
      </c>
      <c r="AC92" s="40"/>
      <c r="AD92" s="40">
        <v>4958111.6399999997</v>
      </c>
      <c r="AE92" s="40">
        <v>4858949.25</v>
      </c>
      <c r="AF92" s="40">
        <v>99162.39</v>
      </c>
      <c r="AG92" s="37">
        <f t="shared" si="62"/>
        <v>118449592</v>
      </c>
      <c r="AH92" s="37">
        <v>116080600</v>
      </c>
      <c r="AI92" s="37">
        <v>2368992</v>
      </c>
      <c r="AJ92" s="37">
        <f t="shared" si="63"/>
        <v>118449592</v>
      </c>
      <c r="AK92" s="37">
        <v>116080600</v>
      </c>
      <c r="AL92" s="37">
        <v>2368992</v>
      </c>
      <c r="AM92" s="38">
        <f t="shared" si="50"/>
        <v>0</v>
      </c>
      <c r="AN92" s="41">
        <v>236899184</v>
      </c>
    </row>
    <row r="93" spans="1:40" ht="73.349999999999994" customHeight="1">
      <c r="A93" s="22" t="s">
        <v>191</v>
      </c>
      <c r="B93" s="22" t="s">
        <v>192</v>
      </c>
      <c r="C93" s="35" t="s">
        <v>193</v>
      </c>
      <c r="D93" s="36">
        <v>10868711.93</v>
      </c>
      <c r="E93" s="37" t="s">
        <v>27</v>
      </c>
      <c r="F93" s="37">
        <v>10868711.93</v>
      </c>
      <c r="G93" s="37">
        <v>10868711.93</v>
      </c>
      <c r="H93" s="37" t="s">
        <v>27</v>
      </c>
      <c r="I93" s="37">
        <v>10868711.93</v>
      </c>
      <c r="J93" s="37">
        <v>10868711.93</v>
      </c>
      <c r="K93" s="37" t="s">
        <v>27</v>
      </c>
      <c r="L93" s="37">
        <v>10868711.93</v>
      </c>
      <c r="M93" s="39">
        <f t="shared" si="58"/>
        <v>0</v>
      </c>
      <c r="N93" s="39" t="s">
        <v>27</v>
      </c>
      <c r="O93" s="39" t="s">
        <v>27</v>
      </c>
      <c r="P93" s="37">
        <f t="shared" si="59"/>
        <v>10868711.93</v>
      </c>
      <c r="Q93" s="39">
        <v>0</v>
      </c>
      <c r="R93" s="37">
        <v>10868711.93</v>
      </c>
      <c r="S93" s="42">
        <f t="shared" si="48"/>
        <v>10868711.93</v>
      </c>
      <c r="T93" s="39">
        <f t="shared" si="60"/>
        <v>0</v>
      </c>
      <c r="U93" s="39" t="s">
        <v>27</v>
      </c>
      <c r="V93" s="39" t="s">
        <v>27</v>
      </c>
      <c r="W93" s="37">
        <f t="shared" si="61"/>
        <v>10868711.93</v>
      </c>
      <c r="X93" s="39">
        <v>0</v>
      </c>
      <c r="Y93" s="37">
        <v>10868711.93</v>
      </c>
      <c r="Z93" s="42">
        <f t="shared" si="49"/>
        <v>10868711.93</v>
      </c>
      <c r="AA93" s="40"/>
      <c r="AB93" s="40" t="s">
        <v>27</v>
      </c>
      <c r="AC93" s="40"/>
      <c r="AD93" s="40"/>
      <c r="AE93" s="40" t="s">
        <v>27</v>
      </c>
      <c r="AF93" s="40"/>
      <c r="AG93" s="39">
        <f t="shared" si="62"/>
        <v>0</v>
      </c>
      <c r="AH93" s="39" t="s">
        <v>27</v>
      </c>
      <c r="AI93" s="39" t="s">
        <v>27</v>
      </c>
      <c r="AJ93" s="39">
        <f t="shared" si="63"/>
        <v>0</v>
      </c>
      <c r="AK93" s="39" t="s">
        <v>27</v>
      </c>
      <c r="AL93" s="39" t="s">
        <v>27</v>
      </c>
      <c r="AM93" s="38">
        <f t="shared" si="50"/>
        <v>0</v>
      </c>
      <c r="AN93" s="41" t="s">
        <v>27</v>
      </c>
    </row>
    <row r="94" spans="1:40" ht="60" customHeight="1">
      <c r="A94" s="22" t="s">
        <v>194</v>
      </c>
      <c r="B94" s="22" t="s">
        <v>192</v>
      </c>
      <c r="C94" s="35" t="s">
        <v>195</v>
      </c>
      <c r="D94" s="36">
        <v>13408836.67</v>
      </c>
      <c r="E94" s="37" t="s">
        <v>27</v>
      </c>
      <c r="F94" s="37">
        <v>13408836.67</v>
      </c>
      <c r="G94" s="37">
        <v>13408836.67</v>
      </c>
      <c r="H94" s="37" t="s">
        <v>27</v>
      </c>
      <c r="I94" s="37">
        <v>13408836.67</v>
      </c>
      <c r="J94" s="37">
        <v>13408836.67</v>
      </c>
      <c r="K94" s="37" t="s">
        <v>27</v>
      </c>
      <c r="L94" s="37">
        <v>13408836.67</v>
      </c>
      <c r="M94" s="39">
        <f t="shared" si="58"/>
        <v>0</v>
      </c>
      <c r="N94" s="39" t="s">
        <v>27</v>
      </c>
      <c r="O94" s="39" t="s">
        <v>27</v>
      </c>
      <c r="P94" s="37">
        <f t="shared" si="59"/>
        <v>13408836.67</v>
      </c>
      <c r="Q94" s="39">
        <v>0</v>
      </c>
      <c r="R94" s="37">
        <v>13408836.67</v>
      </c>
      <c r="S94" s="42">
        <f t="shared" si="48"/>
        <v>13408836.67</v>
      </c>
      <c r="T94" s="39">
        <f t="shared" si="60"/>
        <v>0</v>
      </c>
      <c r="U94" s="39" t="s">
        <v>27</v>
      </c>
      <c r="V94" s="39" t="s">
        <v>27</v>
      </c>
      <c r="W94" s="37">
        <f t="shared" si="61"/>
        <v>13408836.67</v>
      </c>
      <c r="X94" s="39">
        <v>0</v>
      </c>
      <c r="Y94" s="37">
        <v>13408836.67</v>
      </c>
      <c r="Z94" s="42">
        <f t="shared" si="49"/>
        <v>13408836.67</v>
      </c>
      <c r="AA94" s="40"/>
      <c r="AB94" s="40" t="s">
        <v>27</v>
      </c>
      <c r="AC94" s="40"/>
      <c r="AD94" s="40"/>
      <c r="AE94" s="40" t="s">
        <v>27</v>
      </c>
      <c r="AF94" s="40"/>
      <c r="AG94" s="39">
        <f t="shared" si="62"/>
        <v>0</v>
      </c>
      <c r="AH94" s="39" t="s">
        <v>27</v>
      </c>
      <c r="AI94" s="39" t="s">
        <v>27</v>
      </c>
      <c r="AJ94" s="39">
        <f t="shared" si="63"/>
        <v>0</v>
      </c>
      <c r="AK94" s="39" t="s">
        <v>27</v>
      </c>
      <c r="AL94" s="39" t="s">
        <v>27</v>
      </c>
      <c r="AM94" s="38">
        <f t="shared" si="50"/>
        <v>0</v>
      </c>
      <c r="AN94" s="41" t="s">
        <v>27</v>
      </c>
    </row>
    <row r="95" spans="1:40" ht="70.349999999999994" customHeight="1">
      <c r="A95" s="22" t="s">
        <v>196</v>
      </c>
      <c r="B95" s="22" t="s">
        <v>192</v>
      </c>
      <c r="C95" s="35" t="s">
        <v>197</v>
      </c>
      <c r="D95" s="36">
        <v>14542957.4</v>
      </c>
      <c r="E95" s="37" t="s">
        <v>27</v>
      </c>
      <c r="F95" s="37">
        <v>14542957.4</v>
      </c>
      <c r="G95" s="37">
        <v>14542957.4</v>
      </c>
      <c r="H95" s="37" t="s">
        <v>27</v>
      </c>
      <c r="I95" s="37">
        <v>14542957.4</v>
      </c>
      <c r="J95" s="37">
        <v>14542957.4</v>
      </c>
      <c r="K95" s="37" t="s">
        <v>27</v>
      </c>
      <c r="L95" s="37">
        <v>14542957.4</v>
      </c>
      <c r="M95" s="39">
        <f t="shared" si="58"/>
        <v>0</v>
      </c>
      <c r="N95" s="39" t="s">
        <v>27</v>
      </c>
      <c r="O95" s="39" t="s">
        <v>27</v>
      </c>
      <c r="P95" s="37">
        <f t="shared" si="59"/>
        <v>14542957.4</v>
      </c>
      <c r="Q95" s="39">
        <v>0</v>
      </c>
      <c r="R95" s="37">
        <v>14542957.4</v>
      </c>
      <c r="S95" s="42">
        <f t="shared" si="48"/>
        <v>14542957.4</v>
      </c>
      <c r="T95" s="39">
        <f t="shared" si="60"/>
        <v>0</v>
      </c>
      <c r="U95" s="39" t="s">
        <v>27</v>
      </c>
      <c r="V95" s="39" t="s">
        <v>27</v>
      </c>
      <c r="W95" s="37">
        <f t="shared" si="61"/>
        <v>14542957.4</v>
      </c>
      <c r="X95" s="39">
        <v>0</v>
      </c>
      <c r="Y95" s="37">
        <v>14542957.4</v>
      </c>
      <c r="Z95" s="42">
        <f t="shared" si="49"/>
        <v>14542957.4</v>
      </c>
      <c r="AA95" s="40"/>
      <c r="AB95" s="40" t="s">
        <v>27</v>
      </c>
      <c r="AC95" s="40"/>
      <c r="AD95" s="40"/>
      <c r="AE95" s="40" t="s">
        <v>27</v>
      </c>
      <c r="AF95" s="40"/>
      <c r="AG95" s="39">
        <f t="shared" si="62"/>
        <v>0</v>
      </c>
      <c r="AH95" s="39" t="s">
        <v>27</v>
      </c>
      <c r="AI95" s="39" t="s">
        <v>27</v>
      </c>
      <c r="AJ95" s="39">
        <f t="shared" si="63"/>
        <v>0</v>
      </c>
      <c r="AK95" s="39" t="s">
        <v>27</v>
      </c>
      <c r="AL95" s="39" t="s">
        <v>27</v>
      </c>
      <c r="AM95" s="38">
        <f t="shared" si="50"/>
        <v>0</v>
      </c>
      <c r="AN95" s="41" t="s">
        <v>27</v>
      </c>
    </row>
    <row r="96" spans="1:40" ht="44.85" customHeight="1">
      <c r="A96" s="22" t="s">
        <v>198</v>
      </c>
      <c r="B96" s="22" t="s">
        <v>199</v>
      </c>
      <c r="C96" s="35" t="s">
        <v>200</v>
      </c>
      <c r="D96" s="36" t="s">
        <v>27</v>
      </c>
      <c r="E96" s="37" t="s">
        <v>27</v>
      </c>
      <c r="F96" s="37" t="s">
        <v>27</v>
      </c>
      <c r="G96" s="37">
        <v>25624570</v>
      </c>
      <c r="H96" s="37" t="s">
        <v>27</v>
      </c>
      <c r="I96" s="37">
        <v>25624570</v>
      </c>
      <c r="J96" s="37">
        <v>62072630</v>
      </c>
      <c r="K96" s="37">
        <v>60831177.399999999</v>
      </c>
      <c r="L96" s="37">
        <v>1241452.6000000001</v>
      </c>
      <c r="M96" s="39">
        <f t="shared" si="58"/>
        <v>0</v>
      </c>
      <c r="N96" s="39" t="s">
        <v>27</v>
      </c>
      <c r="O96" s="39" t="s">
        <v>27</v>
      </c>
      <c r="P96" s="37">
        <f t="shared" si="59"/>
        <v>25624570</v>
      </c>
      <c r="Q96" s="39">
        <v>0</v>
      </c>
      <c r="R96" s="37">
        <v>25624570</v>
      </c>
      <c r="S96" s="42">
        <f t="shared" si="48"/>
        <v>25624570</v>
      </c>
      <c r="T96" s="37">
        <f t="shared" si="60"/>
        <v>63339418.369999997</v>
      </c>
      <c r="U96" s="37">
        <v>62072630</v>
      </c>
      <c r="V96" s="37">
        <v>1266788.3700000001</v>
      </c>
      <c r="W96" s="37">
        <f t="shared" si="61"/>
        <v>63339418.369999997</v>
      </c>
      <c r="X96" s="37">
        <v>62072630</v>
      </c>
      <c r="Y96" s="37">
        <v>1266788.3700000001</v>
      </c>
      <c r="Z96" s="38">
        <f t="shared" si="49"/>
        <v>0</v>
      </c>
      <c r="AA96" s="40"/>
      <c r="AB96" s="40" t="s">
        <v>27</v>
      </c>
      <c r="AC96" s="40"/>
      <c r="AD96" s="40">
        <v>1266788.3700000001</v>
      </c>
      <c r="AE96" s="40">
        <v>1241452.6000000001</v>
      </c>
      <c r="AF96" s="40">
        <v>25335.77</v>
      </c>
      <c r="AG96" s="37">
        <f t="shared" si="62"/>
        <v>135013867.34999999</v>
      </c>
      <c r="AH96" s="37">
        <v>132313590</v>
      </c>
      <c r="AI96" s="37">
        <v>2700277.35</v>
      </c>
      <c r="AJ96" s="37">
        <f t="shared" si="63"/>
        <v>135013867.34999999</v>
      </c>
      <c r="AK96" s="37">
        <v>132313590</v>
      </c>
      <c r="AL96" s="37">
        <v>2700277.35</v>
      </c>
      <c r="AM96" s="38">
        <f t="shared" si="50"/>
        <v>0</v>
      </c>
      <c r="AN96" s="41">
        <v>198353285.72</v>
      </c>
    </row>
    <row r="97" spans="1:40" ht="44.85" customHeight="1">
      <c r="A97" s="22" t="s">
        <v>201</v>
      </c>
      <c r="B97" s="22" t="s">
        <v>199</v>
      </c>
      <c r="C97" s="35" t="s">
        <v>202</v>
      </c>
      <c r="D97" s="36" t="s">
        <v>27</v>
      </c>
      <c r="E97" s="37" t="s">
        <v>27</v>
      </c>
      <c r="F97" s="37" t="s">
        <v>27</v>
      </c>
      <c r="G97" s="37">
        <v>60987344.079999998</v>
      </c>
      <c r="H97" s="37">
        <v>59767622.600000001</v>
      </c>
      <c r="I97" s="37">
        <v>1219721.48</v>
      </c>
      <c r="J97" s="37">
        <v>57891490</v>
      </c>
      <c r="K97" s="37">
        <v>56733660.200000003</v>
      </c>
      <c r="L97" s="37">
        <v>1157829.8</v>
      </c>
      <c r="M97" s="37">
        <f t="shared" si="58"/>
        <v>58602800</v>
      </c>
      <c r="N97" s="37">
        <v>57430744</v>
      </c>
      <c r="O97" s="37">
        <v>1172056</v>
      </c>
      <c r="P97" s="37">
        <f t="shared" si="59"/>
        <v>58602800</v>
      </c>
      <c r="Q97" s="37">
        <v>57430700</v>
      </c>
      <c r="R97" s="37">
        <v>1172100</v>
      </c>
      <c r="S97" s="42">
        <f t="shared" si="48"/>
        <v>44</v>
      </c>
      <c r="T97" s="37">
        <f t="shared" si="60"/>
        <v>39068500</v>
      </c>
      <c r="U97" s="37">
        <v>38287130</v>
      </c>
      <c r="V97" s="37">
        <v>781370</v>
      </c>
      <c r="W97" s="37">
        <f t="shared" si="61"/>
        <v>39068500</v>
      </c>
      <c r="X97" s="37">
        <v>38287100</v>
      </c>
      <c r="Y97" s="37">
        <v>781400</v>
      </c>
      <c r="Z97" s="42">
        <f t="shared" si="49"/>
        <v>30</v>
      </c>
      <c r="AA97" s="40"/>
      <c r="AB97" s="40"/>
      <c r="AC97" s="40"/>
      <c r="AD97" s="40"/>
      <c r="AE97" s="40"/>
      <c r="AF97" s="40"/>
      <c r="AG97" s="39">
        <f t="shared" si="62"/>
        <v>0</v>
      </c>
      <c r="AH97" s="39" t="s">
        <v>27</v>
      </c>
      <c r="AI97" s="39" t="s">
        <v>27</v>
      </c>
      <c r="AJ97" s="39">
        <f t="shared" si="63"/>
        <v>0</v>
      </c>
      <c r="AK97" s="39" t="s">
        <v>27</v>
      </c>
      <c r="AL97" s="39" t="s">
        <v>27</v>
      </c>
      <c r="AM97" s="38">
        <f t="shared" si="50"/>
        <v>0</v>
      </c>
      <c r="AN97" s="41">
        <v>97671300</v>
      </c>
    </row>
    <row r="98" spans="1:40" ht="44.85" customHeight="1">
      <c r="A98" s="22" t="s">
        <v>203</v>
      </c>
      <c r="B98" s="22" t="s">
        <v>199</v>
      </c>
      <c r="C98" s="35" t="s">
        <v>204</v>
      </c>
      <c r="D98" s="36" t="s">
        <v>27</v>
      </c>
      <c r="E98" s="37" t="s">
        <v>27</v>
      </c>
      <c r="F98" s="37" t="s">
        <v>27</v>
      </c>
      <c r="G98" s="37" t="s">
        <v>27</v>
      </c>
      <c r="H98" s="37" t="s">
        <v>27</v>
      </c>
      <c r="I98" s="37" t="s">
        <v>27</v>
      </c>
      <c r="J98" s="37" t="s">
        <v>27</v>
      </c>
      <c r="K98" s="37" t="s">
        <v>27</v>
      </c>
      <c r="L98" s="37" t="s">
        <v>27</v>
      </c>
      <c r="M98" s="37">
        <f t="shared" si="58"/>
        <v>56633010</v>
      </c>
      <c r="N98" s="37">
        <v>55500000</v>
      </c>
      <c r="O98" s="37">
        <v>1133010</v>
      </c>
      <c r="P98" s="37">
        <f t="shared" si="59"/>
        <v>55459050</v>
      </c>
      <c r="Q98" s="37">
        <v>54349800</v>
      </c>
      <c r="R98" s="37">
        <v>1109250</v>
      </c>
      <c r="S98" s="42">
        <f t="shared" si="48"/>
        <v>-23760</v>
      </c>
      <c r="T98" s="39">
        <f t="shared" si="60"/>
        <v>0</v>
      </c>
      <c r="U98" s="39" t="s">
        <v>27</v>
      </c>
      <c r="V98" s="39" t="s">
        <v>27</v>
      </c>
      <c r="W98" s="39">
        <f t="shared" si="61"/>
        <v>0</v>
      </c>
      <c r="X98" s="39" t="s">
        <v>27</v>
      </c>
      <c r="Y98" s="39" t="s">
        <v>27</v>
      </c>
      <c r="Z98" s="38">
        <f t="shared" si="49"/>
        <v>0</v>
      </c>
      <c r="AA98" s="40">
        <v>56633010</v>
      </c>
      <c r="AB98" s="40">
        <v>55500000</v>
      </c>
      <c r="AC98" s="40">
        <v>1133010</v>
      </c>
      <c r="AD98" s="40" t="s">
        <v>27</v>
      </c>
      <c r="AE98" s="40" t="s">
        <v>27</v>
      </c>
      <c r="AF98" s="40" t="s">
        <v>27</v>
      </c>
      <c r="AG98" s="39">
        <f t="shared" si="62"/>
        <v>0</v>
      </c>
      <c r="AH98" s="39" t="s">
        <v>27</v>
      </c>
      <c r="AI98" s="39" t="s">
        <v>27</v>
      </c>
      <c r="AJ98" s="39">
        <f t="shared" si="63"/>
        <v>0</v>
      </c>
      <c r="AK98" s="39" t="s">
        <v>27</v>
      </c>
      <c r="AL98" s="39" t="s">
        <v>27</v>
      </c>
      <c r="AM98" s="38">
        <f t="shared" si="50"/>
        <v>0</v>
      </c>
      <c r="AN98" s="41">
        <v>56633010</v>
      </c>
    </row>
    <row r="99" spans="1:40" ht="44.85" customHeight="1">
      <c r="A99" s="22" t="s">
        <v>205</v>
      </c>
      <c r="B99" s="22" t="s">
        <v>199</v>
      </c>
      <c r="C99" s="35" t="s">
        <v>206</v>
      </c>
      <c r="D99" s="36" t="s">
        <v>27</v>
      </c>
      <c r="E99" s="37" t="s">
        <v>27</v>
      </c>
      <c r="F99" s="37" t="s">
        <v>27</v>
      </c>
      <c r="G99" s="37" t="s">
        <v>27</v>
      </c>
      <c r="H99" s="37" t="s">
        <v>27</v>
      </c>
      <c r="I99" s="37" t="s">
        <v>27</v>
      </c>
      <c r="J99" s="37" t="s">
        <v>27</v>
      </c>
      <c r="K99" s="37" t="s">
        <v>27</v>
      </c>
      <c r="L99" s="37" t="s">
        <v>27</v>
      </c>
      <c r="M99" s="37">
        <f t="shared" si="58"/>
        <v>227775560</v>
      </c>
      <c r="N99" s="37">
        <v>223220048.80000001</v>
      </c>
      <c r="O99" s="37">
        <v>4555511.2</v>
      </c>
      <c r="P99" s="37">
        <f t="shared" si="59"/>
        <v>227775560</v>
      </c>
      <c r="Q99" s="37">
        <v>223220000</v>
      </c>
      <c r="R99" s="37">
        <v>4555560</v>
      </c>
      <c r="S99" s="42">
        <f t="shared" si="48"/>
        <v>48.799999999813735</v>
      </c>
      <c r="T99" s="39">
        <f t="shared" si="60"/>
        <v>0</v>
      </c>
      <c r="U99" s="39" t="s">
        <v>27</v>
      </c>
      <c r="V99" s="39" t="s">
        <v>27</v>
      </c>
      <c r="W99" s="39">
        <f t="shared" si="61"/>
        <v>0</v>
      </c>
      <c r="X99" s="39" t="s">
        <v>27</v>
      </c>
      <c r="Y99" s="39" t="s">
        <v>27</v>
      </c>
      <c r="Z99" s="38">
        <f t="shared" si="49"/>
        <v>0</v>
      </c>
      <c r="AA99" s="40">
        <v>227775560</v>
      </c>
      <c r="AB99" s="40">
        <v>223220048.80000001</v>
      </c>
      <c r="AC99" s="40">
        <v>4555511.2</v>
      </c>
      <c r="AD99" s="40" t="s">
        <v>27</v>
      </c>
      <c r="AE99" s="40" t="s">
        <v>27</v>
      </c>
      <c r="AF99" s="40" t="s">
        <v>27</v>
      </c>
      <c r="AG99" s="39">
        <f t="shared" si="62"/>
        <v>0</v>
      </c>
      <c r="AH99" s="39" t="s">
        <v>27</v>
      </c>
      <c r="AI99" s="39" t="s">
        <v>27</v>
      </c>
      <c r="AJ99" s="39">
        <f t="shared" si="63"/>
        <v>0</v>
      </c>
      <c r="AK99" s="39" t="s">
        <v>27</v>
      </c>
      <c r="AL99" s="39" t="s">
        <v>27</v>
      </c>
      <c r="AM99" s="38">
        <f t="shared" si="50"/>
        <v>0</v>
      </c>
      <c r="AN99" s="41">
        <v>227775560</v>
      </c>
    </row>
    <row r="100" spans="1:40" ht="44.85" customHeight="1">
      <c r="A100" s="22" t="s">
        <v>207</v>
      </c>
      <c r="B100" s="22" t="s">
        <v>199</v>
      </c>
      <c r="C100" s="35" t="s">
        <v>208</v>
      </c>
      <c r="D100" s="36">
        <v>172113897.55000001</v>
      </c>
      <c r="E100" s="37">
        <v>168671600</v>
      </c>
      <c r="F100" s="37">
        <v>3442297.55</v>
      </c>
      <c r="G100" s="37">
        <v>89941940.359999999</v>
      </c>
      <c r="H100" s="37">
        <v>88143100</v>
      </c>
      <c r="I100" s="37">
        <v>1798840.36</v>
      </c>
      <c r="J100" s="37">
        <v>146695990</v>
      </c>
      <c r="K100" s="37">
        <v>143762070.19999999</v>
      </c>
      <c r="L100" s="37">
        <v>2933919.8</v>
      </c>
      <c r="M100" s="37">
        <f t="shared" si="58"/>
        <v>89941940.359999999</v>
      </c>
      <c r="N100" s="37">
        <v>88143100</v>
      </c>
      <c r="O100" s="37">
        <v>1798840.36</v>
      </c>
      <c r="P100" s="37">
        <f t="shared" si="59"/>
        <v>291676533.98000002</v>
      </c>
      <c r="Q100" s="37">
        <v>285843250</v>
      </c>
      <c r="R100" s="37">
        <v>5833283.9800000004</v>
      </c>
      <c r="S100" s="42">
        <f t="shared" si="48"/>
        <v>4034443.62</v>
      </c>
      <c r="T100" s="37">
        <f t="shared" si="60"/>
        <v>146695990</v>
      </c>
      <c r="U100" s="37">
        <v>143762070.19999999</v>
      </c>
      <c r="V100" s="37">
        <v>2933919.8</v>
      </c>
      <c r="W100" s="39">
        <f t="shared" si="61"/>
        <v>0</v>
      </c>
      <c r="X100" s="39">
        <v>0</v>
      </c>
      <c r="Y100" s="39">
        <v>0</v>
      </c>
      <c r="Z100" s="42">
        <f t="shared" si="49"/>
        <v>-2933919.8</v>
      </c>
      <c r="AA100" s="40" t="s">
        <v>27</v>
      </c>
      <c r="AB100" s="40" t="s">
        <v>27</v>
      </c>
      <c r="AC100" s="40" t="s">
        <v>27</v>
      </c>
      <c r="AD100" s="40" t="s">
        <v>27</v>
      </c>
      <c r="AE100" s="40" t="s">
        <v>27</v>
      </c>
      <c r="AF100" s="40" t="s">
        <v>27</v>
      </c>
      <c r="AG100" s="39">
        <f t="shared" si="62"/>
        <v>0</v>
      </c>
      <c r="AH100" s="39" t="s">
        <v>27</v>
      </c>
      <c r="AI100" s="39" t="s">
        <v>27</v>
      </c>
      <c r="AJ100" s="39">
        <f t="shared" si="63"/>
        <v>0</v>
      </c>
      <c r="AK100" s="39" t="s">
        <v>27</v>
      </c>
      <c r="AL100" s="39" t="s">
        <v>27</v>
      </c>
      <c r="AM100" s="38">
        <f t="shared" si="50"/>
        <v>0</v>
      </c>
      <c r="AN100" s="41">
        <v>408751827.91000003</v>
      </c>
    </row>
    <row r="101" spans="1:40" ht="44.85" customHeight="1">
      <c r="A101" s="22" t="s">
        <v>209</v>
      </c>
      <c r="B101" s="22" t="s">
        <v>199</v>
      </c>
      <c r="C101" s="35" t="s">
        <v>210</v>
      </c>
      <c r="D101" s="36">
        <v>150000000</v>
      </c>
      <c r="E101" s="37">
        <v>147000000</v>
      </c>
      <c r="F101" s="37">
        <v>3000000</v>
      </c>
      <c r="G101" s="37">
        <v>34548480.399999999</v>
      </c>
      <c r="H101" s="37">
        <v>33837500</v>
      </c>
      <c r="I101" s="37">
        <v>710980.4</v>
      </c>
      <c r="J101" s="37">
        <v>104528020</v>
      </c>
      <c r="K101" s="37">
        <v>102437459.59999999</v>
      </c>
      <c r="L101" s="37">
        <v>2090560.4</v>
      </c>
      <c r="M101" s="37">
        <f t="shared" si="58"/>
        <v>34548480.399999999</v>
      </c>
      <c r="N101" s="37">
        <v>33837500</v>
      </c>
      <c r="O101" s="37">
        <v>710980.4</v>
      </c>
      <c r="P101" s="37">
        <f t="shared" si="59"/>
        <v>29715102.039999999</v>
      </c>
      <c r="Q101" s="37">
        <v>29120800</v>
      </c>
      <c r="R101" s="37">
        <v>594302.04</v>
      </c>
      <c r="S101" s="42">
        <f t="shared" si="48"/>
        <v>-116678.35999999999</v>
      </c>
      <c r="T101" s="37">
        <f t="shared" si="60"/>
        <v>104528020</v>
      </c>
      <c r="U101" s="37">
        <v>102437459.59999999</v>
      </c>
      <c r="V101" s="37">
        <v>2090560.4</v>
      </c>
      <c r="W101" s="39">
        <f t="shared" si="61"/>
        <v>0</v>
      </c>
      <c r="X101" s="39">
        <v>0</v>
      </c>
      <c r="Y101" s="39">
        <v>0</v>
      </c>
      <c r="Z101" s="42">
        <f t="shared" si="49"/>
        <v>-2090560.4</v>
      </c>
      <c r="AA101" s="40" t="s">
        <v>27</v>
      </c>
      <c r="AB101" s="40" t="s">
        <v>27</v>
      </c>
      <c r="AC101" s="40" t="s">
        <v>27</v>
      </c>
      <c r="AD101" s="40" t="s">
        <v>27</v>
      </c>
      <c r="AE101" s="40" t="s">
        <v>27</v>
      </c>
      <c r="AF101" s="40" t="s">
        <v>27</v>
      </c>
      <c r="AG101" s="39">
        <f t="shared" si="62"/>
        <v>0</v>
      </c>
      <c r="AH101" s="39" t="s">
        <v>27</v>
      </c>
      <c r="AI101" s="39" t="s">
        <v>27</v>
      </c>
      <c r="AJ101" s="39">
        <f t="shared" si="63"/>
        <v>0</v>
      </c>
      <c r="AK101" s="39" t="s">
        <v>27</v>
      </c>
      <c r="AL101" s="39" t="s">
        <v>27</v>
      </c>
      <c r="AM101" s="38">
        <f t="shared" si="50"/>
        <v>0</v>
      </c>
      <c r="AN101" s="41">
        <v>289076500.39999998</v>
      </c>
    </row>
    <row r="102" spans="1:40" ht="72.2" customHeight="1">
      <c r="A102" s="22" t="s">
        <v>211</v>
      </c>
      <c r="B102" s="22" t="s">
        <v>199</v>
      </c>
      <c r="C102" s="35" t="s">
        <v>212</v>
      </c>
      <c r="D102" s="36">
        <v>109587244.90000001</v>
      </c>
      <c r="E102" s="37">
        <v>107395500</v>
      </c>
      <c r="F102" s="37">
        <v>2191744.9</v>
      </c>
      <c r="G102" s="37">
        <v>8322890</v>
      </c>
      <c r="H102" s="37">
        <v>8156400</v>
      </c>
      <c r="I102" s="37">
        <v>166490</v>
      </c>
      <c r="J102" s="37" t="s">
        <v>27</v>
      </c>
      <c r="K102" s="37" t="s">
        <v>27</v>
      </c>
      <c r="L102" s="37" t="s">
        <v>27</v>
      </c>
      <c r="M102" s="37">
        <f t="shared" si="58"/>
        <v>8322890</v>
      </c>
      <c r="N102" s="37">
        <v>8156400</v>
      </c>
      <c r="O102" s="37">
        <v>166490</v>
      </c>
      <c r="P102" s="37">
        <f t="shared" si="59"/>
        <v>37322860</v>
      </c>
      <c r="Q102" s="37">
        <v>36576400</v>
      </c>
      <c r="R102" s="37">
        <v>746460</v>
      </c>
      <c r="S102" s="42">
        <f t="shared" si="48"/>
        <v>579970</v>
      </c>
      <c r="T102" s="39">
        <f t="shared" si="60"/>
        <v>0</v>
      </c>
      <c r="U102" s="39" t="s">
        <v>27</v>
      </c>
      <c r="V102" s="39" t="s">
        <v>27</v>
      </c>
      <c r="W102" s="39">
        <f t="shared" si="61"/>
        <v>0</v>
      </c>
      <c r="X102" s="39" t="s">
        <v>27</v>
      </c>
      <c r="Y102" s="39" t="s">
        <v>27</v>
      </c>
      <c r="Z102" s="38">
        <f t="shared" si="49"/>
        <v>0</v>
      </c>
      <c r="AA102" s="40" t="s">
        <v>27</v>
      </c>
      <c r="AB102" s="40" t="s">
        <v>27</v>
      </c>
      <c r="AC102" s="40" t="s">
        <v>27</v>
      </c>
      <c r="AD102" s="40" t="s">
        <v>27</v>
      </c>
      <c r="AE102" s="40" t="s">
        <v>27</v>
      </c>
      <c r="AF102" s="40" t="s">
        <v>27</v>
      </c>
      <c r="AG102" s="39">
        <f t="shared" si="62"/>
        <v>0</v>
      </c>
      <c r="AH102" s="39" t="s">
        <v>27</v>
      </c>
      <c r="AI102" s="39" t="s">
        <v>27</v>
      </c>
      <c r="AJ102" s="39">
        <f t="shared" si="63"/>
        <v>0</v>
      </c>
      <c r="AK102" s="39" t="s">
        <v>27</v>
      </c>
      <c r="AL102" s="39" t="s">
        <v>27</v>
      </c>
      <c r="AM102" s="38">
        <f t="shared" si="50"/>
        <v>0</v>
      </c>
      <c r="AN102" s="41">
        <v>117910134.90000001</v>
      </c>
    </row>
    <row r="103" spans="1:40" ht="55.9" customHeight="1">
      <c r="A103" s="22" t="s">
        <v>213</v>
      </c>
      <c r="B103" s="22" t="s">
        <v>199</v>
      </c>
      <c r="C103" s="35" t="s">
        <v>214</v>
      </c>
      <c r="D103" s="36">
        <v>172372773.74000001</v>
      </c>
      <c r="E103" s="37">
        <v>168925300</v>
      </c>
      <c r="F103" s="37">
        <v>3447473.74</v>
      </c>
      <c r="G103" s="37">
        <v>15959694</v>
      </c>
      <c r="H103" s="37">
        <v>15640500</v>
      </c>
      <c r="I103" s="37">
        <v>319194</v>
      </c>
      <c r="J103" s="37" t="s">
        <v>27</v>
      </c>
      <c r="K103" s="37" t="s">
        <v>27</v>
      </c>
      <c r="L103" s="37" t="s">
        <v>27</v>
      </c>
      <c r="M103" s="37">
        <f t="shared" si="58"/>
        <v>15959694</v>
      </c>
      <c r="N103" s="37">
        <v>15640500</v>
      </c>
      <c r="O103" s="37">
        <v>319194</v>
      </c>
      <c r="P103" s="37">
        <f t="shared" si="59"/>
        <v>38959694</v>
      </c>
      <c r="Q103" s="37">
        <v>38180500</v>
      </c>
      <c r="R103" s="37">
        <v>779194</v>
      </c>
      <c r="S103" s="42">
        <f t="shared" si="48"/>
        <v>460000</v>
      </c>
      <c r="T103" s="39">
        <f t="shared" si="60"/>
        <v>0</v>
      </c>
      <c r="U103" s="39" t="s">
        <v>27</v>
      </c>
      <c r="V103" s="39" t="s">
        <v>27</v>
      </c>
      <c r="W103" s="39">
        <f t="shared" si="61"/>
        <v>0</v>
      </c>
      <c r="X103" s="39" t="s">
        <v>27</v>
      </c>
      <c r="Y103" s="39" t="s">
        <v>27</v>
      </c>
      <c r="Z103" s="38">
        <f t="shared" si="49"/>
        <v>0</v>
      </c>
      <c r="AA103" s="40" t="s">
        <v>27</v>
      </c>
      <c r="AB103" s="40" t="s">
        <v>27</v>
      </c>
      <c r="AC103" s="40" t="s">
        <v>27</v>
      </c>
      <c r="AD103" s="40" t="s">
        <v>27</v>
      </c>
      <c r="AE103" s="40" t="s">
        <v>27</v>
      </c>
      <c r="AF103" s="40" t="s">
        <v>27</v>
      </c>
      <c r="AG103" s="39">
        <f t="shared" si="62"/>
        <v>0</v>
      </c>
      <c r="AH103" s="39" t="s">
        <v>27</v>
      </c>
      <c r="AI103" s="39" t="s">
        <v>27</v>
      </c>
      <c r="AJ103" s="39">
        <f t="shared" si="63"/>
        <v>0</v>
      </c>
      <c r="AK103" s="39" t="s">
        <v>27</v>
      </c>
      <c r="AL103" s="39" t="s">
        <v>27</v>
      </c>
      <c r="AM103" s="38">
        <f t="shared" si="50"/>
        <v>0</v>
      </c>
      <c r="AN103" s="41">
        <v>237397027.74000001</v>
      </c>
    </row>
    <row r="104" spans="1:40" ht="44.85" customHeight="1">
      <c r="A104" s="22" t="s">
        <v>215</v>
      </c>
      <c r="B104" s="22" t="s">
        <v>199</v>
      </c>
      <c r="C104" s="35" t="s">
        <v>216</v>
      </c>
      <c r="D104" s="36" t="s">
        <v>27</v>
      </c>
      <c r="E104" s="37" t="s">
        <v>27</v>
      </c>
      <c r="F104" s="37" t="s">
        <v>27</v>
      </c>
      <c r="G104" s="37" t="s">
        <v>27</v>
      </c>
      <c r="H104" s="37" t="s">
        <v>27</v>
      </c>
      <c r="I104" s="37" t="s">
        <v>27</v>
      </c>
      <c r="J104" s="37" t="s">
        <v>27</v>
      </c>
      <c r="K104" s="37" t="s">
        <v>27</v>
      </c>
      <c r="L104" s="37" t="s">
        <v>27</v>
      </c>
      <c r="M104" s="37">
        <f t="shared" si="58"/>
        <v>19012320</v>
      </c>
      <c r="N104" s="37">
        <v>18632000</v>
      </c>
      <c r="O104" s="37">
        <v>380320</v>
      </c>
      <c r="P104" s="37">
        <f t="shared" si="59"/>
        <v>19012320</v>
      </c>
      <c r="Q104" s="37">
        <v>18632200</v>
      </c>
      <c r="R104" s="37">
        <v>380120</v>
      </c>
      <c r="S104" s="42">
        <f t="shared" si="48"/>
        <v>-200</v>
      </c>
      <c r="T104" s="39">
        <f t="shared" si="60"/>
        <v>0</v>
      </c>
      <c r="U104" s="39" t="s">
        <v>27</v>
      </c>
      <c r="V104" s="39" t="s">
        <v>27</v>
      </c>
      <c r="W104" s="39">
        <f t="shared" si="61"/>
        <v>0</v>
      </c>
      <c r="X104" s="39" t="s">
        <v>27</v>
      </c>
      <c r="Y104" s="39" t="s">
        <v>27</v>
      </c>
      <c r="Z104" s="38">
        <f t="shared" si="49"/>
        <v>0</v>
      </c>
      <c r="AA104" s="40">
        <v>19012320</v>
      </c>
      <c r="AB104" s="40">
        <v>18632000</v>
      </c>
      <c r="AC104" s="40">
        <v>380320</v>
      </c>
      <c r="AD104" s="40" t="s">
        <v>27</v>
      </c>
      <c r="AE104" s="40" t="s">
        <v>27</v>
      </c>
      <c r="AF104" s="40" t="s">
        <v>27</v>
      </c>
      <c r="AG104" s="39">
        <f t="shared" si="62"/>
        <v>0</v>
      </c>
      <c r="AH104" s="39" t="s">
        <v>27</v>
      </c>
      <c r="AI104" s="39" t="s">
        <v>27</v>
      </c>
      <c r="AJ104" s="39">
        <f t="shared" si="63"/>
        <v>0</v>
      </c>
      <c r="AK104" s="39" t="s">
        <v>27</v>
      </c>
      <c r="AL104" s="39" t="s">
        <v>27</v>
      </c>
      <c r="AM104" s="38">
        <f t="shared" si="50"/>
        <v>0</v>
      </c>
      <c r="AN104" s="41">
        <v>19012320</v>
      </c>
    </row>
    <row r="105" spans="1:40" ht="58.35" customHeight="1">
      <c r="A105" s="30" t="s">
        <v>217</v>
      </c>
      <c r="B105" s="22" t="s">
        <v>199</v>
      </c>
      <c r="C105" s="30" t="s">
        <v>218</v>
      </c>
      <c r="D105" s="36">
        <v>0</v>
      </c>
      <c r="E105" s="37"/>
      <c r="F105" s="37"/>
      <c r="G105" s="37"/>
      <c r="H105" s="37"/>
      <c r="I105" s="37"/>
      <c r="J105" s="37"/>
      <c r="K105" s="37"/>
      <c r="L105" s="37"/>
      <c r="M105" s="39">
        <v>0</v>
      </c>
      <c r="N105" s="39">
        <v>0</v>
      </c>
      <c r="O105" s="39">
        <v>0</v>
      </c>
      <c r="P105" s="37">
        <f t="shared" si="59"/>
        <v>6142440.0099999998</v>
      </c>
      <c r="Q105" s="37">
        <v>6019500</v>
      </c>
      <c r="R105" s="46">
        <v>122940.01</v>
      </c>
      <c r="S105" s="42">
        <f t="shared" si="48"/>
        <v>122940.01</v>
      </c>
      <c r="T105" s="39">
        <v>0</v>
      </c>
      <c r="U105" s="39">
        <v>0</v>
      </c>
      <c r="V105" s="39">
        <v>0</v>
      </c>
      <c r="W105" s="39"/>
      <c r="X105" s="39"/>
      <c r="Y105" s="39"/>
      <c r="Z105" s="38">
        <f t="shared" si="49"/>
        <v>0</v>
      </c>
      <c r="AA105" s="40"/>
      <c r="AB105" s="40"/>
      <c r="AC105" s="40"/>
      <c r="AD105" s="40"/>
      <c r="AE105" s="40"/>
      <c r="AF105" s="40"/>
      <c r="AG105" s="39">
        <v>0</v>
      </c>
      <c r="AH105" s="39">
        <v>0</v>
      </c>
      <c r="AI105" s="39">
        <v>0</v>
      </c>
      <c r="AJ105" s="39"/>
      <c r="AK105" s="39"/>
      <c r="AL105" s="39"/>
      <c r="AM105" s="38">
        <f t="shared" si="50"/>
        <v>0</v>
      </c>
      <c r="AN105" s="41"/>
    </row>
    <row r="106" spans="1:40" ht="114" customHeight="1">
      <c r="A106" s="22" t="s">
        <v>219</v>
      </c>
      <c r="B106" s="22" t="s">
        <v>199</v>
      </c>
      <c r="C106" s="22" t="s">
        <v>220</v>
      </c>
      <c r="D106" s="36">
        <v>0</v>
      </c>
      <c r="E106" s="37"/>
      <c r="F106" s="37"/>
      <c r="G106" s="37"/>
      <c r="H106" s="37"/>
      <c r="I106" s="37"/>
      <c r="J106" s="37"/>
      <c r="K106" s="37"/>
      <c r="L106" s="37"/>
      <c r="M106" s="39">
        <v>0</v>
      </c>
      <c r="N106" s="39">
        <v>0</v>
      </c>
      <c r="O106" s="39">
        <v>0</v>
      </c>
      <c r="P106" s="37">
        <f t="shared" si="59"/>
        <v>4553522.72</v>
      </c>
      <c r="Q106" s="37">
        <v>4462400</v>
      </c>
      <c r="R106" s="46">
        <v>91122.72</v>
      </c>
      <c r="S106" s="42">
        <f t="shared" si="48"/>
        <v>91122.72</v>
      </c>
      <c r="T106" s="39">
        <v>0</v>
      </c>
      <c r="U106" s="39">
        <v>0</v>
      </c>
      <c r="V106" s="39">
        <v>0</v>
      </c>
      <c r="W106" s="39"/>
      <c r="X106" s="39"/>
      <c r="Y106" s="39"/>
      <c r="Z106" s="38">
        <f t="shared" si="49"/>
        <v>0</v>
      </c>
      <c r="AA106" s="40"/>
      <c r="AB106" s="40"/>
      <c r="AC106" s="40"/>
      <c r="AD106" s="40"/>
      <c r="AE106" s="40"/>
      <c r="AF106" s="40"/>
      <c r="AG106" s="39">
        <v>0</v>
      </c>
      <c r="AH106" s="39">
        <v>0</v>
      </c>
      <c r="AI106" s="39">
        <v>0</v>
      </c>
      <c r="AJ106" s="39"/>
      <c r="AK106" s="39"/>
      <c r="AL106" s="39"/>
      <c r="AM106" s="38">
        <f t="shared" si="50"/>
        <v>0</v>
      </c>
      <c r="AN106" s="41"/>
    </row>
    <row r="107" spans="1:40" ht="63">
      <c r="A107" s="22" t="s">
        <v>221</v>
      </c>
      <c r="B107" s="22" t="s">
        <v>199</v>
      </c>
      <c r="C107" s="22" t="s">
        <v>222</v>
      </c>
      <c r="D107" s="36">
        <v>0</v>
      </c>
      <c r="E107" s="37"/>
      <c r="F107" s="37"/>
      <c r="G107" s="37"/>
      <c r="H107" s="37"/>
      <c r="I107" s="37"/>
      <c r="J107" s="37"/>
      <c r="K107" s="37"/>
      <c r="L107" s="37"/>
      <c r="M107" s="39">
        <v>0</v>
      </c>
      <c r="N107" s="39">
        <v>0</v>
      </c>
      <c r="O107" s="39">
        <v>0</v>
      </c>
      <c r="P107" s="37">
        <f t="shared" si="59"/>
        <v>55699864.729999997</v>
      </c>
      <c r="Q107" s="37">
        <v>54585800</v>
      </c>
      <c r="R107" s="46">
        <v>1114064.73</v>
      </c>
      <c r="S107" s="42">
        <f t="shared" si="48"/>
        <v>1114064.73</v>
      </c>
      <c r="T107" s="39">
        <v>0</v>
      </c>
      <c r="U107" s="39">
        <v>0</v>
      </c>
      <c r="V107" s="39">
        <v>0</v>
      </c>
      <c r="W107" s="39"/>
      <c r="X107" s="39"/>
      <c r="Y107" s="39"/>
      <c r="Z107" s="38">
        <f t="shared" si="49"/>
        <v>0</v>
      </c>
      <c r="AA107" s="40"/>
      <c r="AB107" s="40"/>
      <c r="AC107" s="40"/>
      <c r="AD107" s="40"/>
      <c r="AE107" s="40"/>
      <c r="AF107" s="40"/>
      <c r="AG107" s="39">
        <v>0</v>
      </c>
      <c r="AH107" s="39">
        <v>0</v>
      </c>
      <c r="AI107" s="39">
        <v>0</v>
      </c>
      <c r="AJ107" s="39"/>
      <c r="AK107" s="39"/>
      <c r="AL107" s="39"/>
      <c r="AM107" s="38">
        <f t="shared" si="50"/>
        <v>0</v>
      </c>
      <c r="AN107" s="41"/>
    </row>
    <row r="108" spans="1:40" ht="57" customHeight="1">
      <c r="A108" s="48" t="s">
        <v>223</v>
      </c>
      <c r="B108" s="22" t="s">
        <v>199</v>
      </c>
      <c r="C108" s="22" t="s">
        <v>224</v>
      </c>
      <c r="D108" s="36">
        <v>0</v>
      </c>
      <c r="E108" s="37"/>
      <c r="F108" s="37"/>
      <c r="G108" s="37"/>
      <c r="H108" s="37"/>
      <c r="I108" s="37"/>
      <c r="J108" s="37"/>
      <c r="K108" s="37"/>
      <c r="L108" s="37"/>
      <c r="M108" s="39">
        <v>0</v>
      </c>
      <c r="N108" s="39">
        <v>0</v>
      </c>
      <c r="O108" s="39">
        <v>0</v>
      </c>
      <c r="P108" s="37">
        <f t="shared" si="59"/>
        <v>55411072.450000003</v>
      </c>
      <c r="Q108" s="37">
        <v>54302850</v>
      </c>
      <c r="R108" s="46">
        <v>1108222.45</v>
      </c>
      <c r="S108" s="42">
        <f t="shared" si="48"/>
        <v>1108222.45</v>
      </c>
      <c r="T108" s="39">
        <v>0</v>
      </c>
      <c r="U108" s="39">
        <v>0</v>
      </c>
      <c r="V108" s="39">
        <v>0</v>
      </c>
      <c r="W108" s="39"/>
      <c r="X108" s="39"/>
      <c r="Y108" s="39"/>
      <c r="Z108" s="38">
        <f t="shared" si="49"/>
        <v>0</v>
      </c>
      <c r="AA108" s="40"/>
      <c r="AB108" s="40"/>
      <c r="AC108" s="40"/>
      <c r="AD108" s="40"/>
      <c r="AE108" s="40"/>
      <c r="AF108" s="40"/>
      <c r="AG108" s="39">
        <v>0</v>
      </c>
      <c r="AH108" s="39">
        <v>0</v>
      </c>
      <c r="AI108" s="39">
        <v>0</v>
      </c>
      <c r="AJ108" s="39"/>
      <c r="AK108" s="39"/>
      <c r="AL108" s="39"/>
      <c r="AM108" s="38">
        <f t="shared" si="50"/>
        <v>0</v>
      </c>
      <c r="AN108" s="41"/>
    </row>
    <row r="109" spans="1:40" ht="44.85" customHeight="1">
      <c r="A109" s="22" t="s">
        <v>225</v>
      </c>
      <c r="B109" s="22" t="s">
        <v>226</v>
      </c>
      <c r="C109" s="35" t="s">
        <v>227</v>
      </c>
      <c r="D109" s="36">
        <v>146874949.53999999</v>
      </c>
      <c r="E109" s="37">
        <v>59289622.200000003</v>
      </c>
      <c r="F109" s="37">
        <v>87585327.340000004</v>
      </c>
      <c r="G109" s="37">
        <v>138342451.80000001</v>
      </c>
      <c r="H109" s="37">
        <v>138342451.80000001</v>
      </c>
      <c r="I109" s="37" t="s">
        <v>27</v>
      </c>
      <c r="J109" s="37" t="s">
        <v>27</v>
      </c>
      <c r="K109" s="37" t="s">
        <v>27</v>
      </c>
      <c r="L109" s="37" t="s">
        <v>27</v>
      </c>
      <c r="M109" s="37">
        <f>N109+O109</f>
        <v>138342451.80000001</v>
      </c>
      <c r="N109" s="37">
        <v>138342451.80000001</v>
      </c>
      <c r="O109" s="39" t="s">
        <v>27</v>
      </c>
      <c r="P109" s="37">
        <f t="shared" si="59"/>
        <v>138342451.80000001</v>
      </c>
      <c r="Q109" s="37">
        <v>138342451.80000001</v>
      </c>
      <c r="R109" s="39" t="s">
        <v>27</v>
      </c>
      <c r="S109" s="38">
        <f t="shared" si="48"/>
        <v>0</v>
      </c>
      <c r="T109" s="39">
        <f>U109+V109</f>
        <v>0</v>
      </c>
      <c r="U109" s="39" t="s">
        <v>27</v>
      </c>
      <c r="V109" s="39" t="s">
        <v>27</v>
      </c>
      <c r="W109" s="39">
        <f>X109+Y109</f>
        <v>0</v>
      </c>
      <c r="X109" s="39" t="s">
        <v>27</v>
      </c>
      <c r="Y109" s="39" t="s">
        <v>27</v>
      </c>
      <c r="Z109" s="38">
        <f t="shared" si="49"/>
        <v>0</v>
      </c>
      <c r="AA109" s="40" t="s">
        <v>27</v>
      </c>
      <c r="AB109" s="40" t="s">
        <v>27</v>
      </c>
      <c r="AC109" s="40" t="s">
        <v>27</v>
      </c>
      <c r="AD109" s="40" t="s">
        <v>27</v>
      </c>
      <c r="AE109" s="40" t="s">
        <v>27</v>
      </c>
      <c r="AF109" s="40" t="s">
        <v>27</v>
      </c>
      <c r="AG109" s="39">
        <f>AH109+AI109</f>
        <v>0</v>
      </c>
      <c r="AH109" s="39" t="s">
        <v>27</v>
      </c>
      <c r="AI109" s="39" t="s">
        <v>27</v>
      </c>
      <c r="AJ109" s="39">
        <f>AK109+AL109</f>
        <v>0</v>
      </c>
      <c r="AK109" s="39" t="s">
        <v>27</v>
      </c>
      <c r="AL109" s="39" t="s">
        <v>27</v>
      </c>
      <c r="AM109" s="38">
        <f t="shared" si="50"/>
        <v>0</v>
      </c>
      <c r="AN109" s="41">
        <v>138342451.80000001</v>
      </c>
    </row>
    <row r="110" spans="1:40" ht="44.85" customHeight="1">
      <c r="A110" s="22" t="s">
        <v>228</v>
      </c>
      <c r="B110" s="22" t="s">
        <v>229</v>
      </c>
      <c r="C110" s="35" t="s">
        <v>230</v>
      </c>
      <c r="D110" s="36">
        <v>118134194.33</v>
      </c>
      <c r="E110" s="37">
        <v>78056436</v>
      </c>
      <c r="F110" s="37">
        <v>40077758.329999998</v>
      </c>
      <c r="G110" s="37">
        <v>159524652</v>
      </c>
      <c r="H110" s="37">
        <v>117084654</v>
      </c>
      <c r="I110" s="37">
        <v>42439998</v>
      </c>
      <c r="J110" s="37" t="s">
        <v>27</v>
      </c>
      <c r="K110" s="37" t="s">
        <v>27</v>
      </c>
      <c r="L110" s="37" t="s">
        <v>27</v>
      </c>
      <c r="M110" s="37">
        <f>N110+O110</f>
        <v>159524652</v>
      </c>
      <c r="N110" s="37">
        <v>117084654</v>
      </c>
      <c r="O110" s="37">
        <v>42439998</v>
      </c>
      <c r="P110" s="37">
        <f t="shared" si="59"/>
        <v>159524652</v>
      </c>
      <c r="Q110" s="37">
        <v>117084654</v>
      </c>
      <c r="R110" s="37">
        <v>42439998</v>
      </c>
      <c r="S110" s="38">
        <f t="shared" si="48"/>
        <v>0</v>
      </c>
      <c r="T110" s="39">
        <f>U110+V110</f>
        <v>0</v>
      </c>
      <c r="U110" s="39" t="s">
        <v>27</v>
      </c>
      <c r="V110" s="39" t="s">
        <v>27</v>
      </c>
      <c r="W110" s="39">
        <f>X110+Y110</f>
        <v>0</v>
      </c>
      <c r="X110" s="39" t="s">
        <v>27</v>
      </c>
      <c r="Y110" s="39" t="s">
        <v>27</v>
      </c>
      <c r="Z110" s="38">
        <f t="shared" si="49"/>
        <v>0</v>
      </c>
      <c r="AA110" s="40" t="s">
        <v>27</v>
      </c>
      <c r="AB110" s="40" t="s">
        <v>27</v>
      </c>
      <c r="AC110" s="40" t="s">
        <v>27</v>
      </c>
      <c r="AD110" s="40" t="s">
        <v>27</v>
      </c>
      <c r="AE110" s="40" t="s">
        <v>27</v>
      </c>
      <c r="AF110" s="40" t="s">
        <v>27</v>
      </c>
      <c r="AG110" s="39">
        <f>AH110+AI110</f>
        <v>0</v>
      </c>
      <c r="AH110" s="39" t="s">
        <v>27</v>
      </c>
      <c r="AI110" s="39" t="s">
        <v>27</v>
      </c>
      <c r="AJ110" s="39">
        <f>AK110+AL110</f>
        <v>0</v>
      </c>
      <c r="AK110" s="39" t="s">
        <v>27</v>
      </c>
      <c r="AL110" s="39" t="s">
        <v>27</v>
      </c>
      <c r="AM110" s="38">
        <f t="shared" si="50"/>
        <v>0</v>
      </c>
      <c r="AN110" s="41">
        <v>361491490.00999999</v>
      </c>
    </row>
    <row r="111" spans="1:40" ht="33.6" customHeight="1">
      <c r="A111" s="22"/>
      <c r="B111" s="22"/>
      <c r="C111" s="27" t="s">
        <v>130</v>
      </c>
      <c r="D111" s="28">
        <f>SUM(D112:D119)</f>
        <v>10200000</v>
      </c>
      <c r="E111" s="28" t="e">
        <f>SUM(#REF!)</f>
        <v>#REF!</v>
      </c>
      <c r="F111" s="28" t="e">
        <f>SUM(#REF!)</f>
        <v>#REF!</v>
      </c>
      <c r="G111" s="28" t="e">
        <f>SUM(#REF!)</f>
        <v>#REF!</v>
      </c>
      <c r="H111" s="28" t="e">
        <f>SUM(#REF!)</f>
        <v>#REF!</v>
      </c>
      <c r="I111" s="28" t="e">
        <f>SUM(#REF!)</f>
        <v>#REF!</v>
      </c>
      <c r="J111" s="28" t="e">
        <f>SUM(#REF!)</f>
        <v>#REF!</v>
      </c>
      <c r="K111" s="28" t="e">
        <f>SUM(#REF!)</f>
        <v>#REF!</v>
      </c>
      <c r="L111" s="28" t="e">
        <f>SUM(#REF!)</f>
        <v>#REF!</v>
      </c>
      <c r="M111" s="28">
        <f t="shared" ref="M111:Z111" si="64">SUM(M112:M119)</f>
        <v>1814006485</v>
      </c>
      <c r="N111" s="28">
        <f t="shared" si="64"/>
        <v>1638662485</v>
      </c>
      <c r="O111" s="28">
        <f t="shared" si="64"/>
        <v>175344000</v>
      </c>
      <c r="P111" s="28">
        <f t="shared" si="64"/>
        <v>15904890.42</v>
      </c>
      <c r="Q111" s="28">
        <f t="shared" si="64"/>
        <v>0</v>
      </c>
      <c r="R111" s="28">
        <f t="shared" si="64"/>
        <v>15904890.42</v>
      </c>
      <c r="S111" s="29">
        <f t="shared" si="64"/>
        <v>-159439109.58000001</v>
      </c>
      <c r="T111" s="28">
        <f t="shared" si="64"/>
        <v>1126499692.5</v>
      </c>
      <c r="U111" s="28">
        <f t="shared" si="64"/>
        <v>975155692.5</v>
      </c>
      <c r="V111" s="28">
        <f t="shared" si="64"/>
        <v>151344000</v>
      </c>
      <c r="W111" s="28">
        <f t="shared" si="64"/>
        <v>0</v>
      </c>
      <c r="X111" s="28">
        <f t="shared" si="64"/>
        <v>0</v>
      </c>
      <c r="Y111" s="28">
        <f t="shared" si="64"/>
        <v>0</v>
      </c>
      <c r="Z111" s="29">
        <f t="shared" si="64"/>
        <v>-151344000</v>
      </c>
      <c r="AA111" s="28" t="e">
        <f>AA112+AA113+AA117+AA118+AA117+AA118+AA119+#REF!+AA120+AA130+AA131+AA131+AA131+AA132+AA133+AA134+AA135+AA136+AA137+AA138+AA139+AA140+AA141+AA142+AA143+AA144+AA145+AA146+AA147+AA147+AA148+AA148+AA148+AA149+AA166+AA166+AA167+AA168+AA184+AA150+AA151+AA152+AA184+AA185+AA152+AA153+AA185+AA186</f>
        <v>#REF!</v>
      </c>
      <c r="AB111" s="28" t="e">
        <f>AB112+AB113+AB117+AB118+AB117+AB118+AB119+#REF!+AB120+AB130+AB131+AB131+AB131+AB132+AB133+AB134+AB135+AB136+AB137+AB138+AB139+AB140+AB141+AB142+AB143+AB144+AB145+AB146+AB147+AB147+AB148+AB148+AB148+AB149+AB166+AB166+AB167+AB168+AB184+AB150+AB151+AB152+AB184+AB185+AB152+AB153+AB185+AB186</f>
        <v>#REF!</v>
      </c>
      <c r="AC111" s="28" t="e">
        <f>AC112+AC113+AC117+AC118+AC117+AC118+AC119+#REF!+AC120+AC130+AC131+AC131+AC131+AC132+AC133+AC134+AC135+AC136+AC137+AC138+AC139+AC140+AC141+AC142+AC143+AC144+AC145+AC146+AC147+AC147+AC148+AC148+AC148+AC149+AC166+AC166+AC167+AC168+AC184+AC150+AC151+AC152+AC184+AC185+AC152+AC153+AC185+AC186</f>
        <v>#REF!</v>
      </c>
      <c r="AD111" s="28" t="e">
        <f>AD112+AD113+AD117+AD118+AD117+AD118+AD119+#REF!+AD120+AD130+AD131+AD131+AD131+AD132+AD133+AD134+AD135+AD136+AD137+AD138+AD139+AD140+AD141+AD142+AD143+AD144+AD145+AD146+AD147+AD147+AD148+AD148+AD148+AD149+AD166+AD166+AD167+AD168+AD184+AD150+AD151+AD152+AD184+AD185+AD152+AD153+AD185+AD186</f>
        <v>#REF!</v>
      </c>
      <c r="AE111" s="28" t="e">
        <f>AE112+AE113+AE117+AE118+AE117+AE118+AE119+#REF!+AE120+AE130+AE131+AE131+AE131+AE132+AE133+AE134+AE135+AE136+AE137+AE138+AE139+AE140+AE141+AE142+AE143+AE144+AE145+AE146+AE147+AE147+AE148+AE148+AE148+AE149+AE166+AE166+AE167+AE168+AE184+AE150+AE151+AE152+AE184+AE185+AE152+AE153+AE185+AE186</f>
        <v>#REF!</v>
      </c>
      <c r="AF111" s="28" t="e">
        <f>AF112+AF113+AF117+AF118+AF117+AF118+AF119+#REF!+AF120+AF130+AF131+AF131+AF131+AF132+AF133+AF134+AF135+AF136+AF137+AF138+AF139+AF140+AF141+AF142+AF143+AF144+AF145+AF146+AF147+AF147+AF148+AF148+AF148+AF149+AF166+AF166+AF167+AF168+AF184+AF150+AF151+AF152+AF184+AF185+AF152+AF153+AF185+AF186</f>
        <v>#REF!</v>
      </c>
      <c r="AG111" s="28">
        <f t="shared" ref="AG111:AM111" si="65">SUM(AG112:AG119)</f>
        <v>1311205392.5</v>
      </c>
      <c r="AH111" s="28">
        <f t="shared" si="65"/>
        <v>1262132272.5</v>
      </c>
      <c r="AI111" s="28">
        <f t="shared" si="65"/>
        <v>49073120</v>
      </c>
      <c r="AJ111" s="28">
        <f t="shared" si="65"/>
        <v>0</v>
      </c>
      <c r="AK111" s="28">
        <f t="shared" si="65"/>
        <v>0</v>
      </c>
      <c r="AL111" s="28">
        <f t="shared" si="65"/>
        <v>0</v>
      </c>
      <c r="AM111" s="29">
        <f t="shared" si="65"/>
        <v>-49073120</v>
      </c>
      <c r="AN111" s="41"/>
    </row>
    <row r="112" spans="1:40" ht="44.85" customHeight="1">
      <c r="A112" s="35" t="s">
        <v>231</v>
      </c>
      <c r="B112" s="35"/>
      <c r="C112" s="22" t="s">
        <v>232</v>
      </c>
      <c r="D112" s="36" t="s">
        <v>27</v>
      </c>
      <c r="E112" s="37" t="s">
        <v>27</v>
      </c>
      <c r="F112" s="37" t="s">
        <v>27</v>
      </c>
      <c r="G112" s="37" t="s">
        <v>27</v>
      </c>
      <c r="H112" s="37" t="s">
        <v>27</v>
      </c>
      <c r="I112" s="37" t="s">
        <v>27</v>
      </c>
      <c r="J112" s="37" t="s">
        <v>27</v>
      </c>
      <c r="K112" s="37" t="s">
        <v>27</v>
      </c>
      <c r="L112" s="37" t="s">
        <v>27</v>
      </c>
      <c r="M112" s="49">
        <f t="shared" ref="M112:M119" si="66">N112+O112</f>
        <v>151344000</v>
      </c>
      <c r="N112" s="39" t="s">
        <v>27</v>
      </c>
      <c r="O112" s="37">
        <v>151344000</v>
      </c>
      <c r="P112" s="47">
        <f>Q112+R112</f>
        <v>0</v>
      </c>
      <c r="Q112" s="39">
        <v>0</v>
      </c>
      <c r="R112" s="39">
        <v>0</v>
      </c>
      <c r="S112" s="42">
        <f t="shared" ref="S112:S119" si="67">R112-O112</f>
        <v>-151344000</v>
      </c>
      <c r="T112" s="49">
        <f t="shared" ref="T112:T119" si="68">U112+V112</f>
        <v>151344000</v>
      </c>
      <c r="U112" s="37" t="s">
        <v>27</v>
      </c>
      <c r="V112" s="37">
        <v>151344000</v>
      </c>
      <c r="W112" s="47">
        <v>0</v>
      </c>
      <c r="X112" s="39">
        <v>0</v>
      </c>
      <c r="Y112" s="39">
        <v>0</v>
      </c>
      <c r="Z112" s="38">
        <f t="shared" ref="Z112:Z119" si="69">Y112-V112</f>
        <v>-151344000</v>
      </c>
      <c r="AA112" s="40">
        <v>151344000</v>
      </c>
      <c r="AB112" s="40" t="s">
        <v>27</v>
      </c>
      <c r="AC112" s="40">
        <v>151344000</v>
      </c>
      <c r="AD112" s="40">
        <v>151344000</v>
      </c>
      <c r="AE112" s="40" t="s">
        <v>27</v>
      </c>
      <c r="AF112" s="40">
        <v>151344000</v>
      </c>
      <c r="AG112" s="49">
        <f t="shared" ref="AG112:AG119" si="70">AH112+AI112</f>
        <v>306707000</v>
      </c>
      <c r="AH112" s="37">
        <v>257633880</v>
      </c>
      <c r="AI112" s="37">
        <v>49073120</v>
      </c>
      <c r="AJ112" s="47">
        <f t="shared" ref="AJ112:AJ119" si="71">AK112+AL112</f>
        <v>0</v>
      </c>
      <c r="AK112" s="39">
        <v>0</v>
      </c>
      <c r="AL112" s="39">
        <v>0</v>
      </c>
      <c r="AM112" s="42">
        <f t="shared" ref="AM112:AM119" si="72">AL112-AI112</f>
        <v>-49073120</v>
      </c>
      <c r="AN112" s="41"/>
    </row>
    <row r="113" spans="1:40" ht="44.85" customHeight="1">
      <c r="A113" s="22" t="s">
        <v>233</v>
      </c>
      <c r="B113" s="22"/>
      <c r="C113" s="22" t="s">
        <v>234</v>
      </c>
      <c r="D113" s="36" t="s">
        <v>27</v>
      </c>
      <c r="E113" s="37" t="s">
        <v>27</v>
      </c>
      <c r="F113" s="37" t="s">
        <v>27</v>
      </c>
      <c r="G113" s="37" t="s">
        <v>27</v>
      </c>
      <c r="H113" s="37" t="s">
        <v>27</v>
      </c>
      <c r="I113" s="37" t="s">
        <v>27</v>
      </c>
      <c r="J113" s="37" t="s">
        <v>27</v>
      </c>
      <c r="K113" s="37" t="s">
        <v>27</v>
      </c>
      <c r="L113" s="37" t="s">
        <v>27</v>
      </c>
      <c r="M113" s="49">
        <f t="shared" si="66"/>
        <v>150000000</v>
      </c>
      <c r="N113" s="37">
        <v>126000000</v>
      </c>
      <c r="O113" s="37">
        <v>24000000</v>
      </c>
      <c r="P113" s="47">
        <v>0</v>
      </c>
      <c r="Q113" s="39">
        <v>0</v>
      </c>
      <c r="R113" s="39">
        <v>0</v>
      </c>
      <c r="S113" s="42">
        <f t="shared" si="67"/>
        <v>-24000000</v>
      </c>
      <c r="T113" s="47">
        <f t="shared" si="68"/>
        <v>0</v>
      </c>
      <c r="U113" s="39" t="s">
        <v>27</v>
      </c>
      <c r="V113" s="39" t="s">
        <v>27</v>
      </c>
      <c r="W113" s="47">
        <f t="shared" ref="W113:W119" si="73">X113+Y113</f>
        <v>0</v>
      </c>
      <c r="X113" s="39" t="s">
        <v>27</v>
      </c>
      <c r="Y113" s="39" t="s">
        <v>27</v>
      </c>
      <c r="Z113" s="38">
        <f t="shared" si="69"/>
        <v>0</v>
      </c>
      <c r="AA113" s="40">
        <v>150000000</v>
      </c>
      <c r="AB113" s="40">
        <v>126000000</v>
      </c>
      <c r="AC113" s="40">
        <v>24000000</v>
      </c>
      <c r="AD113" s="40" t="s">
        <v>27</v>
      </c>
      <c r="AE113" s="40" t="s">
        <v>27</v>
      </c>
      <c r="AF113" s="40" t="s">
        <v>27</v>
      </c>
      <c r="AG113" s="47">
        <f t="shared" si="70"/>
        <v>0</v>
      </c>
      <c r="AH113" s="39" t="s">
        <v>27</v>
      </c>
      <c r="AI113" s="39" t="s">
        <v>27</v>
      </c>
      <c r="AJ113" s="47">
        <f t="shared" si="71"/>
        <v>0</v>
      </c>
      <c r="AK113" s="39" t="s">
        <v>27</v>
      </c>
      <c r="AL113" s="39" t="s">
        <v>27</v>
      </c>
      <c r="AM113" s="38">
        <f t="shared" si="72"/>
        <v>0</v>
      </c>
      <c r="AN113" s="41"/>
    </row>
    <row r="114" spans="1:40" ht="44.85" customHeight="1">
      <c r="A114" s="22" t="s">
        <v>235</v>
      </c>
      <c r="B114" s="22"/>
      <c r="C114" s="35" t="s">
        <v>236</v>
      </c>
      <c r="D114" s="36">
        <v>10200000</v>
      </c>
      <c r="E114" s="37" t="s">
        <v>27</v>
      </c>
      <c r="F114" s="37">
        <v>10200000</v>
      </c>
      <c r="G114" s="37">
        <v>26397680</v>
      </c>
      <c r="H114" s="37" t="s">
        <v>27</v>
      </c>
      <c r="I114" s="37">
        <v>26397680</v>
      </c>
      <c r="J114" s="37" t="s">
        <v>27</v>
      </c>
      <c r="K114" s="37" t="s">
        <v>27</v>
      </c>
      <c r="L114" s="37" t="s">
        <v>27</v>
      </c>
      <c r="M114" s="49">
        <f t="shared" si="66"/>
        <v>255824415</v>
      </c>
      <c r="N114" s="37">
        <v>255824415</v>
      </c>
      <c r="O114" s="39" t="s">
        <v>27</v>
      </c>
      <c r="P114" s="47">
        <v>0</v>
      </c>
      <c r="Q114" s="39">
        <v>0</v>
      </c>
      <c r="R114" s="39">
        <v>0</v>
      </c>
      <c r="S114" s="38">
        <f t="shared" si="67"/>
        <v>0</v>
      </c>
      <c r="T114" s="49">
        <f t="shared" si="68"/>
        <v>215271292.5</v>
      </c>
      <c r="U114" s="37">
        <v>215271292.5</v>
      </c>
      <c r="V114" s="39" t="s">
        <v>27</v>
      </c>
      <c r="W114" s="47">
        <f t="shared" si="73"/>
        <v>0</v>
      </c>
      <c r="X114" s="39">
        <v>0</v>
      </c>
      <c r="Y114" s="39">
        <v>0</v>
      </c>
      <c r="Z114" s="38">
        <f t="shared" si="69"/>
        <v>0</v>
      </c>
      <c r="AA114" s="40">
        <v>229426735</v>
      </c>
      <c r="AB114" s="40">
        <v>255824415</v>
      </c>
      <c r="AC114" s="40"/>
      <c r="AD114" s="40">
        <v>215271292.5</v>
      </c>
      <c r="AE114" s="40">
        <v>215271292.5</v>
      </c>
      <c r="AF114" s="40" t="s">
        <v>27</v>
      </c>
      <c r="AG114" s="49">
        <f t="shared" si="70"/>
        <v>215271292.5</v>
      </c>
      <c r="AH114" s="37">
        <v>215271292.5</v>
      </c>
      <c r="AI114" s="39" t="s">
        <v>27</v>
      </c>
      <c r="AJ114" s="47">
        <f t="shared" si="71"/>
        <v>0</v>
      </c>
      <c r="AK114" s="39">
        <v>0</v>
      </c>
      <c r="AL114" s="39">
        <v>0</v>
      </c>
      <c r="AM114" s="38">
        <f t="shared" si="72"/>
        <v>0</v>
      </c>
      <c r="AN114" s="41"/>
    </row>
    <row r="115" spans="1:40" ht="44.85" customHeight="1">
      <c r="A115" s="22" t="s">
        <v>237</v>
      </c>
      <c r="B115" s="22"/>
      <c r="C115" s="35" t="s">
        <v>238</v>
      </c>
      <c r="D115" s="36" t="s">
        <v>27</v>
      </c>
      <c r="E115" s="37" t="s">
        <v>27</v>
      </c>
      <c r="F115" s="37" t="s">
        <v>27</v>
      </c>
      <c r="G115" s="37" t="s">
        <v>27</v>
      </c>
      <c r="H115" s="37" t="s">
        <v>27</v>
      </c>
      <c r="I115" s="37" t="s">
        <v>27</v>
      </c>
      <c r="J115" s="37" t="s">
        <v>27</v>
      </c>
      <c r="K115" s="37" t="s">
        <v>27</v>
      </c>
      <c r="L115" s="37" t="s">
        <v>27</v>
      </c>
      <c r="M115" s="49">
        <f t="shared" si="66"/>
        <v>620987400</v>
      </c>
      <c r="N115" s="37">
        <v>620987400</v>
      </c>
      <c r="O115" s="39" t="s">
        <v>27</v>
      </c>
      <c r="P115" s="47">
        <v>0</v>
      </c>
      <c r="Q115" s="39">
        <v>0</v>
      </c>
      <c r="R115" s="39">
        <v>0</v>
      </c>
      <c r="S115" s="38">
        <f t="shared" si="67"/>
        <v>0</v>
      </c>
      <c r="T115" s="49">
        <f t="shared" si="68"/>
        <v>759884400</v>
      </c>
      <c r="U115" s="37">
        <v>759884400</v>
      </c>
      <c r="V115" s="39" t="s">
        <v>27</v>
      </c>
      <c r="W115" s="47">
        <f t="shared" si="73"/>
        <v>0</v>
      </c>
      <c r="X115" s="39">
        <v>0</v>
      </c>
      <c r="Y115" s="39">
        <v>0</v>
      </c>
      <c r="Z115" s="38">
        <f t="shared" si="69"/>
        <v>0</v>
      </c>
      <c r="AA115" s="40">
        <v>620987400</v>
      </c>
      <c r="AB115" s="40">
        <v>620987400</v>
      </c>
      <c r="AC115" s="40" t="s">
        <v>27</v>
      </c>
      <c r="AD115" s="40">
        <v>759884400</v>
      </c>
      <c r="AE115" s="40">
        <v>759884400</v>
      </c>
      <c r="AF115" s="40" t="s">
        <v>27</v>
      </c>
      <c r="AG115" s="49">
        <f t="shared" si="70"/>
        <v>789227100</v>
      </c>
      <c r="AH115" s="37">
        <v>789227100</v>
      </c>
      <c r="AI115" s="39" t="s">
        <v>27</v>
      </c>
      <c r="AJ115" s="47">
        <f t="shared" si="71"/>
        <v>0</v>
      </c>
      <c r="AK115" s="39">
        <v>0</v>
      </c>
      <c r="AL115" s="39">
        <v>0</v>
      </c>
      <c r="AM115" s="38">
        <f t="shared" si="72"/>
        <v>0</v>
      </c>
      <c r="AN115" s="41"/>
    </row>
    <row r="116" spans="1:40" ht="44.85" customHeight="1">
      <c r="A116" s="22" t="s">
        <v>239</v>
      </c>
      <c r="B116" s="22"/>
      <c r="C116" s="35" t="s">
        <v>240</v>
      </c>
      <c r="D116" s="36" t="s">
        <v>27</v>
      </c>
      <c r="E116" s="37" t="s">
        <v>27</v>
      </c>
      <c r="F116" s="37" t="s">
        <v>27</v>
      </c>
      <c r="G116" s="37" t="s">
        <v>27</v>
      </c>
      <c r="H116" s="37" t="s">
        <v>27</v>
      </c>
      <c r="I116" s="37" t="s">
        <v>27</v>
      </c>
      <c r="J116" s="37" t="s">
        <v>27</v>
      </c>
      <c r="K116" s="37" t="s">
        <v>27</v>
      </c>
      <c r="L116" s="37" t="s">
        <v>27</v>
      </c>
      <c r="M116" s="49">
        <f t="shared" si="66"/>
        <v>215028000</v>
      </c>
      <c r="N116" s="37">
        <v>215028000</v>
      </c>
      <c r="O116" s="39" t="s">
        <v>27</v>
      </c>
      <c r="P116" s="47">
        <v>0</v>
      </c>
      <c r="Q116" s="39">
        <v>0</v>
      </c>
      <c r="R116" s="39">
        <v>0</v>
      </c>
      <c r="S116" s="38">
        <f t="shared" si="67"/>
        <v>0</v>
      </c>
      <c r="T116" s="47">
        <f t="shared" si="68"/>
        <v>0</v>
      </c>
      <c r="U116" s="39" t="s">
        <v>27</v>
      </c>
      <c r="V116" s="39" t="s">
        <v>27</v>
      </c>
      <c r="W116" s="47">
        <f t="shared" si="73"/>
        <v>0</v>
      </c>
      <c r="X116" s="39" t="s">
        <v>27</v>
      </c>
      <c r="Y116" s="39" t="s">
        <v>27</v>
      </c>
      <c r="Z116" s="38">
        <f t="shared" si="69"/>
        <v>0</v>
      </c>
      <c r="AA116" s="40">
        <v>215028000</v>
      </c>
      <c r="AB116" s="40">
        <v>215028000</v>
      </c>
      <c r="AC116" s="40" t="s">
        <v>27</v>
      </c>
      <c r="AD116" s="40" t="s">
        <v>27</v>
      </c>
      <c r="AE116" s="40" t="s">
        <v>27</v>
      </c>
      <c r="AF116" s="40" t="s">
        <v>27</v>
      </c>
      <c r="AG116" s="47">
        <f t="shared" si="70"/>
        <v>0</v>
      </c>
      <c r="AH116" s="39" t="s">
        <v>27</v>
      </c>
      <c r="AI116" s="39" t="s">
        <v>27</v>
      </c>
      <c r="AJ116" s="47">
        <f t="shared" si="71"/>
        <v>0</v>
      </c>
      <c r="AK116" s="39" t="s">
        <v>27</v>
      </c>
      <c r="AL116" s="39" t="s">
        <v>27</v>
      </c>
      <c r="AM116" s="38">
        <f t="shared" si="72"/>
        <v>0</v>
      </c>
      <c r="AN116" s="41"/>
    </row>
    <row r="117" spans="1:40" ht="44.85" customHeight="1">
      <c r="A117" s="22" t="s">
        <v>241</v>
      </c>
      <c r="B117" s="22"/>
      <c r="C117" s="35" t="s">
        <v>242</v>
      </c>
      <c r="D117" s="36" t="s">
        <v>27</v>
      </c>
      <c r="E117" s="37" t="s">
        <v>27</v>
      </c>
      <c r="F117" s="37" t="s">
        <v>27</v>
      </c>
      <c r="G117" s="37" t="s">
        <v>27</v>
      </c>
      <c r="H117" s="37" t="s">
        <v>27</v>
      </c>
      <c r="I117" s="37" t="s">
        <v>27</v>
      </c>
      <c r="J117" s="37" t="s">
        <v>27</v>
      </c>
      <c r="K117" s="37" t="s">
        <v>27</v>
      </c>
      <c r="L117" s="37" t="s">
        <v>27</v>
      </c>
      <c r="M117" s="49">
        <f t="shared" si="66"/>
        <v>236426850</v>
      </c>
      <c r="N117" s="37">
        <v>236426850</v>
      </c>
      <c r="O117" s="39" t="s">
        <v>27</v>
      </c>
      <c r="P117" s="47">
        <v>0</v>
      </c>
      <c r="Q117" s="39">
        <v>0</v>
      </c>
      <c r="R117" s="39">
        <v>0</v>
      </c>
      <c r="S117" s="38">
        <f t="shared" si="67"/>
        <v>0</v>
      </c>
      <c r="T117" s="47">
        <f t="shared" si="68"/>
        <v>0</v>
      </c>
      <c r="U117" s="39" t="s">
        <v>27</v>
      </c>
      <c r="V117" s="39" t="s">
        <v>27</v>
      </c>
      <c r="W117" s="47">
        <f t="shared" si="73"/>
        <v>0</v>
      </c>
      <c r="X117" s="39" t="s">
        <v>27</v>
      </c>
      <c r="Y117" s="39" t="s">
        <v>27</v>
      </c>
      <c r="Z117" s="38">
        <f t="shared" si="69"/>
        <v>0</v>
      </c>
      <c r="AA117" s="40">
        <v>236426850</v>
      </c>
      <c r="AB117" s="40">
        <v>236426850</v>
      </c>
      <c r="AC117" s="40" t="s">
        <v>27</v>
      </c>
      <c r="AD117" s="40" t="s">
        <v>27</v>
      </c>
      <c r="AE117" s="40" t="s">
        <v>27</v>
      </c>
      <c r="AF117" s="40" t="s">
        <v>27</v>
      </c>
      <c r="AG117" s="47">
        <f t="shared" si="70"/>
        <v>0</v>
      </c>
      <c r="AH117" s="39" t="s">
        <v>27</v>
      </c>
      <c r="AI117" s="39" t="s">
        <v>27</v>
      </c>
      <c r="AJ117" s="47">
        <f t="shared" si="71"/>
        <v>0</v>
      </c>
      <c r="AK117" s="39" t="s">
        <v>27</v>
      </c>
      <c r="AL117" s="39" t="s">
        <v>27</v>
      </c>
      <c r="AM117" s="38">
        <f t="shared" si="72"/>
        <v>0</v>
      </c>
      <c r="AN117" s="41"/>
    </row>
    <row r="118" spans="1:40" ht="44.85" customHeight="1">
      <c r="A118" s="22" t="s">
        <v>243</v>
      </c>
      <c r="B118" s="22"/>
      <c r="C118" s="35" t="s">
        <v>244</v>
      </c>
      <c r="D118" s="36" t="s">
        <v>27</v>
      </c>
      <c r="E118" s="37" t="s">
        <v>27</v>
      </c>
      <c r="F118" s="37" t="s">
        <v>27</v>
      </c>
      <c r="G118" s="37" t="s">
        <v>27</v>
      </c>
      <c r="H118" s="37" t="s">
        <v>27</v>
      </c>
      <c r="I118" s="37" t="s">
        <v>27</v>
      </c>
      <c r="J118" s="37" t="s">
        <v>27</v>
      </c>
      <c r="K118" s="37" t="s">
        <v>27</v>
      </c>
      <c r="L118" s="37" t="s">
        <v>27</v>
      </c>
      <c r="M118" s="49">
        <f t="shared" si="66"/>
        <v>184395820</v>
      </c>
      <c r="N118" s="37">
        <v>184395820</v>
      </c>
      <c r="O118" s="39" t="s">
        <v>27</v>
      </c>
      <c r="P118" s="47">
        <v>0</v>
      </c>
      <c r="Q118" s="39">
        <v>0</v>
      </c>
      <c r="R118" s="39">
        <v>0</v>
      </c>
      <c r="S118" s="38">
        <f t="shared" si="67"/>
        <v>0</v>
      </c>
      <c r="T118" s="47">
        <f t="shared" si="68"/>
        <v>0</v>
      </c>
      <c r="U118" s="39" t="s">
        <v>27</v>
      </c>
      <c r="V118" s="39" t="s">
        <v>27</v>
      </c>
      <c r="W118" s="47">
        <f t="shared" si="73"/>
        <v>0</v>
      </c>
      <c r="X118" s="39" t="s">
        <v>27</v>
      </c>
      <c r="Y118" s="39" t="s">
        <v>27</v>
      </c>
      <c r="Z118" s="38">
        <f t="shared" si="69"/>
        <v>0</v>
      </c>
      <c r="AA118" s="40">
        <v>184395820</v>
      </c>
      <c r="AB118" s="40">
        <v>184395820</v>
      </c>
      <c r="AC118" s="40" t="s">
        <v>27</v>
      </c>
      <c r="AD118" s="40" t="s">
        <v>27</v>
      </c>
      <c r="AE118" s="40" t="s">
        <v>27</v>
      </c>
      <c r="AF118" s="40" t="s">
        <v>27</v>
      </c>
      <c r="AG118" s="47">
        <f t="shared" si="70"/>
        <v>0</v>
      </c>
      <c r="AH118" s="39" t="s">
        <v>27</v>
      </c>
      <c r="AI118" s="39" t="s">
        <v>27</v>
      </c>
      <c r="AJ118" s="47">
        <f t="shared" si="71"/>
        <v>0</v>
      </c>
      <c r="AK118" s="39" t="s">
        <v>27</v>
      </c>
      <c r="AL118" s="39" t="s">
        <v>27</v>
      </c>
      <c r="AM118" s="38">
        <f t="shared" si="72"/>
        <v>0</v>
      </c>
      <c r="AN118" s="41"/>
    </row>
    <row r="119" spans="1:40" ht="44.85" customHeight="1">
      <c r="A119" s="22" t="s">
        <v>245</v>
      </c>
      <c r="B119" s="22" t="s">
        <v>246</v>
      </c>
      <c r="C119" s="22" t="s">
        <v>247</v>
      </c>
      <c r="D119" s="36">
        <v>0</v>
      </c>
      <c r="E119" s="37"/>
      <c r="F119" s="37"/>
      <c r="G119" s="37"/>
      <c r="H119" s="37"/>
      <c r="I119" s="37"/>
      <c r="J119" s="37"/>
      <c r="K119" s="37"/>
      <c r="L119" s="37"/>
      <c r="M119" s="47">
        <f t="shared" si="66"/>
        <v>0</v>
      </c>
      <c r="N119" s="39">
        <v>0</v>
      </c>
      <c r="O119" s="39">
        <v>0</v>
      </c>
      <c r="P119" s="49">
        <f>Q119+R119</f>
        <v>15904890.42</v>
      </c>
      <c r="Q119" s="39" t="s">
        <v>27</v>
      </c>
      <c r="R119" s="37">
        <v>15904890.42</v>
      </c>
      <c r="S119" s="42">
        <f t="shared" si="67"/>
        <v>15904890.42</v>
      </c>
      <c r="T119" s="47">
        <f t="shared" si="68"/>
        <v>0</v>
      </c>
      <c r="U119" s="39" t="s">
        <v>27</v>
      </c>
      <c r="V119" s="39" t="s">
        <v>27</v>
      </c>
      <c r="W119" s="47">
        <f t="shared" si="73"/>
        <v>0</v>
      </c>
      <c r="X119" s="39" t="s">
        <v>27</v>
      </c>
      <c r="Y119" s="39" t="s">
        <v>27</v>
      </c>
      <c r="Z119" s="38">
        <f t="shared" si="69"/>
        <v>0</v>
      </c>
      <c r="AA119" s="40"/>
      <c r="AB119" s="40"/>
      <c r="AC119" s="40"/>
      <c r="AD119" s="40"/>
      <c r="AE119" s="40"/>
      <c r="AF119" s="40"/>
      <c r="AG119" s="47">
        <f t="shared" si="70"/>
        <v>0</v>
      </c>
      <c r="AH119" s="39" t="s">
        <v>27</v>
      </c>
      <c r="AI119" s="39" t="s">
        <v>27</v>
      </c>
      <c r="AJ119" s="47">
        <f t="shared" si="71"/>
        <v>0</v>
      </c>
      <c r="AK119" s="39" t="s">
        <v>27</v>
      </c>
      <c r="AL119" s="39" t="s">
        <v>27</v>
      </c>
      <c r="AM119" s="38">
        <f t="shared" si="72"/>
        <v>0</v>
      </c>
      <c r="AN119" s="41"/>
    </row>
    <row r="120" spans="1:40" ht="45" customHeight="1">
      <c r="A120" s="22"/>
      <c r="B120" s="22"/>
      <c r="C120" s="27" t="s">
        <v>248</v>
      </c>
      <c r="D120" s="28">
        <f>D121+D169</f>
        <v>4795798431.1399994</v>
      </c>
      <c r="E120" s="8"/>
      <c r="F120" s="8"/>
      <c r="G120" s="8"/>
      <c r="H120" s="8"/>
      <c r="I120" s="8"/>
      <c r="J120" s="8"/>
      <c r="K120" s="8"/>
      <c r="L120" s="8"/>
      <c r="M120" s="28">
        <f t="shared" ref="M120:Z120" si="74">M121+M169</f>
        <v>7255919212.5599995</v>
      </c>
      <c r="N120" s="28">
        <f t="shared" si="74"/>
        <v>4806836557.3500004</v>
      </c>
      <c r="O120" s="28">
        <f t="shared" si="74"/>
        <v>2449082655.2100005</v>
      </c>
      <c r="P120" s="28">
        <f t="shared" si="74"/>
        <v>7208531464.5199995</v>
      </c>
      <c r="Q120" s="28">
        <f t="shared" si="74"/>
        <v>4630981257.3500004</v>
      </c>
      <c r="R120" s="28">
        <f t="shared" si="74"/>
        <v>2577550207.1700006</v>
      </c>
      <c r="S120" s="29">
        <f t="shared" si="74"/>
        <v>128467551.96000002</v>
      </c>
      <c r="T120" s="28">
        <f t="shared" si="74"/>
        <v>4834730159.9700003</v>
      </c>
      <c r="U120" s="28">
        <f t="shared" si="74"/>
        <v>3004368286</v>
      </c>
      <c r="V120" s="28">
        <f t="shared" si="74"/>
        <v>1830361873.97</v>
      </c>
      <c r="W120" s="28">
        <f t="shared" si="74"/>
        <v>4550056522.5559998</v>
      </c>
      <c r="X120" s="28">
        <f t="shared" si="74"/>
        <v>1996466886</v>
      </c>
      <c r="Y120" s="28">
        <f t="shared" si="74"/>
        <v>2553589636.5559998</v>
      </c>
      <c r="Z120" s="29">
        <f t="shared" si="74"/>
        <v>723227762.58599997</v>
      </c>
      <c r="AA120" s="28">
        <f t="shared" ref="AA120:AF120" si="75">AA121</f>
        <v>1140206068.1900001</v>
      </c>
      <c r="AB120" s="28">
        <f t="shared" si="75"/>
        <v>-301</v>
      </c>
      <c r="AC120" s="50">
        <f t="shared" si="75"/>
        <v>1153699319.8299999</v>
      </c>
      <c r="AD120" s="50">
        <f t="shared" si="75"/>
        <v>2212825314.8699999</v>
      </c>
      <c r="AE120" s="50">
        <f t="shared" si="75"/>
        <v>1187999698</v>
      </c>
      <c r="AF120" s="50">
        <f t="shared" si="75"/>
        <v>1024825616.87</v>
      </c>
      <c r="AG120" s="28">
        <f t="shared" ref="AG120:AM120" si="76">AG121+AG169</f>
        <v>3341282948</v>
      </c>
      <c r="AH120" s="28">
        <f t="shared" si="76"/>
        <v>2629473198</v>
      </c>
      <c r="AI120" s="28">
        <f t="shared" si="76"/>
        <v>711809750</v>
      </c>
      <c r="AJ120" s="28">
        <f t="shared" si="76"/>
        <v>3803860523.7860003</v>
      </c>
      <c r="AK120" s="28">
        <f t="shared" si="76"/>
        <v>2685642716</v>
      </c>
      <c r="AL120" s="28">
        <f t="shared" si="76"/>
        <v>1118217807.7859998</v>
      </c>
      <c r="AM120" s="29">
        <f t="shared" si="76"/>
        <v>406408057.78599995</v>
      </c>
      <c r="AN120" s="33"/>
    </row>
    <row r="121" spans="1:40" ht="32.25" customHeight="1">
      <c r="A121" s="22"/>
      <c r="B121" s="22"/>
      <c r="C121" s="27" t="s">
        <v>28</v>
      </c>
      <c r="D121" s="28">
        <f>SUM(D122:D168)</f>
        <v>4775227745.249999</v>
      </c>
      <c r="E121" s="8">
        <f t="shared" ref="E121:L121" si="77">SUM(E124:E168)</f>
        <v>3429720472.0500007</v>
      </c>
      <c r="F121" s="8">
        <f t="shared" si="77"/>
        <v>1345507273.1999998</v>
      </c>
      <c r="G121" s="8">
        <f t="shared" si="77"/>
        <v>6340209528.0999994</v>
      </c>
      <c r="H121" s="8">
        <f t="shared" si="77"/>
        <v>4806836858.3500004</v>
      </c>
      <c r="I121" s="8">
        <f t="shared" si="77"/>
        <v>1533372669.75</v>
      </c>
      <c r="J121" s="8">
        <f t="shared" si="77"/>
        <v>2621904845.0999999</v>
      </c>
      <c r="K121" s="8">
        <f t="shared" si="77"/>
        <v>1816368588</v>
      </c>
      <c r="L121" s="8">
        <f t="shared" si="77"/>
        <v>805536257.10000002</v>
      </c>
      <c r="M121" s="28">
        <f t="shared" ref="M121:Z121" si="78">SUM(M122:M168)</f>
        <v>7255919212.5599995</v>
      </c>
      <c r="N121" s="28">
        <f t="shared" si="78"/>
        <v>4806836557.3500004</v>
      </c>
      <c r="O121" s="28">
        <f t="shared" si="78"/>
        <v>2449082655.2100005</v>
      </c>
      <c r="P121" s="28">
        <f t="shared" si="78"/>
        <v>6959483637.6399994</v>
      </c>
      <c r="Q121" s="28">
        <f t="shared" si="78"/>
        <v>4630981257.3500004</v>
      </c>
      <c r="R121" s="28">
        <f t="shared" si="78"/>
        <v>2328502380.2900004</v>
      </c>
      <c r="S121" s="29">
        <f t="shared" si="78"/>
        <v>-120580274.91999997</v>
      </c>
      <c r="T121" s="28">
        <f t="shared" si="78"/>
        <v>4834730159.9700003</v>
      </c>
      <c r="U121" s="28">
        <f t="shared" si="78"/>
        <v>3004368286</v>
      </c>
      <c r="V121" s="28">
        <f t="shared" si="78"/>
        <v>1830361873.97</v>
      </c>
      <c r="W121" s="28">
        <f t="shared" si="78"/>
        <v>3190376517.3000002</v>
      </c>
      <c r="X121" s="28">
        <f t="shared" si="78"/>
        <v>1516368286</v>
      </c>
      <c r="Y121" s="28">
        <f t="shared" si="78"/>
        <v>1674008231.3</v>
      </c>
      <c r="Z121" s="29">
        <f t="shared" si="78"/>
        <v>-156353642.66999999</v>
      </c>
      <c r="AA121" s="28">
        <f t="shared" ref="AA121:AF121" si="79">AA124+AA125+AA126+AA127+AA128+AA129+AA130+AA131+AA132+AA133+AA134+AA135+AA136+AA137+AA138+AA139+AA140+AA141+AA142+AA143+AA144+AA145+AA146+AA147+AA148+AA149+AA150+AA151+AA152+AA153+AA154+AA155+AA156+AA157+AA158+AA159+AA160+AA161+AA162+AA163+AA164+AA165+AA166+AA167+AA168</f>
        <v>1140206068.1900001</v>
      </c>
      <c r="AB121" s="28">
        <f t="shared" si="79"/>
        <v>-301</v>
      </c>
      <c r="AC121" s="50">
        <f t="shared" si="79"/>
        <v>1153699319.8299999</v>
      </c>
      <c r="AD121" s="50">
        <f t="shared" si="79"/>
        <v>2212825314.8699999</v>
      </c>
      <c r="AE121" s="50">
        <f t="shared" si="79"/>
        <v>1187999698</v>
      </c>
      <c r="AF121" s="50">
        <f t="shared" si="79"/>
        <v>1024825616.87</v>
      </c>
      <c r="AG121" s="28">
        <f t="shared" ref="AG121:AM121" si="80">SUM(AG122:AG168)</f>
        <v>3341282948</v>
      </c>
      <c r="AH121" s="28">
        <f t="shared" si="80"/>
        <v>2629473198</v>
      </c>
      <c r="AI121" s="28">
        <f t="shared" si="80"/>
        <v>711809750</v>
      </c>
      <c r="AJ121" s="28">
        <f t="shared" si="80"/>
        <v>2442334773.0500002</v>
      </c>
      <c r="AK121" s="28">
        <f t="shared" si="80"/>
        <v>1684831916</v>
      </c>
      <c r="AL121" s="28">
        <f t="shared" si="80"/>
        <v>757502857.04999995</v>
      </c>
      <c r="AM121" s="29">
        <f t="shared" si="80"/>
        <v>45693107.049999997</v>
      </c>
      <c r="AN121" s="31">
        <f>AN124+AN125+AN126+AN127+AN128+AN129+AN130+AN131+AN132+AN133+AN134+AN135+AN136+AN137+AN138+AN139+AN140+AN141+AN142+AN143+AN144+AN145+AN146+AN147+AN148+AN149+AN150+AN151+AN152+AN153+AN154+AN155+AN156+AN157+AN158+AN159+AN160+AN161+AN162+AN163+AN164+AN165+AN166+AN167+AN168</f>
        <v>21633878395.600002</v>
      </c>
    </row>
    <row r="122" spans="1:40" ht="72" customHeight="1">
      <c r="A122" s="22" t="s">
        <v>249</v>
      </c>
      <c r="B122" s="22" t="s">
        <v>250</v>
      </c>
      <c r="C122" s="35" t="s">
        <v>251</v>
      </c>
      <c r="D122" s="36">
        <v>0</v>
      </c>
      <c r="E122" s="28"/>
      <c r="F122" s="28"/>
      <c r="G122" s="28"/>
      <c r="H122" s="28"/>
      <c r="I122" s="28"/>
      <c r="J122" s="28"/>
      <c r="K122" s="28"/>
      <c r="L122" s="28"/>
      <c r="M122" s="39">
        <f t="shared" ref="M122:M168" si="81">N122+O122</f>
        <v>0</v>
      </c>
      <c r="N122" s="39" t="s">
        <v>27</v>
      </c>
      <c r="O122" s="39" t="s">
        <v>27</v>
      </c>
      <c r="P122" s="37">
        <f t="shared" ref="P122:P168" si="82">Q122+R122</f>
        <v>6192000</v>
      </c>
      <c r="Q122" s="39">
        <v>0</v>
      </c>
      <c r="R122" s="37">
        <v>6192000</v>
      </c>
      <c r="S122" s="51">
        <f t="shared" ref="S122:S168" si="83">R122-O122</f>
        <v>6192000</v>
      </c>
      <c r="T122" s="39">
        <f t="shared" ref="T122:T168" si="84">U122+V122</f>
        <v>0</v>
      </c>
      <c r="U122" s="39" t="s">
        <v>27</v>
      </c>
      <c r="V122" s="39" t="s">
        <v>27</v>
      </c>
      <c r="W122" s="37">
        <f t="shared" ref="W122:W168" si="85">X122+Y122</f>
        <v>25952000</v>
      </c>
      <c r="X122" s="39">
        <v>0</v>
      </c>
      <c r="Y122" s="37">
        <v>25952000</v>
      </c>
      <c r="Z122" s="42">
        <f t="shared" ref="Z122:Z168" si="86">Y122-V122</f>
        <v>25952000</v>
      </c>
      <c r="AA122" s="28"/>
      <c r="AB122" s="28"/>
      <c r="AC122" s="50"/>
      <c r="AD122" s="50"/>
      <c r="AE122" s="50"/>
      <c r="AF122" s="50"/>
      <c r="AG122" s="39">
        <f t="shared" ref="AG122:AG168" si="87">AH122+AI122</f>
        <v>0</v>
      </c>
      <c r="AH122" s="39" t="s">
        <v>27</v>
      </c>
      <c r="AI122" s="39" t="s">
        <v>27</v>
      </c>
      <c r="AJ122" s="37">
        <f t="shared" ref="AJ122:AJ168" si="88">AK122+AL122</f>
        <v>24880000</v>
      </c>
      <c r="AK122" s="39">
        <v>0</v>
      </c>
      <c r="AL122" s="37">
        <v>24880000</v>
      </c>
      <c r="AM122" s="42">
        <f t="shared" ref="AM122:AM168" si="89">AL122-AI122</f>
        <v>24880000</v>
      </c>
      <c r="AN122" s="31"/>
    </row>
    <row r="123" spans="1:40" ht="67.150000000000006" customHeight="1">
      <c r="A123" s="22" t="s">
        <v>252</v>
      </c>
      <c r="B123" s="22" t="s">
        <v>250</v>
      </c>
      <c r="C123" s="35" t="s">
        <v>253</v>
      </c>
      <c r="D123" s="36">
        <v>0</v>
      </c>
      <c r="E123" s="28"/>
      <c r="F123" s="28"/>
      <c r="G123" s="28"/>
      <c r="H123" s="28"/>
      <c r="I123" s="28"/>
      <c r="J123" s="28"/>
      <c r="K123" s="28"/>
      <c r="L123" s="28"/>
      <c r="M123" s="39">
        <f t="shared" si="81"/>
        <v>0</v>
      </c>
      <c r="N123" s="39" t="s">
        <v>27</v>
      </c>
      <c r="O123" s="39" t="s">
        <v>27</v>
      </c>
      <c r="P123" s="37">
        <f t="shared" si="82"/>
        <v>16720000</v>
      </c>
      <c r="Q123" s="39">
        <v>0</v>
      </c>
      <c r="R123" s="37">
        <v>16720000</v>
      </c>
      <c r="S123" s="51">
        <f t="shared" si="83"/>
        <v>16720000</v>
      </c>
      <c r="T123" s="39">
        <f t="shared" si="84"/>
        <v>0</v>
      </c>
      <c r="U123" s="39" t="s">
        <v>27</v>
      </c>
      <c r="V123" s="39" t="s">
        <v>27</v>
      </c>
      <c r="W123" s="37">
        <f t="shared" si="85"/>
        <v>70064000</v>
      </c>
      <c r="X123" s="39">
        <v>0</v>
      </c>
      <c r="Y123" s="37">
        <v>70064000</v>
      </c>
      <c r="Z123" s="42">
        <f t="shared" si="86"/>
        <v>70064000</v>
      </c>
      <c r="AA123" s="28"/>
      <c r="AB123" s="28"/>
      <c r="AC123" s="50"/>
      <c r="AD123" s="50"/>
      <c r="AE123" s="50"/>
      <c r="AF123" s="50"/>
      <c r="AG123" s="39">
        <f t="shared" si="87"/>
        <v>0</v>
      </c>
      <c r="AH123" s="39" t="s">
        <v>27</v>
      </c>
      <c r="AI123" s="39" t="s">
        <v>27</v>
      </c>
      <c r="AJ123" s="37">
        <f t="shared" si="88"/>
        <v>67168000</v>
      </c>
      <c r="AK123" s="39">
        <v>0</v>
      </c>
      <c r="AL123" s="37">
        <v>67168000</v>
      </c>
      <c r="AM123" s="42">
        <f t="shared" si="89"/>
        <v>67168000</v>
      </c>
      <c r="AN123" s="31"/>
    </row>
    <row r="124" spans="1:40" ht="64.7" customHeight="1">
      <c r="A124" s="35" t="s">
        <v>254</v>
      </c>
      <c r="B124" s="35" t="s">
        <v>250</v>
      </c>
      <c r="C124" s="35" t="s">
        <v>255</v>
      </c>
      <c r="D124" s="36">
        <v>121031883.83</v>
      </c>
      <c r="E124" s="37" t="s">
        <v>27</v>
      </c>
      <c r="F124" s="37">
        <v>121031883.83</v>
      </c>
      <c r="G124" s="37">
        <v>2000000</v>
      </c>
      <c r="H124" s="37" t="s">
        <v>27</v>
      </c>
      <c r="I124" s="37">
        <v>2000000</v>
      </c>
      <c r="J124" s="37" t="s">
        <v>27</v>
      </c>
      <c r="K124" s="37" t="s">
        <v>27</v>
      </c>
      <c r="L124" s="37" t="s">
        <v>27</v>
      </c>
      <c r="M124" s="37">
        <f t="shared" si="81"/>
        <v>52633800</v>
      </c>
      <c r="N124" s="39" t="s">
        <v>27</v>
      </c>
      <c r="O124" s="37">
        <v>52633800</v>
      </c>
      <c r="P124" s="37">
        <f t="shared" si="82"/>
        <v>52633800</v>
      </c>
      <c r="Q124" s="39" t="s">
        <v>27</v>
      </c>
      <c r="R124" s="37">
        <v>52633800</v>
      </c>
      <c r="S124" s="38">
        <f t="shared" si="83"/>
        <v>0</v>
      </c>
      <c r="T124" s="39">
        <f t="shared" si="84"/>
        <v>0</v>
      </c>
      <c r="U124" s="39" t="s">
        <v>27</v>
      </c>
      <c r="V124" s="39" t="s">
        <v>27</v>
      </c>
      <c r="W124" s="39">
        <f t="shared" si="85"/>
        <v>0</v>
      </c>
      <c r="X124" s="39" t="s">
        <v>27</v>
      </c>
      <c r="Y124" s="39" t="s">
        <v>27</v>
      </c>
      <c r="Z124" s="38">
        <f t="shared" si="86"/>
        <v>0</v>
      </c>
      <c r="AA124" s="40">
        <v>50633800</v>
      </c>
      <c r="AB124" s="40" t="s">
        <v>27</v>
      </c>
      <c r="AC124" s="40">
        <v>50633800</v>
      </c>
      <c r="AD124" s="40" t="s">
        <v>27</v>
      </c>
      <c r="AE124" s="40" t="s">
        <v>27</v>
      </c>
      <c r="AF124" s="40" t="s">
        <v>27</v>
      </c>
      <c r="AG124" s="39">
        <f t="shared" si="87"/>
        <v>0</v>
      </c>
      <c r="AH124" s="39" t="s">
        <v>27</v>
      </c>
      <c r="AI124" s="39" t="s">
        <v>27</v>
      </c>
      <c r="AJ124" s="39">
        <f t="shared" si="88"/>
        <v>0</v>
      </c>
      <c r="AK124" s="39" t="s">
        <v>27</v>
      </c>
      <c r="AL124" s="39" t="s">
        <v>27</v>
      </c>
      <c r="AM124" s="38">
        <f t="shared" si="89"/>
        <v>0</v>
      </c>
      <c r="AN124" s="41">
        <v>245665683.83000001</v>
      </c>
    </row>
    <row r="125" spans="1:40" ht="52.15" customHeight="1">
      <c r="A125" s="35" t="s">
        <v>256</v>
      </c>
      <c r="B125" s="22">
        <v>110543640</v>
      </c>
      <c r="C125" s="22" t="s">
        <v>257</v>
      </c>
      <c r="D125" s="36" t="s">
        <v>27</v>
      </c>
      <c r="E125" s="37" t="s">
        <v>27</v>
      </c>
      <c r="F125" s="37" t="s">
        <v>27</v>
      </c>
      <c r="G125" s="37" t="s">
        <v>27</v>
      </c>
      <c r="H125" s="37" t="s">
        <v>27</v>
      </c>
      <c r="I125" s="37" t="s">
        <v>27</v>
      </c>
      <c r="J125" s="37" t="s">
        <v>27</v>
      </c>
      <c r="K125" s="37" t="s">
        <v>27</v>
      </c>
      <c r="L125" s="37" t="s">
        <v>27</v>
      </c>
      <c r="M125" s="37">
        <f t="shared" si="81"/>
        <v>200000000</v>
      </c>
      <c r="N125" s="39" t="s">
        <v>27</v>
      </c>
      <c r="O125" s="37">
        <v>200000000</v>
      </c>
      <c r="P125" s="37">
        <f t="shared" si="82"/>
        <v>125455000</v>
      </c>
      <c r="Q125" s="39" t="s">
        <v>27</v>
      </c>
      <c r="R125" s="37">
        <v>125455000</v>
      </c>
      <c r="S125" s="42">
        <f t="shared" si="83"/>
        <v>-74545000</v>
      </c>
      <c r="T125" s="37">
        <f t="shared" si="84"/>
        <v>1200000000</v>
      </c>
      <c r="U125" s="37">
        <v>1188000000</v>
      </c>
      <c r="V125" s="37">
        <v>12000000</v>
      </c>
      <c r="W125" s="39">
        <f t="shared" si="85"/>
        <v>0</v>
      </c>
      <c r="X125" s="39">
        <v>0</v>
      </c>
      <c r="Y125" s="39">
        <v>0</v>
      </c>
      <c r="Z125" s="42">
        <f t="shared" si="86"/>
        <v>-12000000</v>
      </c>
      <c r="AA125" s="40">
        <v>200000000</v>
      </c>
      <c r="AB125" s="40" t="s">
        <v>27</v>
      </c>
      <c r="AC125" s="40">
        <v>200000000</v>
      </c>
      <c r="AD125" s="40">
        <v>1200000000</v>
      </c>
      <c r="AE125" s="40">
        <v>1188000000</v>
      </c>
      <c r="AF125" s="40">
        <v>12000000</v>
      </c>
      <c r="AG125" s="37">
        <f t="shared" si="87"/>
        <v>1600000000</v>
      </c>
      <c r="AH125" s="37">
        <v>1584000000</v>
      </c>
      <c r="AI125" s="37">
        <v>16000000</v>
      </c>
      <c r="AJ125" s="39">
        <f t="shared" si="88"/>
        <v>0</v>
      </c>
      <c r="AK125" s="39">
        <v>0</v>
      </c>
      <c r="AL125" s="39">
        <v>0</v>
      </c>
      <c r="AM125" s="42">
        <f t="shared" si="89"/>
        <v>-16000000</v>
      </c>
      <c r="AN125" s="41">
        <v>4200000000</v>
      </c>
    </row>
    <row r="126" spans="1:40" ht="83.25" customHeight="1">
      <c r="A126" s="22" t="s">
        <v>258</v>
      </c>
      <c r="B126" s="35" t="s">
        <v>259</v>
      </c>
      <c r="C126" s="35" t="s">
        <v>260</v>
      </c>
      <c r="D126" s="36">
        <v>67209027.239999995</v>
      </c>
      <c r="E126" s="37">
        <v>56671076</v>
      </c>
      <c r="F126" s="37">
        <v>10537951.24</v>
      </c>
      <c r="G126" s="37">
        <v>55757250</v>
      </c>
      <c r="H126" s="37">
        <v>53950735</v>
      </c>
      <c r="I126" s="37">
        <v>1806515</v>
      </c>
      <c r="J126" s="37">
        <v>60000000</v>
      </c>
      <c r="K126" s="37">
        <v>58056022</v>
      </c>
      <c r="L126" s="37">
        <v>1943978</v>
      </c>
      <c r="M126" s="37">
        <f t="shared" si="81"/>
        <v>74765062</v>
      </c>
      <c r="N126" s="37">
        <v>53950715</v>
      </c>
      <c r="O126" s="37">
        <v>20814347</v>
      </c>
      <c r="P126" s="37">
        <f t="shared" si="82"/>
        <v>74765062</v>
      </c>
      <c r="Q126" s="37">
        <v>53950715</v>
      </c>
      <c r="R126" s="37">
        <v>20814347</v>
      </c>
      <c r="S126" s="38">
        <f t="shared" si="83"/>
        <v>0</v>
      </c>
      <c r="T126" s="37">
        <f t="shared" si="84"/>
        <v>65000000</v>
      </c>
      <c r="U126" s="37">
        <v>58056000</v>
      </c>
      <c r="V126" s="37">
        <v>6944000</v>
      </c>
      <c r="W126" s="37">
        <f t="shared" si="85"/>
        <v>65000000</v>
      </c>
      <c r="X126" s="37">
        <v>58056000</v>
      </c>
      <c r="Y126" s="37">
        <v>6944000</v>
      </c>
      <c r="Z126" s="38">
        <f t="shared" si="86"/>
        <v>0</v>
      </c>
      <c r="AA126" s="40">
        <v>19007812</v>
      </c>
      <c r="AB126" s="40" t="s">
        <v>261</v>
      </c>
      <c r="AC126" s="40">
        <v>19007832</v>
      </c>
      <c r="AD126" s="40">
        <v>5000000</v>
      </c>
      <c r="AE126" s="40" t="s">
        <v>262</v>
      </c>
      <c r="AF126" s="40">
        <v>5000022</v>
      </c>
      <c r="AG126" s="37">
        <f t="shared" si="87"/>
        <v>76000000</v>
      </c>
      <c r="AH126" s="37">
        <v>67732025</v>
      </c>
      <c r="AI126" s="37">
        <v>8267975</v>
      </c>
      <c r="AJ126" s="37">
        <f t="shared" si="88"/>
        <v>70000000</v>
      </c>
      <c r="AK126" s="37">
        <v>67732000</v>
      </c>
      <c r="AL126" s="37">
        <v>2268000</v>
      </c>
      <c r="AM126" s="38">
        <f t="shared" si="89"/>
        <v>-5999975</v>
      </c>
      <c r="AN126" s="41">
        <v>282974089.24000001</v>
      </c>
    </row>
    <row r="127" spans="1:40" ht="94.5">
      <c r="A127" s="22" t="s">
        <v>263</v>
      </c>
      <c r="B127" s="35" t="s">
        <v>259</v>
      </c>
      <c r="C127" s="35" t="s">
        <v>264</v>
      </c>
      <c r="D127" s="36">
        <v>24034784</v>
      </c>
      <c r="E127" s="37">
        <v>19352007</v>
      </c>
      <c r="F127" s="37">
        <v>4682777</v>
      </c>
      <c r="G127" s="37">
        <v>45000000</v>
      </c>
      <c r="H127" s="37">
        <v>43542016</v>
      </c>
      <c r="I127" s="37">
        <v>1457984</v>
      </c>
      <c r="J127" s="37">
        <v>55000000</v>
      </c>
      <c r="K127" s="37">
        <v>53218020</v>
      </c>
      <c r="L127" s="37">
        <v>1781980</v>
      </c>
      <c r="M127" s="37">
        <f t="shared" si="81"/>
        <v>60066574</v>
      </c>
      <c r="N127" s="37">
        <v>43542000</v>
      </c>
      <c r="O127" s="37">
        <v>16524574</v>
      </c>
      <c r="P127" s="37">
        <f t="shared" si="82"/>
        <v>60066574</v>
      </c>
      <c r="Q127" s="37">
        <v>43542000</v>
      </c>
      <c r="R127" s="37">
        <v>16524574</v>
      </c>
      <c r="S127" s="38">
        <f t="shared" si="83"/>
        <v>0</v>
      </c>
      <c r="T127" s="37">
        <f t="shared" si="84"/>
        <v>63000000</v>
      </c>
      <c r="U127" s="37">
        <v>53218000</v>
      </c>
      <c r="V127" s="37">
        <v>9782000</v>
      </c>
      <c r="W127" s="37">
        <f t="shared" si="85"/>
        <v>63000000</v>
      </c>
      <c r="X127" s="37">
        <v>53218000</v>
      </c>
      <c r="Y127" s="37">
        <v>9782000</v>
      </c>
      <c r="Z127" s="38">
        <f t="shared" si="86"/>
        <v>0</v>
      </c>
      <c r="AA127" s="40">
        <v>15066574</v>
      </c>
      <c r="AB127" s="40" t="s">
        <v>265</v>
      </c>
      <c r="AC127" s="40">
        <v>15066590</v>
      </c>
      <c r="AD127" s="40">
        <v>8000000</v>
      </c>
      <c r="AE127" s="40" t="s">
        <v>261</v>
      </c>
      <c r="AF127" s="40">
        <v>8000020</v>
      </c>
      <c r="AG127" s="37">
        <f t="shared" si="87"/>
        <v>45360000</v>
      </c>
      <c r="AH127" s="37">
        <v>43890350</v>
      </c>
      <c r="AI127" s="37">
        <v>1469650</v>
      </c>
      <c r="AJ127" s="37">
        <f t="shared" si="88"/>
        <v>45360000</v>
      </c>
      <c r="AK127" s="37">
        <v>43890336</v>
      </c>
      <c r="AL127" s="37">
        <v>1469664</v>
      </c>
      <c r="AM127" s="38">
        <f t="shared" si="89"/>
        <v>14</v>
      </c>
      <c r="AN127" s="41">
        <v>192461358</v>
      </c>
    </row>
    <row r="128" spans="1:40" ht="94.5">
      <c r="A128" s="22" t="s">
        <v>266</v>
      </c>
      <c r="B128" s="22" t="s">
        <v>259</v>
      </c>
      <c r="C128" s="35" t="s">
        <v>267</v>
      </c>
      <c r="D128" s="36">
        <v>25374200</v>
      </c>
      <c r="E128" s="37">
        <v>19352007</v>
      </c>
      <c r="F128" s="37">
        <v>6022193</v>
      </c>
      <c r="G128" s="37">
        <v>40000000</v>
      </c>
      <c r="H128" s="37">
        <v>38704014</v>
      </c>
      <c r="I128" s="37">
        <v>1295986</v>
      </c>
      <c r="J128" s="37">
        <v>55000000</v>
      </c>
      <c r="K128" s="37">
        <v>53218020</v>
      </c>
      <c r="L128" s="37">
        <v>1781980</v>
      </c>
      <c r="M128" s="37">
        <f t="shared" si="81"/>
        <v>51998816</v>
      </c>
      <c r="N128" s="37">
        <v>38704000</v>
      </c>
      <c r="O128" s="37">
        <v>13294816</v>
      </c>
      <c r="P128" s="37">
        <f t="shared" si="82"/>
        <v>51998816</v>
      </c>
      <c r="Q128" s="37">
        <v>38704000</v>
      </c>
      <c r="R128" s="37">
        <v>13294816</v>
      </c>
      <c r="S128" s="38">
        <f t="shared" si="83"/>
        <v>0</v>
      </c>
      <c r="T128" s="37">
        <f t="shared" si="84"/>
        <v>60000000</v>
      </c>
      <c r="U128" s="37">
        <v>53218000</v>
      </c>
      <c r="V128" s="37">
        <v>6782000</v>
      </c>
      <c r="W128" s="37">
        <f t="shared" si="85"/>
        <v>60000000</v>
      </c>
      <c r="X128" s="37">
        <v>53218000</v>
      </c>
      <c r="Y128" s="37">
        <v>6782000</v>
      </c>
      <c r="Z128" s="38">
        <f t="shared" si="86"/>
        <v>0</v>
      </c>
      <c r="AA128" s="40">
        <v>11998816</v>
      </c>
      <c r="AB128" s="40" t="s">
        <v>268</v>
      </c>
      <c r="AC128" s="40">
        <v>11998830</v>
      </c>
      <c r="AD128" s="40">
        <v>5000000</v>
      </c>
      <c r="AE128" s="40" t="s">
        <v>261</v>
      </c>
      <c r="AF128" s="40">
        <v>5000020</v>
      </c>
      <c r="AG128" s="37">
        <f t="shared" si="87"/>
        <v>50360000</v>
      </c>
      <c r="AH128" s="37">
        <v>48728354</v>
      </c>
      <c r="AI128" s="37">
        <v>1631646</v>
      </c>
      <c r="AJ128" s="37">
        <f t="shared" si="88"/>
        <v>50360000</v>
      </c>
      <c r="AK128" s="37">
        <v>48728336</v>
      </c>
      <c r="AL128" s="37">
        <v>1631664</v>
      </c>
      <c r="AM128" s="38">
        <f t="shared" si="89"/>
        <v>18</v>
      </c>
      <c r="AN128" s="41">
        <v>187733016</v>
      </c>
    </row>
    <row r="129" spans="1:40" ht="94.5">
      <c r="A129" s="22" t="s">
        <v>269</v>
      </c>
      <c r="B129" s="22" t="s">
        <v>259</v>
      </c>
      <c r="C129" s="35" t="s">
        <v>270</v>
      </c>
      <c r="D129" s="36">
        <v>51201811.270000003</v>
      </c>
      <c r="E129" s="37">
        <v>48380018</v>
      </c>
      <c r="F129" s="37">
        <v>2821793.27</v>
      </c>
      <c r="G129" s="37">
        <v>138714278.25999999</v>
      </c>
      <c r="H129" s="37">
        <v>116112043</v>
      </c>
      <c r="I129" s="37">
        <v>22602235.260000002</v>
      </c>
      <c r="J129" s="37">
        <v>120000000</v>
      </c>
      <c r="K129" s="37">
        <v>116112043</v>
      </c>
      <c r="L129" s="37">
        <v>3887957</v>
      </c>
      <c r="M129" s="37">
        <f t="shared" si="81"/>
        <v>148947270</v>
      </c>
      <c r="N129" s="37">
        <v>116112000</v>
      </c>
      <c r="O129" s="37">
        <v>32835270</v>
      </c>
      <c r="P129" s="37">
        <f t="shared" si="82"/>
        <v>148947270</v>
      </c>
      <c r="Q129" s="37">
        <v>116112000</v>
      </c>
      <c r="R129" s="37">
        <v>32835270</v>
      </c>
      <c r="S129" s="38">
        <f t="shared" si="83"/>
        <v>0</v>
      </c>
      <c r="T129" s="37">
        <f t="shared" si="84"/>
        <v>120000000</v>
      </c>
      <c r="U129" s="37">
        <v>116112000</v>
      </c>
      <c r="V129" s="37">
        <v>3888000</v>
      </c>
      <c r="W129" s="37">
        <f t="shared" si="85"/>
        <v>120000000</v>
      </c>
      <c r="X129" s="37">
        <v>116112000</v>
      </c>
      <c r="Y129" s="37">
        <v>3888000</v>
      </c>
      <c r="Z129" s="38">
        <f t="shared" si="86"/>
        <v>0</v>
      </c>
      <c r="AA129" s="40">
        <v>10232991.74</v>
      </c>
      <c r="AB129" s="40" t="s">
        <v>271</v>
      </c>
      <c r="AC129" s="40">
        <v>10233034.74</v>
      </c>
      <c r="AD129" s="40" t="s">
        <v>27</v>
      </c>
      <c r="AE129" s="40" t="s">
        <v>271</v>
      </c>
      <c r="AF129" s="40" t="s">
        <v>272</v>
      </c>
      <c r="AG129" s="37">
        <f t="shared" si="87"/>
        <v>139000000</v>
      </c>
      <c r="AH129" s="37">
        <v>116112041</v>
      </c>
      <c r="AI129" s="37">
        <v>22887959</v>
      </c>
      <c r="AJ129" s="37">
        <f t="shared" si="88"/>
        <v>120000000</v>
      </c>
      <c r="AK129" s="37">
        <v>116112000</v>
      </c>
      <c r="AL129" s="37">
        <v>3888000</v>
      </c>
      <c r="AM129" s="38">
        <f t="shared" si="89"/>
        <v>-18999959</v>
      </c>
      <c r="AN129" s="41">
        <v>459149081.26999998</v>
      </c>
    </row>
    <row r="130" spans="1:40" ht="94.5">
      <c r="A130" s="22" t="s">
        <v>273</v>
      </c>
      <c r="B130" s="22" t="s">
        <v>259</v>
      </c>
      <c r="C130" s="35" t="s">
        <v>274</v>
      </c>
      <c r="D130" s="36">
        <v>75000000</v>
      </c>
      <c r="E130" s="37">
        <v>72570027</v>
      </c>
      <c r="F130" s="37">
        <v>2429973</v>
      </c>
      <c r="G130" s="37">
        <v>167673842.16</v>
      </c>
      <c r="H130" s="37">
        <v>145140054</v>
      </c>
      <c r="I130" s="37">
        <v>22533788.16</v>
      </c>
      <c r="J130" s="37">
        <v>163881160</v>
      </c>
      <c r="K130" s="37">
        <v>158571468</v>
      </c>
      <c r="L130" s="37">
        <v>5309692</v>
      </c>
      <c r="M130" s="37">
        <f t="shared" si="81"/>
        <v>185101160</v>
      </c>
      <c r="N130" s="37">
        <v>145140000</v>
      </c>
      <c r="O130" s="37">
        <v>39961160</v>
      </c>
      <c r="P130" s="37">
        <f t="shared" si="82"/>
        <v>185101160</v>
      </c>
      <c r="Q130" s="37">
        <v>145140000</v>
      </c>
      <c r="R130" s="37">
        <v>39961160</v>
      </c>
      <c r="S130" s="38">
        <f t="shared" si="83"/>
        <v>0</v>
      </c>
      <c r="T130" s="37">
        <f t="shared" si="84"/>
        <v>173881160</v>
      </c>
      <c r="U130" s="37">
        <v>158571410</v>
      </c>
      <c r="V130" s="37">
        <v>15309750</v>
      </c>
      <c r="W130" s="37">
        <f t="shared" si="85"/>
        <v>173881160</v>
      </c>
      <c r="X130" s="37">
        <v>158571410</v>
      </c>
      <c r="Y130" s="37">
        <v>15309750</v>
      </c>
      <c r="Z130" s="38">
        <f t="shared" si="86"/>
        <v>0</v>
      </c>
      <c r="AA130" s="40">
        <v>17427317.84</v>
      </c>
      <c r="AB130" s="40" t="s">
        <v>275</v>
      </c>
      <c r="AC130" s="40">
        <v>17427371.84</v>
      </c>
      <c r="AD130" s="40">
        <v>10000000</v>
      </c>
      <c r="AE130" s="40" t="s">
        <v>276</v>
      </c>
      <c r="AF130" s="40">
        <v>10000058</v>
      </c>
      <c r="AG130" s="37">
        <f t="shared" si="87"/>
        <v>199773380</v>
      </c>
      <c r="AH130" s="37">
        <v>183624790</v>
      </c>
      <c r="AI130" s="37">
        <v>16148590</v>
      </c>
      <c r="AJ130" s="37">
        <f t="shared" si="88"/>
        <v>189773380.32000002</v>
      </c>
      <c r="AK130" s="37">
        <v>183624722.80000001</v>
      </c>
      <c r="AL130" s="37">
        <v>6148657.5199999996</v>
      </c>
      <c r="AM130" s="38">
        <f t="shared" si="89"/>
        <v>-9999932.4800000004</v>
      </c>
      <c r="AN130" s="41">
        <v>633755700</v>
      </c>
    </row>
    <row r="131" spans="1:40" ht="94.5">
      <c r="A131" s="22" t="s">
        <v>277</v>
      </c>
      <c r="B131" s="22" t="s">
        <v>259</v>
      </c>
      <c r="C131" s="35" t="s">
        <v>278</v>
      </c>
      <c r="D131" s="36">
        <v>24616516.059999999</v>
      </c>
      <c r="E131" s="37">
        <v>14514005</v>
      </c>
      <c r="F131" s="37">
        <v>10102511.060000001</v>
      </c>
      <c r="G131" s="37">
        <v>68002970.640000001</v>
      </c>
      <c r="H131" s="37">
        <v>52743896</v>
      </c>
      <c r="I131" s="37">
        <v>15259074.640000001</v>
      </c>
      <c r="J131" s="37">
        <v>54510000</v>
      </c>
      <c r="K131" s="37">
        <v>52743896</v>
      </c>
      <c r="L131" s="37">
        <v>1766104</v>
      </c>
      <c r="M131" s="37">
        <f t="shared" si="81"/>
        <v>54510000</v>
      </c>
      <c r="N131" s="37">
        <v>52743876</v>
      </c>
      <c r="O131" s="37">
        <v>1766124</v>
      </c>
      <c r="P131" s="37">
        <f t="shared" si="82"/>
        <v>54510000</v>
      </c>
      <c r="Q131" s="37">
        <v>52743876</v>
      </c>
      <c r="R131" s="37">
        <v>1766124</v>
      </c>
      <c r="S131" s="38">
        <f t="shared" si="83"/>
        <v>0</v>
      </c>
      <c r="T131" s="37">
        <f t="shared" si="84"/>
        <v>85842090</v>
      </c>
      <c r="U131" s="37">
        <v>52743876</v>
      </c>
      <c r="V131" s="37">
        <v>33098214</v>
      </c>
      <c r="W131" s="37">
        <f t="shared" si="85"/>
        <v>85842090</v>
      </c>
      <c r="X131" s="37">
        <v>52743876</v>
      </c>
      <c r="Y131" s="37">
        <v>33098214</v>
      </c>
      <c r="Z131" s="38">
        <f t="shared" si="86"/>
        <v>0</v>
      </c>
      <c r="AA131" s="40">
        <v>-13492970.640000001</v>
      </c>
      <c r="AB131" s="40" t="s">
        <v>261</v>
      </c>
      <c r="AC131" s="40"/>
      <c r="AD131" s="40">
        <v>31332090</v>
      </c>
      <c r="AE131" s="40" t="s">
        <v>261</v>
      </c>
      <c r="AF131" s="40">
        <v>31332110</v>
      </c>
      <c r="AG131" s="37">
        <f t="shared" si="87"/>
        <v>160000000</v>
      </c>
      <c r="AH131" s="37">
        <v>145140054</v>
      </c>
      <c r="AI131" s="37">
        <v>14859946</v>
      </c>
      <c r="AJ131" s="37">
        <f t="shared" si="88"/>
        <v>150000000</v>
      </c>
      <c r="AK131" s="37">
        <v>145140000</v>
      </c>
      <c r="AL131" s="37">
        <v>4860000</v>
      </c>
      <c r="AM131" s="38">
        <f t="shared" si="89"/>
        <v>-9999946</v>
      </c>
      <c r="AN131" s="41">
        <v>324968606.06</v>
      </c>
    </row>
    <row r="132" spans="1:40" ht="94.5">
      <c r="A132" s="22" t="s">
        <v>279</v>
      </c>
      <c r="B132" s="22" t="s">
        <v>259</v>
      </c>
      <c r="C132" s="35" t="s">
        <v>280</v>
      </c>
      <c r="D132" s="36">
        <v>20000000</v>
      </c>
      <c r="E132" s="37">
        <v>19352007</v>
      </c>
      <c r="F132" s="37">
        <v>647993</v>
      </c>
      <c r="G132" s="37">
        <v>49069123.600000001</v>
      </c>
      <c r="H132" s="37">
        <v>38704014</v>
      </c>
      <c r="I132" s="37">
        <v>10365109.6</v>
      </c>
      <c r="J132" s="37">
        <v>55000000</v>
      </c>
      <c r="K132" s="37">
        <v>53218020</v>
      </c>
      <c r="L132" s="37">
        <v>1781980</v>
      </c>
      <c r="M132" s="37">
        <f t="shared" si="81"/>
        <v>40000000</v>
      </c>
      <c r="N132" s="37">
        <v>38704000</v>
      </c>
      <c r="O132" s="37">
        <v>1296000</v>
      </c>
      <c r="P132" s="37">
        <f t="shared" si="82"/>
        <v>40000000</v>
      </c>
      <c r="Q132" s="37">
        <v>38704000</v>
      </c>
      <c r="R132" s="37">
        <v>1296000</v>
      </c>
      <c r="S132" s="38">
        <f t="shared" si="83"/>
        <v>0</v>
      </c>
      <c r="T132" s="37">
        <f t="shared" si="84"/>
        <v>75760497</v>
      </c>
      <c r="U132" s="37">
        <v>53218000</v>
      </c>
      <c r="V132" s="37">
        <v>22542497</v>
      </c>
      <c r="W132" s="37">
        <f t="shared" si="85"/>
        <v>75760497</v>
      </c>
      <c r="X132" s="37">
        <v>53218000</v>
      </c>
      <c r="Y132" s="37">
        <v>22542497</v>
      </c>
      <c r="Z132" s="38">
        <f t="shared" si="86"/>
        <v>0</v>
      </c>
      <c r="AA132" s="40">
        <v>-9069123.5999999996</v>
      </c>
      <c r="AB132" s="40" t="s">
        <v>268</v>
      </c>
      <c r="AC132" s="40">
        <v>-9069109.5999999996</v>
      </c>
      <c r="AD132" s="40">
        <v>20760497</v>
      </c>
      <c r="AE132" s="40" t="s">
        <v>261</v>
      </c>
      <c r="AF132" s="40">
        <v>20760517</v>
      </c>
      <c r="AG132" s="37">
        <f t="shared" si="87"/>
        <v>102447000</v>
      </c>
      <c r="AH132" s="37">
        <v>92161031</v>
      </c>
      <c r="AI132" s="37">
        <v>10285969</v>
      </c>
      <c r="AJ132" s="37">
        <f t="shared" si="88"/>
        <v>95247000</v>
      </c>
      <c r="AK132" s="37">
        <v>92160997.200000003</v>
      </c>
      <c r="AL132" s="37">
        <v>3086002.8</v>
      </c>
      <c r="AM132" s="38">
        <f t="shared" si="89"/>
        <v>-7199966.2000000002</v>
      </c>
      <c r="AN132" s="41">
        <v>238207497</v>
      </c>
    </row>
    <row r="133" spans="1:40" ht="94.5">
      <c r="A133" s="22" t="s">
        <v>281</v>
      </c>
      <c r="B133" s="22" t="s">
        <v>259</v>
      </c>
      <c r="C133" s="35" t="s">
        <v>282</v>
      </c>
      <c r="D133" s="36">
        <v>33059267.199999999</v>
      </c>
      <c r="E133" s="37">
        <v>19352007</v>
      </c>
      <c r="F133" s="37">
        <v>13707260.199999999</v>
      </c>
      <c r="G133" s="37">
        <v>40000000</v>
      </c>
      <c r="H133" s="37">
        <v>38704014</v>
      </c>
      <c r="I133" s="37">
        <v>1295986</v>
      </c>
      <c r="J133" s="37">
        <v>55000000</v>
      </c>
      <c r="K133" s="37">
        <v>53218020</v>
      </c>
      <c r="L133" s="37">
        <v>1781980</v>
      </c>
      <c r="M133" s="37">
        <f t="shared" si="81"/>
        <v>40000000</v>
      </c>
      <c r="N133" s="37">
        <v>38704000</v>
      </c>
      <c r="O133" s="37">
        <v>1296000</v>
      </c>
      <c r="P133" s="37">
        <f t="shared" si="82"/>
        <v>40000000</v>
      </c>
      <c r="Q133" s="37">
        <v>38704000</v>
      </c>
      <c r="R133" s="37">
        <v>1296000</v>
      </c>
      <c r="S133" s="38">
        <f t="shared" si="83"/>
        <v>0</v>
      </c>
      <c r="T133" s="37">
        <f t="shared" si="84"/>
        <v>85550198</v>
      </c>
      <c r="U133" s="37">
        <v>53218000</v>
      </c>
      <c r="V133" s="37">
        <v>32332198</v>
      </c>
      <c r="W133" s="37">
        <f t="shared" si="85"/>
        <v>85550198</v>
      </c>
      <c r="X133" s="37">
        <v>53218000</v>
      </c>
      <c r="Y133" s="37">
        <v>32332198</v>
      </c>
      <c r="Z133" s="38">
        <f t="shared" si="86"/>
        <v>0</v>
      </c>
      <c r="AA133" s="40" t="s">
        <v>27</v>
      </c>
      <c r="AB133" s="40" t="s">
        <v>268</v>
      </c>
      <c r="AC133" s="40" t="s">
        <v>283</v>
      </c>
      <c r="AD133" s="40">
        <v>30550198</v>
      </c>
      <c r="AE133" s="40" t="s">
        <v>261</v>
      </c>
      <c r="AF133" s="40">
        <v>30550218</v>
      </c>
      <c r="AG133" s="37">
        <f t="shared" si="87"/>
        <v>140360000</v>
      </c>
      <c r="AH133" s="37">
        <v>126136383</v>
      </c>
      <c r="AI133" s="37">
        <v>14223617</v>
      </c>
      <c r="AJ133" s="37">
        <f t="shared" si="88"/>
        <v>130360000</v>
      </c>
      <c r="AK133" s="37">
        <v>126136336</v>
      </c>
      <c r="AL133" s="37">
        <v>4223664</v>
      </c>
      <c r="AM133" s="38">
        <f t="shared" si="89"/>
        <v>-9999953</v>
      </c>
      <c r="AN133" s="41">
        <v>298969465.19999999</v>
      </c>
    </row>
    <row r="134" spans="1:40" ht="94.5">
      <c r="A134" s="22" t="s">
        <v>284</v>
      </c>
      <c r="B134" s="22" t="s">
        <v>259</v>
      </c>
      <c r="C134" s="35" t="s">
        <v>285</v>
      </c>
      <c r="D134" s="36">
        <v>25721456</v>
      </c>
      <c r="E134" s="37">
        <v>19352007</v>
      </c>
      <c r="F134" s="37">
        <v>6369449</v>
      </c>
      <c r="G134" s="37">
        <v>40000000</v>
      </c>
      <c r="H134" s="37">
        <v>38704014</v>
      </c>
      <c r="I134" s="37">
        <v>1295986</v>
      </c>
      <c r="J134" s="37">
        <v>55000000</v>
      </c>
      <c r="K134" s="37">
        <v>53218020</v>
      </c>
      <c r="L134" s="37">
        <v>1781980</v>
      </c>
      <c r="M134" s="37">
        <f t="shared" si="81"/>
        <v>55172894</v>
      </c>
      <c r="N134" s="37">
        <v>38704000</v>
      </c>
      <c r="O134" s="37">
        <v>16468894</v>
      </c>
      <c r="P134" s="37">
        <f t="shared" si="82"/>
        <v>55172894</v>
      </c>
      <c r="Q134" s="37">
        <v>38704000</v>
      </c>
      <c r="R134" s="37">
        <v>16468894</v>
      </c>
      <c r="S134" s="38">
        <f t="shared" si="83"/>
        <v>0</v>
      </c>
      <c r="T134" s="37">
        <f t="shared" si="84"/>
        <v>71000000</v>
      </c>
      <c r="U134" s="37">
        <v>53218000</v>
      </c>
      <c r="V134" s="37">
        <v>17782000</v>
      </c>
      <c r="W134" s="37">
        <f t="shared" si="85"/>
        <v>71000000</v>
      </c>
      <c r="X134" s="37">
        <v>53218000</v>
      </c>
      <c r="Y134" s="37">
        <v>17782000</v>
      </c>
      <c r="Z134" s="38">
        <f t="shared" si="86"/>
        <v>0</v>
      </c>
      <c r="AA134" s="40">
        <v>15172894</v>
      </c>
      <c r="AB134" s="40" t="s">
        <v>268</v>
      </c>
      <c r="AC134" s="40">
        <v>15172908</v>
      </c>
      <c r="AD134" s="40">
        <v>16000000</v>
      </c>
      <c r="AE134" s="40" t="s">
        <v>261</v>
      </c>
      <c r="AF134" s="40">
        <v>16000020</v>
      </c>
      <c r="AG134" s="37">
        <f t="shared" si="87"/>
        <v>50360000</v>
      </c>
      <c r="AH134" s="37">
        <v>48728354</v>
      </c>
      <c r="AI134" s="37">
        <v>1631646</v>
      </c>
      <c r="AJ134" s="37">
        <f t="shared" si="88"/>
        <v>50360000</v>
      </c>
      <c r="AK134" s="37">
        <v>48728336</v>
      </c>
      <c r="AL134" s="37">
        <v>1631664</v>
      </c>
      <c r="AM134" s="38">
        <f t="shared" si="89"/>
        <v>18</v>
      </c>
      <c r="AN134" s="41">
        <v>202254350</v>
      </c>
    </row>
    <row r="135" spans="1:40" ht="64.7" customHeight="1">
      <c r="A135" s="22" t="s">
        <v>286</v>
      </c>
      <c r="B135" s="22" t="s">
        <v>259</v>
      </c>
      <c r="C135" s="35" t="s">
        <v>287</v>
      </c>
      <c r="D135" s="36">
        <v>80000000</v>
      </c>
      <c r="E135" s="37">
        <v>77408029</v>
      </c>
      <c r="F135" s="37">
        <v>2591971</v>
      </c>
      <c r="G135" s="37">
        <v>136180095.74000001</v>
      </c>
      <c r="H135" s="37">
        <v>116112043</v>
      </c>
      <c r="I135" s="37">
        <v>20068052.739999998</v>
      </c>
      <c r="J135" s="37">
        <v>120000000</v>
      </c>
      <c r="K135" s="37">
        <v>116112043</v>
      </c>
      <c r="L135" s="37">
        <v>3887957</v>
      </c>
      <c r="M135" s="37">
        <f t="shared" si="81"/>
        <v>157877702</v>
      </c>
      <c r="N135" s="37">
        <v>116112000</v>
      </c>
      <c r="O135" s="37">
        <v>41765702</v>
      </c>
      <c r="P135" s="37">
        <f t="shared" si="82"/>
        <v>157877702</v>
      </c>
      <c r="Q135" s="37">
        <v>116112000</v>
      </c>
      <c r="R135" s="37">
        <v>41765702</v>
      </c>
      <c r="S135" s="38">
        <f t="shared" si="83"/>
        <v>0</v>
      </c>
      <c r="T135" s="37">
        <f t="shared" si="84"/>
        <v>130000000</v>
      </c>
      <c r="U135" s="37">
        <v>116112000</v>
      </c>
      <c r="V135" s="37">
        <v>13888000</v>
      </c>
      <c r="W135" s="37">
        <f t="shared" si="85"/>
        <v>130000000</v>
      </c>
      <c r="X135" s="37">
        <v>116112000</v>
      </c>
      <c r="Y135" s="37">
        <v>13888000</v>
      </c>
      <c r="Z135" s="38">
        <f t="shared" si="86"/>
        <v>0</v>
      </c>
      <c r="AA135" s="40">
        <v>21697606.260000002</v>
      </c>
      <c r="AB135" s="40" t="s">
        <v>271</v>
      </c>
      <c r="AC135" s="40">
        <v>21697649.260000002</v>
      </c>
      <c r="AD135" s="40">
        <v>10000000</v>
      </c>
      <c r="AE135" s="40" t="s">
        <v>271</v>
      </c>
      <c r="AF135" s="40">
        <v>10000043</v>
      </c>
      <c r="AG135" s="37">
        <f t="shared" si="87"/>
        <v>186000000</v>
      </c>
      <c r="AH135" s="37">
        <v>145140054</v>
      </c>
      <c r="AI135" s="37">
        <v>40859946</v>
      </c>
      <c r="AJ135" s="37">
        <f t="shared" si="88"/>
        <v>150000000</v>
      </c>
      <c r="AK135" s="37">
        <v>145140000</v>
      </c>
      <c r="AL135" s="37">
        <v>4860000</v>
      </c>
      <c r="AM135" s="38">
        <f t="shared" si="89"/>
        <v>-35999946</v>
      </c>
      <c r="AN135" s="41">
        <v>553877702</v>
      </c>
    </row>
    <row r="136" spans="1:40" ht="64.7" customHeight="1">
      <c r="A136" s="22" t="s">
        <v>288</v>
      </c>
      <c r="B136" s="22" t="s">
        <v>259</v>
      </c>
      <c r="C136" s="35" t="s">
        <v>289</v>
      </c>
      <c r="D136" s="36">
        <v>19253886</v>
      </c>
      <c r="E136" s="37">
        <v>14514005</v>
      </c>
      <c r="F136" s="37">
        <v>4739881</v>
      </c>
      <c r="G136" s="37">
        <v>35000000</v>
      </c>
      <c r="H136" s="37">
        <v>33866013</v>
      </c>
      <c r="I136" s="37">
        <v>1133987</v>
      </c>
      <c r="J136" s="37">
        <v>45000000</v>
      </c>
      <c r="K136" s="37">
        <v>43542016</v>
      </c>
      <c r="L136" s="37">
        <v>1457984</v>
      </c>
      <c r="M136" s="37">
        <f t="shared" si="81"/>
        <v>46674299</v>
      </c>
      <c r="N136" s="37">
        <v>33866000</v>
      </c>
      <c r="O136" s="37">
        <v>12808299</v>
      </c>
      <c r="P136" s="37">
        <f t="shared" si="82"/>
        <v>46674299</v>
      </c>
      <c r="Q136" s="37">
        <v>33866000</v>
      </c>
      <c r="R136" s="37">
        <v>12808299</v>
      </c>
      <c r="S136" s="38">
        <f t="shared" si="83"/>
        <v>0</v>
      </c>
      <c r="T136" s="37">
        <f t="shared" si="84"/>
        <v>48000000</v>
      </c>
      <c r="U136" s="37">
        <v>43542000</v>
      </c>
      <c r="V136" s="37">
        <v>4458000</v>
      </c>
      <c r="W136" s="37">
        <f t="shared" si="85"/>
        <v>48000000</v>
      </c>
      <c r="X136" s="37">
        <v>43542000</v>
      </c>
      <c r="Y136" s="37">
        <v>4458000</v>
      </c>
      <c r="Z136" s="38">
        <f t="shared" si="86"/>
        <v>0</v>
      </c>
      <c r="AA136" s="40">
        <v>11674299</v>
      </c>
      <c r="AB136" s="40" t="s">
        <v>290</v>
      </c>
      <c r="AC136" s="40">
        <v>11674312</v>
      </c>
      <c r="AD136" s="40">
        <v>3000000</v>
      </c>
      <c r="AE136" s="40" t="s">
        <v>265</v>
      </c>
      <c r="AF136" s="40">
        <v>3000016</v>
      </c>
      <c r="AG136" s="37">
        <f t="shared" si="87"/>
        <v>35020000</v>
      </c>
      <c r="AH136" s="37">
        <v>28079762</v>
      </c>
      <c r="AI136" s="37">
        <v>6940238</v>
      </c>
      <c r="AJ136" s="37">
        <f t="shared" si="88"/>
        <v>29020000</v>
      </c>
      <c r="AK136" s="37">
        <v>28079752</v>
      </c>
      <c r="AL136" s="37">
        <v>940248</v>
      </c>
      <c r="AM136" s="38">
        <f t="shared" si="89"/>
        <v>-5999990</v>
      </c>
      <c r="AN136" s="41">
        <v>148948185</v>
      </c>
    </row>
    <row r="137" spans="1:40" ht="64.7" customHeight="1">
      <c r="A137" s="22" t="s">
        <v>291</v>
      </c>
      <c r="B137" s="22" t="s">
        <v>259</v>
      </c>
      <c r="C137" s="35" t="s">
        <v>292</v>
      </c>
      <c r="D137" s="36">
        <v>23555240</v>
      </c>
      <c r="E137" s="37">
        <v>19352007</v>
      </c>
      <c r="F137" s="37">
        <v>4203233</v>
      </c>
      <c r="G137" s="37">
        <v>62680000</v>
      </c>
      <c r="H137" s="37">
        <v>60649191</v>
      </c>
      <c r="I137" s="37">
        <v>2030809</v>
      </c>
      <c r="J137" s="37" t="s">
        <v>27</v>
      </c>
      <c r="K137" s="37" t="s">
        <v>27</v>
      </c>
      <c r="L137" s="37" t="s">
        <v>27</v>
      </c>
      <c r="M137" s="37">
        <f t="shared" si="81"/>
        <v>64680000</v>
      </c>
      <c r="N137" s="37">
        <v>60649168</v>
      </c>
      <c r="O137" s="37">
        <v>4030832</v>
      </c>
      <c r="P137" s="37">
        <f t="shared" si="82"/>
        <v>64680000</v>
      </c>
      <c r="Q137" s="37">
        <v>60649168</v>
      </c>
      <c r="R137" s="37">
        <v>4030832</v>
      </c>
      <c r="S137" s="38">
        <f t="shared" si="83"/>
        <v>0</v>
      </c>
      <c r="T137" s="39">
        <f t="shared" si="84"/>
        <v>0</v>
      </c>
      <c r="U137" s="39" t="s">
        <v>27</v>
      </c>
      <c r="V137" s="39" t="s">
        <v>27</v>
      </c>
      <c r="W137" s="39">
        <f t="shared" si="85"/>
        <v>0</v>
      </c>
      <c r="X137" s="39" t="s">
        <v>27</v>
      </c>
      <c r="Y137" s="39" t="s">
        <v>27</v>
      </c>
      <c r="Z137" s="38">
        <f t="shared" si="86"/>
        <v>0</v>
      </c>
      <c r="AA137" s="40">
        <v>2000000</v>
      </c>
      <c r="AB137" s="40" t="s">
        <v>293</v>
      </c>
      <c r="AC137" s="40">
        <v>2000023</v>
      </c>
      <c r="AD137" s="40" t="s">
        <v>27</v>
      </c>
      <c r="AE137" s="40" t="s">
        <v>27</v>
      </c>
      <c r="AF137" s="40" t="s">
        <v>27</v>
      </c>
      <c r="AG137" s="39">
        <f t="shared" si="87"/>
        <v>0</v>
      </c>
      <c r="AH137" s="39" t="s">
        <v>27</v>
      </c>
      <c r="AI137" s="39" t="s">
        <v>27</v>
      </c>
      <c r="AJ137" s="39">
        <f t="shared" si="88"/>
        <v>0</v>
      </c>
      <c r="AK137" s="39" t="s">
        <v>27</v>
      </c>
      <c r="AL137" s="39" t="s">
        <v>27</v>
      </c>
      <c r="AM137" s="38">
        <f t="shared" si="89"/>
        <v>0</v>
      </c>
      <c r="AN137" s="41">
        <v>88235240</v>
      </c>
    </row>
    <row r="138" spans="1:40" ht="64.7" customHeight="1">
      <c r="A138" s="22" t="s">
        <v>294</v>
      </c>
      <c r="B138" s="22" t="s">
        <v>259</v>
      </c>
      <c r="C138" s="35" t="s">
        <v>295</v>
      </c>
      <c r="D138" s="36">
        <v>5640258.4000000004</v>
      </c>
      <c r="E138" s="37">
        <v>4096820</v>
      </c>
      <c r="F138" s="37">
        <v>1543438.4</v>
      </c>
      <c r="G138" s="37">
        <v>38106000</v>
      </c>
      <c r="H138" s="37">
        <v>36871379</v>
      </c>
      <c r="I138" s="37">
        <v>1234621</v>
      </c>
      <c r="J138" s="37" t="s">
        <v>27</v>
      </c>
      <c r="K138" s="37" t="s">
        <v>27</v>
      </c>
      <c r="L138" s="37" t="s">
        <v>27</v>
      </c>
      <c r="M138" s="37">
        <f t="shared" si="81"/>
        <v>46106000</v>
      </c>
      <c r="N138" s="37">
        <v>36871366</v>
      </c>
      <c r="O138" s="37">
        <v>9234634</v>
      </c>
      <c r="P138" s="37">
        <f t="shared" si="82"/>
        <v>46106000</v>
      </c>
      <c r="Q138" s="37">
        <v>36871366</v>
      </c>
      <c r="R138" s="37">
        <v>9234634</v>
      </c>
      <c r="S138" s="38">
        <f t="shared" si="83"/>
        <v>0</v>
      </c>
      <c r="T138" s="39">
        <f t="shared" si="84"/>
        <v>0</v>
      </c>
      <c r="U138" s="39" t="s">
        <v>27</v>
      </c>
      <c r="V138" s="39" t="s">
        <v>27</v>
      </c>
      <c r="W138" s="39">
        <f t="shared" si="85"/>
        <v>0</v>
      </c>
      <c r="X138" s="39" t="s">
        <v>27</v>
      </c>
      <c r="Y138" s="39" t="s">
        <v>27</v>
      </c>
      <c r="Z138" s="38">
        <f t="shared" si="86"/>
        <v>0</v>
      </c>
      <c r="AA138" s="40">
        <v>8000000</v>
      </c>
      <c r="AB138" s="40" t="s">
        <v>290</v>
      </c>
      <c r="AC138" s="40">
        <v>8000013</v>
      </c>
      <c r="AD138" s="40" t="s">
        <v>27</v>
      </c>
      <c r="AE138" s="40" t="s">
        <v>27</v>
      </c>
      <c r="AF138" s="40" t="s">
        <v>27</v>
      </c>
      <c r="AG138" s="39">
        <f t="shared" si="87"/>
        <v>0</v>
      </c>
      <c r="AH138" s="39" t="s">
        <v>27</v>
      </c>
      <c r="AI138" s="39" t="s">
        <v>27</v>
      </c>
      <c r="AJ138" s="39">
        <f t="shared" si="88"/>
        <v>0</v>
      </c>
      <c r="AK138" s="39" t="s">
        <v>27</v>
      </c>
      <c r="AL138" s="39" t="s">
        <v>27</v>
      </c>
      <c r="AM138" s="38">
        <f t="shared" si="89"/>
        <v>0</v>
      </c>
      <c r="AN138" s="41">
        <v>51746258.399999999</v>
      </c>
    </row>
    <row r="139" spans="1:40" ht="64.7" customHeight="1">
      <c r="A139" s="22" t="s">
        <v>296</v>
      </c>
      <c r="B139" s="22" t="s">
        <v>297</v>
      </c>
      <c r="C139" s="35" t="s">
        <v>298</v>
      </c>
      <c r="D139" s="36">
        <v>289314775.50999999</v>
      </c>
      <c r="E139" s="37">
        <v>283528480</v>
      </c>
      <c r="F139" s="37">
        <v>5786295.5099999998</v>
      </c>
      <c r="G139" s="37">
        <v>199595114.43000001</v>
      </c>
      <c r="H139" s="37" t="s">
        <v>27</v>
      </c>
      <c r="I139" s="37">
        <v>199595114.43000001</v>
      </c>
      <c r="J139" s="37" t="s">
        <v>27</v>
      </c>
      <c r="K139" s="37" t="s">
        <v>27</v>
      </c>
      <c r="L139" s="37" t="s">
        <v>27</v>
      </c>
      <c r="M139" s="39">
        <f t="shared" si="81"/>
        <v>0</v>
      </c>
      <c r="N139" s="39" t="s">
        <v>27</v>
      </c>
      <c r="O139" s="39" t="s">
        <v>27</v>
      </c>
      <c r="P139" s="37">
        <f t="shared" si="82"/>
        <v>199595114.43000001</v>
      </c>
      <c r="Q139" s="39" t="s">
        <v>27</v>
      </c>
      <c r="R139" s="37">
        <v>199595114.43000001</v>
      </c>
      <c r="S139" s="42">
        <f t="shared" si="83"/>
        <v>199595114.43000001</v>
      </c>
      <c r="T139" s="39">
        <f t="shared" si="84"/>
        <v>0</v>
      </c>
      <c r="U139" s="39" t="s">
        <v>27</v>
      </c>
      <c r="V139" s="39" t="s">
        <v>27</v>
      </c>
      <c r="W139" s="39">
        <f t="shared" si="85"/>
        <v>0</v>
      </c>
      <c r="X139" s="39" t="s">
        <v>27</v>
      </c>
      <c r="Y139" s="39" t="s">
        <v>27</v>
      </c>
      <c r="Z139" s="38">
        <f t="shared" si="86"/>
        <v>0</v>
      </c>
      <c r="AA139" s="40"/>
      <c r="AB139" s="40" t="s">
        <v>27</v>
      </c>
      <c r="AC139" s="40"/>
      <c r="AD139" s="40" t="s">
        <v>27</v>
      </c>
      <c r="AE139" s="40" t="s">
        <v>27</v>
      </c>
      <c r="AF139" s="40" t="s">
        <v>27</v>
      </c>
      <c r="AG139" s="39">
        <f t="shared" si="87"/>
        <v>0</v>
      </c>
      <c r="AH139" s="39" t="s">
        <v>27</v>
      </c>
      <c r="AI139" s="39" t="s">
        <v>27</v>
      </c>
      <c r="AJ139" s="39">
        <f t="shared" si="88"/>
        <v>0</v>
      </c>
      <c r="AK139" s="39" t="s">
        <v>27</v>
      </c>
      <c r="AL139" s="39" t="s">
        <v>27</v>
      </c>
      <c r="AM139" s="38">
        <f t="shared" si="89"/>
        <v>0</v>
      </c>
      <c r="AN139" s="41" t="s">
        <v>27</v>
      </c>
    </row>
    <row r="140" spans="1:40" ht="40.35" customHeight="1">
      <c r="A140" s="22" t="s">
        <v>299</v>
      </c>
      <c r="B140" s="22" t="s">
        <v>300</v>
      </c>
      <c r="C140" s="22" t="s">
        <v>301</v>
      </c>
      <c r="D140" s="36">
        <f>665930797.27</f>
        <v>665930797.26999998</v>
      </c>
      <c r="E140" s="37">
        <v>408039700</v>
      </c>
      <c r="F140" s="37">
        <v>257891097.27000001</v>
      </c>
      <c r="G140" s="37">
        <v>611198977.26999998</v>
      </c>
      <c r="H140" s="37">
        <v>405855100</v>
      </c>
      <c r="I140" s="37">
        <v>205343877.27000001</v>
      </c>
      <c r="J140" s="37" t="s">
        <v>27</v>
      </c>
      <c r="K140" s="37" t="s">
        <v>27</v>
      </c>
      <c r="L140" s="37" t="s">
        <v>27</v>
      </c>
      <c r="M140" s="37">
        <f t="shared" si="81"/>
        <v>840499047.26999998</v>
      </c>
      <c r="N140" s="37">
        <v>405855100</v>
      </c>
      <c r="O140" s="37">
        <v>434643947.26999998</v>
      </c>
      <c r="P140" s="37">
        <f t="shared" si="82"/>
        <v>685410153.26999998</v>
      </c>
      <c r="Q140" s="37">
        <v>405855100</v>
      </c>
      <c r="R140" s="37">
        <f>77305734+202249319.27</f>
        <v>279555053.26999998</v>
      </c>
      <c r="S140" s="42">
        <f t="shared" si="83"/>
        <v>-155088894</v>
      </c>
      <c r="T140" s="37">
        <f t="shared" si="84"/>
        <v>567299385.87</v>
      </c>
      <c r="U140" s="39" t="s">
        <v>27</v>
      </c>
      <c r="V140" s="37">
        <v>567299385.87</v>
      </c>
      <c r="W140" s="37">
        <f t="shared" si="85"/>
        <v>207338214</v>
      </c>
      <c r="X140" s="39" t="s">
        <v>27</v>
      </c>
      <c r="Y140" s="37">
        <f>79300070.73+128038143.27</f>
        <v>207338214</v>
      </c>
      <c r="Z140" s="42">
        <f t="shared" si="86"/>
        <v>-359961171.87</v>
      </c>
      <c r="AA140" s="40">
        <v>229300070</v>
      </c>
      <c r="AB140" s="40" t="s">
        <v>27</v>
      </c>
      <c r="AC140" s="40">
        <v>229300070</v>
      </c>
      <c r="AD140" s="40">
        <v>567299385.87</v>
      </c>
      <c r="AE140" s="40" t="s">
        <v>27</v>
      </c>
      <c r="AF140" s="40">
        <v>567299385.87</v>
      </c>
      <c r="AG140" s="39">
        <f t="shared" si="87"/>
        <v>0</v>
      </c>
      <c r="AH140" s="39" t="s">
        <v>27</v>
      </c>
      <c r="AI140" s="39" t="s">
        <v>27</v>
      </c>
      <c r="AJ140" s="39">
        <f t="shared" si="88"/>
        <v>0</v>
      </c>
      <c r="AK140" s="39" t="s">
        <v>27</v>
      </c>
      <c r="AL140" s="39" t="s">
        <v>27</v>
      </c>
      <c r="AM140" s="38">
        <f t="shared" si="89"/>
        <v>0</v>
      </c>
      <c r="AN140" s="41">
        <v>2412908709.27</v>
      </c>
    </row>
    <row r="141" spans="1:40" ht="63">
      <c r="A141" s="22" t="s">
        <v>302</v>
      </c>
      <c r="B141" s="22" t="s">
        <v>163</v>
      </c>
      <c r="C141" s="22" t="s">
        <v>303</v>
      </c>
      <c r="D141" s="36" t="s">
        <v>27</v>
      </c>
      <c r="E141" s="37" t="s">
        <v>27</v>
      </c>
      <c r="F141" s="37" t="s">
        <v>27</v>
      </c>
      <c r="G141" s="37" t="s">
        <v>27</v>
      </c>
      <c r="H141" s="37" t="s">
        <v>27</v>
      </c>
      <c r="I141" s="37" t="s">
        <v>27</v>
      </c>
      <c r="J141" s="37">
        <v>239716856</v>
      </c>
      <c r="K141" s="37" t="s">
        <v>27</v>
      </c>
      <c r="L141" s="37">
        <v>239716856</v>
      </c>
      <c r="M141" s="37">
        <f t="shared" si="81"/>
        <v>396800000</v>
      </c>
      <c r="N141" s="39" t="s">
        <v>27</v>
      </c>
      <c r="O141" s="37">
        <v>396800000</v>
      </c>
      <c r="P141" s="37">
        <f t="shared" si="82"/>
        <v>197204885.56999999</v>
      </c>
      <c r="Q141" s="39" t="s">
        <v>27</v>
      </c>
      <c r="R141" s="37">
        <f>396800000-199595114.43</f>
        <v>197204885.56999999</v>
      </c>
      <c r="S141" s="42">
        <f t="shared" si="83"/>
        <v>-199595114.43000001</v>
      </c>
      <c r="T141" s="37">
        <f t="shared" si="84"/>
        <v>545600000</v>
      </c>
      <c r="U141" s="39" t="s">
        <v>27</v>
      </c>
      <c r="V141" s="37">
        <v>545600000</v>
      </c>
      <c r="W141" s="37">
        <f t="shared" si="85"/>
        <v>545600000</v>
      </c>
      <c r="X141" s="39" t="s">
        <v>27</v>
      </c>
      <c r="Y141" s="37">
        <v>545600000</v>
      </c>
      <c r="Z141" s="38">
        <f t="shared" si="86"/>
        <v>0</v>
      </c>
      <c r="AA141" s="40">
        <v>396800000</v>
      </c>
      <c r="AB141" s="40" t="s">
        <v>27</v>
      </c>
      <c r="AC141" s="40">
        <v>396800000</v>
      </c>
      <c r="AD141" s="40">
        <v>305883144</v>
      </c>
      <c r="AE141" s="40" t="s">
        <v>27</v>
      </c>
      <c r="AF141" s="40">
        <v>305883144</v>
      </c>
      <c r="AG141" s="37">
        <f t="shared" si="87"/>
        <v>556602568</v>
      </c>
      <c r="AH141" s="37" t="s">
        <v>27</v>
      </c>
      <c r="AI141" s="37">
        <v>556602568</v>
      </c>
      <c r="AJ141" s="37">
        <f t="shared" si="88"/>
        <v>556602568</v>
      </c>
      <c r="AK141" s="39" t="s">
        <v>27</v>
      </c>
      <c r="AL141" s="37">
        <v>556602568</v>
      </c>
      <c r="AM141" s="38">
        <f t="shared" si="89"/>
        <v>0</v>
      </c>
      <c r="AN141" s="41">
        <v>1522393288</v>
      </c>
    </row>
    <row r="142" spans="1:40" ht="43.5" customHeight="1">
      <c r="A142" s="22" t="s">
        <v>304</v>
      </c>
      <c r="B142" s="22" t="s">
        <v>305</v>
      </c>
      <c r="C142" s="22" t="s">
        <v>306</v>
      </c>
      <c r="D142" s="36">
        <f>192847141.5</f>
        <v>192847141.5</v>
      </c>
      <c r="E142" s="37" t="s">
        <v>27</v>
      </c>
      <c r="F142" s="37">
        <v>192847141.5</v>
      </c>
      <c r="G142" s="37">
        <v>144680714.28999999</v>
      </c>
      <c r="H142" s="37">
        <v>141787100</v>
      </c>
      <c r="I142" s="37">
        <v>2893614.29</v>
      </c>
      <c r="J142" s="37" t="s">
        <v>27</v>
      </c>
      <c r="K142" s="37" t="s">
        <v>27</v>
      </c>
      <c r="L142" s="37" t="s">
        <v>27</v>
      </c>
      <c r="M142" s="37">
        <f t="shared" si="81"/>
        <v>144680714.28999999</v>
      </c>
      <c r="N142" s="37">
        <v>141787100</v>
      </c>
      <c r="O142" s="37">
        <v>2893614.29</v>
      </c>
      <c r="P142" s="37">
        <f t="shared" si="82"/>
        <v>144680714.28999999</v>
      </c>
      <c r="Q142" s="37">
        <v>141787100</v>
      </c>
      <c r="R142" s="37">
        <v>2893614.29</v>
      </c>
      <c r="S142" s="38">
        <f t="shared" si="83"/>
        <v>0</v>
      </c>
      <c r="T142" s="39">
        <f t="shared" si="84"/>
        <v>0</v>
      </c>
      <c r="U142" s="39" t="s">
        <v>27</v>
      </c>
      <c r="V142" s="39" t="s">
        <v>27</v>
      </c>
      <c r="W142" s="37">
        <f t="shared" si="85"/>
        <v>119992999.2</v>
      </c>
      <c r="X142" s="39" t="s">
        <v>27</v>
      </c>
      <c r="Y142" s="37">
        <v>119992999.2</v>
      </c>
      <c r="Z142" s="42">
        <f t="shared" si="86"/>
        <v>119992999.2</v>
      </c>
      <c r="AA142" s="40" t="s">
        <v>27</v>
      </c>
      <c r="AB142" s="40" t="s">
        <v>27</v>
      </c>
      <c r="AC142" s="40" t="s">
        <v>27</v>
      </c>
      <c r="AD142" s="40" t="s">
        <v>27</v>
      </c>
      <c r="AE142" s="40" t="s">
        <v>27</v>
      </c>
      <c r="AF142" s="40" t="s">
        <v>27</v>
      </c>
      <c r="AG142" s="39">
        <f t="shared" si="87"/>
        <v>0</v>
      </c>
      <c r="AH142" s="39" t="s">
        <v>27</v>
      </c>
      <c r="AI142" s="39" t="s">
        <v>27</v>
      </c>
      <c r="AJ142" s="39">
        <f t="shared" si="88"/>
        <v>0</v>
      </c>
      <c r="AK142" s="39" t="s">
        <v>27</v>
      </c>
      <c r="AL142" s="39" t="s">
        <v>27</v>
      </c>
      <c r="AM142" s="38">
        <f t="shared" si="89"/>
        <v>0</v>
      </c>
      <c r="AN142" s="41">
        <v>349466418.00999999</v>
      </c>
    </row>
    <row r="143" spans="1:40" ht="63">
      <c r="A143" s="22" t="s">
        <v>307</v>
      </c>
      <c r="B143" s="22" t="s">
        <v>169</v>
      </c>
      <c r="C143" s="35" t="s">
        <v>308</v>
      </c>
      <c r="D143" s="36" t="s">
        <v>27</v>
      </c>
      <c r="E143" s="37" t="s">
        <v>27</v>
      </c>
      <c r="F143" s="37" t="s">
        <v>27</v>
      </c>
      <c r="G143" s="37">
        <v>228278908.41999999</v>
      </c>
      <c r="H143" s="37" t="s">
        <v>27</v>
      </c>
      <c r="I143" s="37">
        <v>228278908.41999999</v>
      </c>
      <c r="J143" s="37">
        <v>234884499.19</v>
      </c>
      <c r="K143" s="37" t="s">
        <v>27</v>
      </c>
      <c r="L143" s="37">
        <v>234884499.19</v>
      </c>
      <c r="M143" s="37">
        <f t="shared" si="81"/>
        <v>282744890.00999999</v>
      </c>
      <c r="N143" s="39" t="s">
        <v>27</v>
      </c>
      <c r="O143" s="37">
        <v>282744890.00999999</v>
      </c>
      <c r="P143" s="37">
        <f t="shared" si="82"/>
        <v>273490521.86000001</v>
      </c>
      <c r="Q143" s="39" t="s">
        <v>27</v>
      </c>
      <c r="R143" s="37">
        <v>273490521.86000001</v>
      </c>
      <c r="S143" s="42">
        <f t="shared" si="83"/>
        <v>-9254368.1499999762</v>
      </c>
      <c r="T143" s="37">
        <f t="shared" si="84"/>
        <v>234884499.19</v>
      </c>
      <c r="U143" s="39" t="s">
        <v>27</v>
      </c>
      <c r="V143" s="37">
        <v>234884499.19</v>
      </c>
      <c r="W143" s="37">
        <f t="shared" si="85"/>
        <v>244138867.34</v>
      </c>
      <c r="X143" s="39" t="s">
        <v>27</v>
      </c>
      <c r="Y143" s="37">
        <v>244138867.34</v>
      </c>
      <c r="Z143" s="42">
        <f t="shared" si="86"/>
        <v>9254368.150000006</v>
      </c>
      <c r="AA143" s="40">
        <v>54465981.590000004</v>
      </c>
      <c r="AB143" s="40" t="s">
        <v>27</v>
      </c>
      <c r="AC143" s="40">
        <v>54465981.590000004</v>
      </c>
      <c r="AD143" s="40" t="s">
        <v>27</v>
      </c>
      <c r="AE143" s="40" t="s">
        <v>27</v>
      </c>
      <c r="AF143" s="40" t="s">
        <v>27</v>
      </c>
      <c r="AG143" s="39">
        <f t="shared" si="87"/>
        <v>0</v>
      </c>
      <c r="AH143" s="39" t="s">
        <v>27</v>
      </c>
      <c r="AI143" s="39" t="s">
        <v>27</v>
      </c>
      <c r="AJ143" s="39">
        <f t="shared" si="88"/>
        <v>0</v>
      </c>
      <c r="AK143" s="39" t="s">
        <v>27</v>
      </c>
      <c r="AL143" s="39" t="s">
        <v>27</v>
      </c>
      <c r="AM143" s="38">
        <f t="shared" si="89"/>
        <v>0</v>
      </c>
      <c r="AN143" s="41">
        <v>524169765.41000003</v>
      </c>
    </row>
    <row r="144" spans="1:40" ht="55.9" customHeight="1">
      <c r="A144" s="22" t="s">
        <v>309</v>
      </c>
      <c r="B144" s="22" t="s">
        <v>169</v>
      </c>
      <c r="C144" s="35" t="s">
        <v>310</v>
      </c>
      <c r="D144" s="36" t="s">
        <v>27</v>
      </c>
      <c r="E144" s="37" t="s">
        <v>27</v>
      </c>
      <c r="F144" s="37" t="s">
        <v>27</v>
      </c>
      <c r="G144" s="37">
        <v>149906757.34999999</v>
      </c>
      <c r="H144" s="37" t="s">
        <v>27</v>
      </c>
      <c r="I144" s="37">
        <v>149906757.34999999</v>
      </c>
      <c r="J144" s="37">
        <v>143493929.28</v>
      </c>
      <c r="K144" s="37" t="s">
        <v>27</v>
      </c>
      <c r="L144" s="37">
        <v>143493929.28</v>
      </c>
      <c r="M144" s="37">
        <f t="shared" si="81"/>
        <v>125005488.05</v>
      </c>
      <c r="N144" s="39" t="s">
        <v>27</v>
      </c>
      <c r="O144" s="37">
        <v>125005488.05</v>
      </c>
      <c r="P144" s="37">
        <f t="shared" si="82"/>
        <v>119005488.05</v>
      </c>
      <c r="Q144" s="39" t="s">
        <v>27</v>
      </c>
      <c r="R144" s="37">
        <v>119005488.05</v>
      </c>
      <c r="S144" s="42">
        <f t="shared" si="83"/>
        <v>-6000000</v>
      </c>
      <c r="T144" s="37">
        <f t="shared" si="84"/>
        <v>143493929.28</v>
      </c>
      <c r="U144" s="39" t="s">
        <v>27</v>
      </c>
      <c r="V144" s="37">
        <v>143493929.28</v>
      </c>
      <c r="W144" s="37">
        <f t="shared" si="85"/>
        <v>149493929.28</v>
      </c>
      <c r="X144" s="39" t="s">
        <v>27</v>
      </c>
      <c r="Y144" s="37">
        <v>149493929.28</v>
      </c>
      <c r="Z144" s="42">
        <f t="shared" si="86"/>
        <v>6000000</v>
      </c>
      <c r="AA144" s="40"/>
      <c r="AB144" s="40" t="s">
        <v>27</v>
      </c>
      <c r="AC144" s="40"/>
      <c r="AD144" s="40" t="s">
        <v>27</v>
      </c>
      <c r="AE144" s="40" t="s">
        <v>27</v>
      </c>
      <c r="AF144" s="40" t="s">
        <v>27</v>
      </c>
      <c r="AG144" s="39">
        <f t="shared" si="87"/>
        <v>0</v>
      </c>
      <c r="AH144" s="39" t="s">
        <v>27</v>
      </c>
      <c r="AI144" s="39" t="s">
        <v>27</v>
      </c>
      <c r="AJ144" s="39">
        <f t="shared" si="88"/>
        <v>0</v>
      </c>
      <c r="AK144" s="39" t="s">
        <v>27</v>
      </c>
      <c r="AL144" s="39" t="s">
        <v>27</v>
      </c>
      <c r="AM144" s="38">
        <f t="shared" si="89"/>
        <v>0</v>
      </c>
      <c r="AN144" s="41">
        <v>278048367.32999998</v>
      </c>
    </row>
    <row r="145" spans="1:40" ht="63">
      <c r="A145" s="22" t="s">
        <v>311</v>
      </c>
      <c r="B145" s="22" t="s">
        <v>312</v>
      </c>
      <c r="C145" s="35" t="s">
        <v>313</v>
      </c>
      <c r="D145" s="36" t="s">
        <v>27</v>
      </c>
      <c r="E145" s="37" t="s">
        <v>27</v>
      </c>
      <c r="F145" s="37" t="s">
        <v>27</v>
      </c>
      <c r="G145" s="37">
        <v>204081632.65000001</v>
      </c>
      <c r="H145" s="37">
        <v>200000000</v>
      </c>
      <c r="I145" s="37">
        <v>4081632.65</v>
      </c>
      <c r="J145" s="37">
        <v>510204081.63</v>
      </c>
      <c r="K145" s="37">
        <v>500000000</v>
      </c>
      <c r="L145" s="37">
        <v>10204081.630000001</v>
      </c>
      <c r="M145" s="37">
        <f t="shared" si="81"/>
        <v>204081632.65000001</v>
      </c>
      <c r="N145" s="37">
        <v>200000000</v>
      </c>
      <c r="O145" s="37">
        <v>4081632.65</v>
      </c>
      <c r="P145" s="37">
        <f t="shared" si="82"/>
        <v>19336000.800000001</v>
      </c>
      <c r="Q145" s="39">
        <v>0</v>
      </c>
      <c r="R145" s="37">
        <v>19336000.800000001</v>
      </c>
      <c r="S145" s="42">
        <f t="shared" si="83"/>
        <v>15254368.15</v>
      </c>
      <c r="T145" s="37">
        <f t="shared" si="84"/>
        <v>510204081.63</v>
      </c>
      <c r="U145" s="37">
        <v>500000000</v>
      </c>
      <c r="V145" s="37">
        <v>10204081.630000001</v>
      </c>
      <c r="W145" s="37">
        <f t="shared" si="85"/>
        <v>204081632.65000001</v>
      </c>
      <c r="X145" s="37">
        <v>200000000</v>
      </c>
      <c r="Y145" s="37">
        <v>4081632.65</v>
      </c>
      <c r="Z145" s="42">
        <f t="shared" si="86"/>
        <v>-6122448.9800000004</v>
      </c>
      <c r="AA145" s="40" t="s">
        <v>27</v>
      </c>
      <c r="AB145" s="40" t="s">
        <v>27</v>
      </c>
      <c r="AC145" s="40" t="s">
        <v>27</v>
      </c>
      <c r="AD145" s="40" t="s">
        <v>27</v>
      </c>
      <c r="AE145" s="40" t="s">
        <v>27</v>
      </c>
      <c r="AF145" s="40" t="s">
        <v>27</v>
      </c>
      <c r="AG145" s="39">
        <f t="shared" si="87"/>
        <v>0</v>
      </c>
      <c r="AH145" s="39" t="s">
        <v>27</v>
      </c>
      <c r="AI145" s="39" t="s">
        <v>27</v>
      </c>
      <c r="AJ145" s="37">
        <f t="shared" si="88"/>
        <v>510204081.63</v>
      </c>
      <c r="AK145" s="37">
        <v>500000000</v>
      </c>
      <c r="AL145" s="37">
        <v>10204081.630000001</v>
      </c>
      <c r="AM145" s="42">
        <f t="shared" si="89"/>
        <v>10204081.630000001</v>
      </c>
      <c r="AN145" s="41">
        <v>733485714.27999997</v>
      </c>
    </row>
    <row r="146" spans="1:40" ht="63">
      <c r="A146" s="22" t="s">
        <v>314</v>
      </c>
      <c r="B146" s="22" t="s">
        <v>169</v>
      </c>
      <c r="C146" s="35" t="s">
        <v>315</v>
      </c>
      <c r="D146" s="36" t="s">
        <v>27</v>
      </c>
      <c r="E146" s="37" t="s">
        <v>27</v>
      </c>
      <c r="F146" s="37" t="s">
        <v>27</v>
      </c>
      <c r="G146" s="37" t="s">
        <v>27</v>
      </c>
      <c r="H146" s="37" t="s">
        <v>27</v>
      </c>
      <c r="I146" s="37" t="s">
        <v>27</v>
      </c>
      <c r="J146" s="37">
        <v>22548740</v>
      </c>
      <c r="K146" s="37" t="s">
        <v>27</v>
      </c>
      <c r="L146" s="37">
        <v>22548740</v>
      </c>
      <c r="M146" s="39">
        <f t="shared" si="81"/>
        <v>0</v>
      </c>
      <c r="N146" s="39" t="s">
        <v>27</v>
      </c>
      <c r="O146" s="39" t="s">
        <v>27</v>
      </c>
      <c r="P146" s="39">
        <f t="shared" si="82"/>
        <v>0</v>
      </c>
      <c r="Q146" s="39" t="s">
        <v>27</v>
      </c>
      <c r="R146" s="39" t="s">
        <v>27</v>
      </c>
      <c r="S146" s="38">
        <f t="shared" si="83"/>
        <v>0</v>
      </c>
      <c r="T146" s="37">
        <f t="shared" si="84"/>
        <v>22548740</v>
      </c>
      <c r="U146" s="39" t="s">
        <v>27</v>
      </c>
      <c r="V146" s="37">
        <v>22548740</v>
      </c>
      <c r="W146" s="37">
        <f t="shared" si="85"/>
        <v>13416820.83</v>
      </c>
      <c r="X146" s="39" t="s">
        <v>27</v>
      </c>
      <c r="Y146" s="37">
        <v>13416820.83</v>
      </c>
      <c r="Z146" s="42">
        <f t="shared" si="86"/>
        <v>-9131919.1699999999</v>
      </c>
      <c r="AA146" s="40" t="s">
        <v>27</v>
      </c>
      <c r="AB146" s="40" t="s">
        <v>27</v>
      </c>
      <c r="AC146" s="40" t="s">
        <v>27</v>
      </c>
      <c r="AD146" s="40" t="s">
        <v>27</v>
      </c>
      <c r="AE146" s="40" t="s">
        <v>27</v>
      </c>
      <c r="AF146" s="40" t="s">
        <v>27</v>
      </c>
      <c r="AG146" s="39">
        <f t="shared" si="87"/>
        <v>0</v>
      </c>
      <c r="AH146" s="39" t="s">
        <v>27</v>
      </c>
      <c r="AI146" s="39" t="s">
        <v>27</v>
      </c>
      <c r="AJ146" s="39">
        <f t="shared" si="88"/>
        <v>0</v>
      </c>
      <c r="AK146" s="39" t="s">
        <v>27</v>
      </c>
      <c r="AL146" s="39" t="s">
        <v>27</v>
      </c>
      <c r="AM146" s="38">
        <f t="shared" si="89"/>
        <v>0</v>
      </c>
      <c r="AN146" s="41">
        <v>22548740</v>
      </c>
    </row>
    <row r="147" spans="1:40" ht="63">
      <c r="A147" s="22" t="s">
        <v>316</v>
      </c>
      <c r="B147" s="22" t="s">
        <v>317</v>
      </c>
      <c r="C147" s="35" t="s">
        <v>318</v>
      </c>
      <c r="D147" s="36">
        <v>198904201.38999999</v>
      </c>
      <c r="E147" s="37">
        <v>155254717.31</v>
      </c>
      <c r="F147" s="37">
        <v>43649484.079999998</v>
      </c>
      <c r="G147" s="37">
        <v>249213194.81999999</v>
      </c>
      <c r="H147" s="37">
        <v>201579423.18000001</v>
      </c>
      <c r="I147" s="37">
        <v>47633771.640000001</v>
      </c>
      <c r="J147" s="37" t="s">
        <v>27</v>
      </c>
      <c r="K147" s="37" t="s">
        <v>27</v>
      </c>
      <c r="L147" s="37" t="s">
        <v>27</v>
      </c>
      <c r="M147" s="37">
        <f t="shared" si="81"/>
        <v>249213194.81999999</v>
      </c>
      <c r="N147" s="37">
        <v>201579423.18000001</v>
      </c>
      <c r="O147" s="37">
        <v>47633771.640000001</v>
      </c>
      <c r="P147" s="37">
        <f t="shared" si="82"/>
        <v>249213194.81999999</v>
      </c>
      <c r="Q147" s="37">
        <v>201579423.18000001</v>
      </c>
      <c r="R147" s="37">
        <v>47633771.640000001</v>
      </c>
      <c r="S147" s="38">
        <f t="shared" si="83"/>
        <v>0</v>
      </c>
      <c r="T147" s="39">
        <f t="shared" si="84"/>
        <v>0</v>
      </c>
      <c r="U147" s="39" t="s">
        <v>27</v>
      </c>
      <c r="V147" s="39" t="s">
        <v>27</v>
      </c>
      <c r="W147" s="39">
        <f t="shared" si="85"/>
        <v>0</v>
      </c>
      <c r="X147" s="39" t="s">
        <v>27</v>
      </c>
      <c r="Y147" s="39" t="s">
        <v>27</v>
      </c>
      <c r="Z147" s="38">
        <f t="shared" si="86"/>
        <v>0</v>
      </c>
      <c r="AA147" s="40" t="s">
        <v>27</v>
      </c>
      <c r="AB147" s="40" t="s">
        <v>27</v>
      </c>
      <c r="AC147" s="40" t="s">
        <v>27</v>
      </c>
      <c r="AD147" s="40" t="s">
        <v>27</v>
      </c>
      <c r="AE147" s="40" t="s">
        <v>27</v>
      </c>
      <c r="AF147" s="40" t="s">
        <v>27</v>
      </c>
      <c r="AG147" s="39">
        <f t="shared" si="87"/>
        <v>0</v>
      </c>
      <c r="AH147" s="39" t="s">
        <v>27</v>
      </c>
      <c r="AI147" s="39" t="s">
        <v>27</v>
      </c>
      <c r="AJ147" s="39">
        <f t="shared" si="88"/>
        <v>0</v>
      </c>
      <c r="AK147" s="39" t="s">
        <v>27</v>
      </c>
      <c r="AL147" s="39" t="s">
        <v>27</v>
      </c>
      <c r="AM147" s="38">
        <f t="shared" si="89"/>
        <v>0</v>
      </c>
      <c r="AN147" s="41">
        <v>448117396.20999998</v>
      </c>
    </row>
    <row r="148" spans="1:40" ht="44.85" customHeight="1">
      <c r="A148" s="22" t="s">
        <v>319</v>
      </c>
      <c r="B148" s="22" t="s">
        <v>317</v>
      </c>
      <c r="C148" s="35" t="s">
        <v>320</v>
      </c>
      <c r="D148" s="36">
        <v>14377239</v>
      </c>
      <c r="E148" s="37">
        <v>11629221.91</v>
      </c>
      <c r="F148" s="37">
        <v>2748017.09</v>
      </c>
      <c r="G148" s="37">
        <v>33546891</v>
      </c>
      <c r="H148" s="37">
        <v>27134851.109999999</v>
      </c>
      <c r="I148" s="37">
        <v>6412039.8899999997</v>
      </c>
      <c r="J148" s="37" t="s">
        <v>27</v>
      </c>
      <c r="K148" s="37" t="s">
        <v>27</v>
      </c>
      <c r="L148" s="37" t="s">
        <v>27</v>
      </c>
      <c r="M148" s="37">
        <f t="shared" si="81"/>
        <v>33546891</v>
      </c>
      <c r="N148" s="37">
        <v>27134851.109999999</v>
      </c>
      <c r="O148" s="37">
        <v>6412039.8899999997</v>
      </c>
      <c r="P148" s="37">
        <f t="shared" si="82"/>
        <v>33546891</v>
      </c>
      <c r="Q148" s="37">
        <v>27134851.109999999</v>
      </c>
      <c r="R148" s="37">
        <v>6412039.8899999997</v>
      </c>
      <c r="S148" s="38">
        <f t="shared" si="83"/>
        <v>0</v>
      </c>
      <c r="T148" s="39">
        <f t="shared" si="84"/>
        <v>0</v>
      </c>
      <c r="U148" s="39" t="s">
        <v>27</v>
      </c>
      <c r="V148" s="39" t="s">
        <v>27</v>
      </c>
      <c r="W148" s="39">
        <f t="shared" si="85"/>
        <v>0</v>
      </c>
      <c r="X148" s="39" t="s">
        <v>27</v>
      </c>
      <c r="Y148" s="39" t="s">
        <v>27</v>
      </c>
      <c r="Z148" s="38">
        <f t="shared" si="86"/>
        <v>0</v>
      </c>
      <c r="AA148" s="40" t="s">
        <v>27</v>
      </c>
      <c r="AB148" s="40" t="s">
        <v>27</v>
      </c>
      <c r="AC148" s="40" t="s">
        <v>27</v>
      </c>
      <c r="AD148" s="40" t="s">
        <v>27</v>
      </c>
      <c r="AE148" s="40" t="s">
        <v>27</v>
      </c>
      <c r="AF148" s="40" t="s">
        <v>27</v>
      </c>
      <c r="AG148" s="39">
        <f t="shared" si="87"/>
        <v>0</v>
      </c>
      <c r="AH148" s="39" t="s">
        <v>27</v>
      </c>
      <c r="AI148" s="39" t="s">
        <v>27</v>
      </c>
      <c r="AJ148" s="39">
        <f t="shared" si="88"/>
        <v>0</v>
      </c>
      <c r="AK148" s="39" t="s">
        <v>27</v>
      </c>
      <c r="AL148" s="39" t="s">
        <v>27</v>
      </c>
      <c r="AM148" s="38">
        <f t="shared" si="89"/>
        <v>0</v>
      </c>
      <c r="AN148" s="41">
        <v>47924130</v>
      </c>
    </row>
    <row r="149" spans="1:40" ht="44.85" customHeight="1">
      <c r="A149" s="22" t="s">
        <v>321</v>
      </c>
      <c r="B149" s="22" t="s">
        <v>317</v>
      </c>
      <c r="C149" s="35" t="s">
        <v>322</v>
      </c>
      <c r="D149" s="36">
        <v>591858852.5</v>
      </c>
      <c r="E149" s="37">
        <v>373160445.72000003</v>
      </c>
      <c r="F149" s="37">
        <v>218698406.78</v>
      </c>
      <c r="G149" s="37">
        <v>499388264.25999999</v>
      </c>
      <c r="H149" s="37">
        <v>375089854.66000003</v>
      </c>
      <c r="I149" s="37">
        <v>124298409.59999999</v>
      </c>
      <c r="J149" s="37" t="s">
        <v>27</v>
      </c>
      <c r="K149" s="37" t="s">
        <v>27</v>
      </c>
      <c r="L149" s="37" t="s">
        <v>27</v>
      </c>
      <c r="M149" s="37">
        <f t="shared" si="81"/>
        <v>499388264.25999999</v>
      </c>
      <c r="N149" s="37">
        <v>375089854.66000003</v>
      </c>
      <c r="O149" s="37">
        <v>124298409.59999999</v>
      </c>
      <c r="P149" s="37">
        <f t="shared" si="82"/>
        <v>499388264.25999999</v>
      </c>
      <c r="Q149" s="37">
        <v>375089854.66000003</v>
      </c>
      <c r="R149" s="37">
        <v>124298409.59999999</v>
      </c>
      <c r="S149" s="38">
        <f t="shared" si="83"/>
        <v>0</v>
      </c>
      <c r="T149" s="39">
        <f t="shared" si="84"/>
        <v>0</v>
      </c>
      <c r="U149" s="39" t="s">
        <v>27</v>
      </c>
      <c r="V149" s="39" t="s">
        <v>27</v>
      </c>
      <c r="W149" s="39">
        <f t="shared" si="85"/>
        <v>0</v>
      </c>
      <c r="X149" s="39" t="s">
        <v>27</v>
      </c>
      <c r="Y149" s="39" t="s">
        <v>27</v>
      </c>
      <c r="Z149" s="38">
        <f t="shared" si="86"/>
        <v>0</v>
      </c>
      <c r="AA149" s="40" t="s">
        <v>27</v>
      </c>
      <c r="AB149" s="40" t="s">
        <v>27</v>
      </c>
      <c r="AC149" s="40" t="s">
        <v>27</v>
      </c>
      <c r="AD149" s="40" t="s">
        <v>27</v>
      </c>
      <c r="AE149" s="40" t="s">
        <v>27</v>
      </c>
      <c r="AF149" s="40" t="s">
        <v>27</v>
      </c>
      <c r="AG149" s="39">
        <f t="shared" si="87"/>
        <v>0</v>
      </c>
      <c r="AH149" s="39" t="s">
        <v>27</v>
      </c>
      <c r="AI149" s="39" t="s">
        <v>27</v>
      </c>
      <c r="AJ149" s="39">
        <f t="shared" si="88"/>
        <v>0</v>
      </c>
      <c r="AK149" s="39" t="s">
        <v>27</v>
      </c>
      <c r="AL149" s="39" t="s">
        <v>27</v>
      </c>
      <c r="AM149" s="38">
        <f t="shared" si="89"/>
        <v>0</v>
      </c>
      <c r="AN149" s="41">
        <v>1091247116.76</v>
      </c>
    </row>
    <row r="150" spans="1:40" ht="44.85" customHeight="1">
      <c r="A150" s="22" t="s">
        <v>323</v>
      </c>
      <c r="B150" s="22" t="s">
        <v>317</v>
      </c>
      <c r="C150" s="35" t="s">
        <v>324</v>
      </c>
      <c r="D150" s="36">
        <v>214043676.09</v>
      </c>
      <c r="E150" s="37">
        <v>187588121.77000001</v>
      </c>
      <c r="F150" s="37">
        <v>26455554.32</v>
      </c>
      <c r="G150" s="37">
        <v>72445513.599999994</v>
      </c>
      <c r="H150" s="37">
        <v>71714048.010000005</v>
      </c>
      <c r="I150" s="37">
        <v>731465.59</v>
      </c>
      <c r="J150" s="37" t="s">
        <v>27</v>
      </c>
      <c r="K150" s="37" t="s">
        <v>27</v>
      </c>
      <c r="L150" s="37" t="s">
        <v>27</v>
      </c>
      <c r="M150" s="37">
        <f t="shared" si="81"/>
        <v>72445513.600000009</v>
      </c>
      <c r="N150" s="37">
        <v>71714048.010000005</v>
      </c>
      <c r="O150" s="37">
        <v>731465.59</v>
      </c>
      <c r="P150" s="37">
        <f t="shared" si="82"/>
        <v>72445513.600000009</v>
      </c>
      <c r="Q150" s="37">
        <v>71714048.010000005</v>
      </c>
      <c r="R150" s="37">
        <v>731465.59</v>
      </c>
      <c r="S150" s="38">
        <f t="shared" si="83"/>
        <v>0</v>
      </c>
      <c r="T150" s="39">
        <f t="shared" si="84"/>
        <v>0</v>
      </c>
      <c r="U150" s="39" t="s">
        <v>27</v>
      </c>
      <c r="V150" s="39" t="s">
        <v>27</v>
      </c>
      <c r="W150" s="39">
        <f t="shared" si="85"/>
        <v>0</v>
      </c>
      <c r="X150" s="39" t="s">
        <v>27</v>
      </c>
      <c r="Y150" s="39" t="s">
        <v>27</v>
      </c>
      <c r="Z150" s="38">
        <f t="shared" si="86"/>
        <v>0</v>
      </c>
      <c r="AA150" s="40" t="s">
        <v>27</v>
      </c>
      <c r="AB150" s="40" t="s">
        <v>27</v>
      </c>
      <c r="AC150" s="40" t="s">
        <v>27</v>
      </c>
      <c r="AD150" s="40" t="s">
        <v>27</v>
      </c>
      <c r="AE150" s="40" t="s">
        <v>27</v>
      </c>
      <c r="AF150" s="40" t="s">
        <v>27</v>
      </c>
      <c r="AG150" s="39">
        <f t="shared" si="87"/>
        <v>0</v>
      </c>
      <c r="AH150" s="39" t="s">
        <v>27</v>
      </c>
      <c r="AI150" s="39" t="s">
        <v>27</v>
      </c>
      <c r="AJ150" s="39">
        <f t="shared" si="88"/>
        <v>0</v>
      </c>
      <c r="AK150" s="39" t="s">
        <v>27</v>
      </c>
      <c r="AL150" s="39" t="s">
        <v>27</v>
      </c>
      <c r="AM150" s="38">
        <f t="shared" si="89"/>
        <v>0</v>
      </c>
      <c r="AN150" s="41">
        <v>286489189.69</v>
      </c>
    </row>
    <row r="151" spans="1:40" ht="44.85" customHeight="1">
      <c r="A151" s="22" t="s">
        <v>325</v>
      </c>
      <c r="B151" s="22" t="s">
        <v>317</v>
      </c>
      <c r="C151" s="35" t="s">
        <v>326</v>
      </c>
      <c r="D151" s="36">
        <v>1278038392.8399999</v>
      </c>
      <c r="E151" s="37">
        <v>974706760.14999998</v>
      </c>
      <c r="F151" s="37">
        <v>303331632.69</v>
      </c>
      <c r="G151" s="37">
        <v>1465064709.8399999</v>
      </c>
      <c r="H151" s="37">
        <v>1186295464.0999999</v>
      </c>
      <c r="I151" s="37">
        <v>278769245.74000001</v>
      </c>
      <c r="J151" s="37" t="s">
        <v>27</v>
      </c>
      <c r="K151" s="37" t="s">
        <v>27</v>
      </c>
      <c r="L151" s="37" t="s">
        <v>27</v>
      </c>
      <c r="M151" s="37">
        <f t="shared" si="81"/>
        <v>1465064709.8399999</v>
      </c>
      <c r="N151" s="37">
        <v>1186295464.0999999</v>
      </c>
      <c r="O151" s="37">
        <v>278769245.74000001</v>
      </c>
      <c r="P151" s="37">
        <f t="shared" si="82"/>
        <v>1465064709.8399999</v>
      </c>
      <c r="Q151" s="37">
        <v>1186295464.0999999</v>
      </c>
      <c r="R151" s="37">
        <v>278769245.74000001</v>
      </c>
      <c r="S151" s="38">
        <f t="shared" si="83"/>
        <v>0</v>
      </c>
      <c r="T151" s="39">
        <f t="shared" si="84"/>
        <v>0</v>
      </c>
      <c r="U151" s="39" t="s">
        <v>27</v>
      </c>
      <c r="V151" s="39" t="s">
        <v>27</v>
      </c>
      <c r="W151" s="39">
        <f t="shared" si="85"/>
        <v>0</v>
      </c>
      <c r="X151" s="39" t="s">
        <v>27</v>
      </c>
      <c r="Y151" s="39" t="s">
        <v>27</v>
      </c>
      <c r="Z151" s="38">
        <f t="shared" si="86"/>
        <v>0</v>
      </c>
      <c r="AA151" s="40" t="s">
        <v>27</v>
      </c>
      <c r="AB151" s="40" t="s">
        <v>27</v>
      </c>
      <c r="AC151" s="40" t="s">
        <v>27</v>
      </c>
      <c r="AD151" s="40" t="s">
        <v>27</v>
      </c>
      <c r="AE151" s="40" t="s">
        <v>27</v>
      </c>
      <c r="AF151" s="40" t="s">
        <v>27</v>
      </c>
      <c r="AG151" s="39">
        <f t="shared" si="87"/>
        <v>0</v>
      </c>
      <c r="AH151" s="39" t="s">
        <v>27</v>
      </c>
      <c r="AI151" s="39" t="s">
        <v>27</v>
      </c>
      <c r="AJ151" s="39">
        <f t="shared" si="88"/>
        <v>0</v>
      </c>
      <c r="AK151" s="39" t="s">
        <v>27</v>
      </c>
      <c r="AL151" s="39" t="s">
        <v>27</v>
      </c>
      <c r="AM151" s="38">
        <f t="shared" si="89"/>
        <v>0</v>
      </c>
      <c r="AN151" s="41">
        <v>2743103102.6799998</v>
      </c>
    </row>
    <row r="152" spans="1:40" ht="44.85" customHeight="1">
      <c r="A152" s="22" t="s">
        <v>327</v>
      </c>
      <c r="B152" s="22" t="s">
        <v>317</v>
      </c>
      <c r="C152" s="35" t="s">
        <v>328</v>
      </c>
      <c r="D152" s="36">
        <v>116127975.84999999</v>
      </c>
      <c r="E152" s="37">
        <v>88078326.379999995</v>
      </c>
      <c r="F152" s="37">
        <v>28049649.469999999</v>
      </c>
      <c r="G152" s="37">
        <v>157913268.24000001</v>
      </c>
      <c r="H152" s="37">
        <v>127825352.40000001</v>
      </c>
      <c r="I152" s="37">
        <v>30087915.84</v>
      </c>
      <c r="J152" s="37" t="s">
        <v>27</v>
      </c>
      <c r="K152" s="37" t="s">
        <v>27</v>
      </c>
      <c r="L152" s="37" t="s">
        <v>27</v>
      </c>
      <c r="M152" s="37">
        <f t="shared" si="81"/>
        <v>157913268.24000001</v>
      </c>
      <c r="N152" s="37">
        <v>127825352.40000001</v>
      </c>
      <c r="O152" s="37">
        <v>30087915.84</v>
      </c>
      <c r="P152" s="37">
        <f t="shared" si="82"/>
        <v>157913268.24000001</v>
      </c>
      <c r="Q152" s="37">
        <v>127825352.40000001</v>
      </c>
      <c r="R152" s="37">
        <v>30087915.84</v>
      </c>
      <c r="S152" s="38">
        <f t="shared" si="83"/>
        <v>0</v>
      </c>
      <c r="T152" s="39">
        <f t="shared" si="84"/>
        <v>0</v>
      </c>
      <c r="U152" s="39" t="s">
        <v>27</v>
      </c>
      <c r="V152" s="39" t="s">
        <v>27</v>
      </c>
      <c r="W152" s="39">
        <f t="shared" si="85"/>
        <v>0</v>
      </c>
      <c r="X152" s="39" t="s">
        <v>27</v>
      </c>
      <c r="Y152" s="39" t="s">
        <v>27</v>
      </c>
      <c r="Z152" s="38">
        <f t="shared" si="86"/>
        <v>0</v>
      </c>
      <c r="AA152" s="40" t="s">
        <v>27</v>
      </c>
      <c r="AB152" s="40" t="s">
        <v>27</v>
      </c>
      <c r="AC152" s="40" t="s">
        <v>27</v>
      </c>
      <c r="AD152" s="40" t="s">
        <v>27</v>
      </c>
      <c r="AE152" s="40" t="s">
        <v>27</v>
      </c>
      <c r="AF152" s="40" t="s">
        <v>27</v>
      </c>
      <c r="AG152" s="39">
        <f t="shared" si="87"/>
        <v>0</v>
      </c>
      <c r="AH152" s="39" t="s">
        <v>27</v>
      </c>
      <c r="AI152" s="39" t="s">
        <v>27</v>
      </c>
      <c r="AJ152" s="39">
        <f t="shared" si="88"/>
        <v>0</v>
      </c>
      <c r="AK152" s="39" t="s">
        <v>27</v>
      </c>
      <c r="AL152" s="39" t="s">
        <v>27</v>
      </c>
      <c r="AM152" s="38">
        <f t="shared" si="89"/>
        <v>0</v>
      </c>
      <c r="AN152" s="41">
        <v>274041244.08999997</v>
      </c>
    </row>
    <row r="153" spans="1:40" ht="44.85" customHeight="1">
      <c r="A153" s="22" t="s">
        <v>329</v>
      </c>
      <c r="B153" s="22" t="s">
        <v>317</v>
      </c>
      <c r="C153" s="35" t="s">
        <v>330</v>
      </c>
      <c r="D153" s="36">
        <v>13939466.789999999</v>
      </c>
      <c r="E153" s="37">
        <v>10987144.029999999</v>
      </c>
      <c r="F153" s="37">
        <v>2952322.76</v>
      </c>
      <c r="G153" s="37">
        <v>33798145.969999999</v>
      </c>
      <c r="H153" s="37">
        <v>33149605.969999999</v>
      </c>
      <c r="I153" s="37">
        <v>648540</v>
      </c>
      <c r="J153" s="37" t="s">
        <v>27</v>
      </c>
      <c r="K153" s="37" t="s">
        <v>27</v>
      </c>
      <c r="L153" s="37" t="s">
        <v>27</v>
      </c>
      <c r="M153" s="37">
        <f t="shared" si="81"/>
        <v>33798145.969999999</v>
      </c>
      <c r="N153" s="37">
        <v>33149605.969999999</v>
      </c>
      <c r="O153" s="37">
        <v>648540</v>
      </c>
      <c r="P153" s="37">
        <f t="shared" si="82"/>
        <v>33798145.969999999</v>
      </c>
      <c r="Q153" s="37">
        <v>33149605.969999999</v>
      </c>
      <c r="R153" s="37">
        <v>648540</v>
      </c>
      <c r="S153" s="38">
        <f t="shared" si="83"/>
        <v>0</v>
      </c>
      <c r="T153" s="39">
        <f t="shared" si="84"/>
        <v>0</v>
      </c>
      <c r="U153" s="39" t="s">
        <v>27</v>
      </c>
      <c r="V153" s="39" t="s">
        <v>27</v>
      </c>
      <c r="W153" s="39">
        <f t="shared" si="85"/>
        <v>0</v>
      </c>
      <c r="X153" s="39" t="s">
        <v>27</v>
      </c>
      <c r="Y153" s="39" t="s">
        <v>27</v>
      </c>
      <c r="Z153" s="38">
        <f t="shared" si="86"/>
        <v>0</v>
      </c>
      <c r="AA153" s="40" t="s">
        <v>27</v>
      </c>
      <c r="AB153" s="40" t="s">
        <v>27</v>
      </c>
      <c r="AC153" s="40" t="s">
        <v>27</v>
      </c>
      <c r="AD153" s="40" t="s">
        <v>27</v>
      </c>
      <c r="AE153" s="40" t="s">
        <v>27</v>
      </c>
      <c r="AF153" s="40" t="s">
        <v>27</v>
      </c>
      <c r="AG153" s="39">
        <f t="shared" si="87"/>
        <v>0</v>
      </c>
      <c r="AH153" s="39" t="s">
        <v>27</v>
      </c>
      <c r="AI153" s="39" t="s">
        <v>27</v>
      </c>
      <c r="AJ153" s="39">
        <f t="shared" si="88"/>
        <v>0</v>
      </c>
      <c r="AK153" s="39" t="s">
        <v>27</v>
      </c>
      <c r="AL153" s="39" t="s">
        <v>27</v>
      </c>
      <c r="AM153" s="38">
        <f t="shared" si="89"/>
        <v>0</v>
      </c>
      <c r="AN153" s="41">
        <v>45001470</v>
      </c>
    </row>
    <row r="154" spans="1:40" ht="44.85" customHeight="1">
      <c r="A154" s="22" t="s">
        <v>331</v>
      </c>
      <c r="B154" s="22" t="s">
        <v>317</v>
      </c>
      <c r="C154" s="35" t="s">
        <v>332</v>
      </c>
      <c r="D154" s="36">
        <v>108156924.7</v>
      </c>
      <c r="E154" s="37">
        <v>72218037.879999995</v>
      </c>
      <c r="F154" s="37">
        <v>35938886.82</v>
      </c>
      <c r="G154" s="37">
        <v>65488042.619999997</v>
      </c>
      <c r="H154" s="37">
        <v>53010315.210000001</v>
      </c>
      <c r="I154" s="37">
        <v>12477727.41</v>
      </c>
      <c r="J154" s="37" t="s">
        <v>27</v>
      </c>
      <c r="K154" s="37" t="s">
        <v>27</v>
      </c>
      <c r="L154" s="37" t="s">
        <v>27</v>
      </c>
      <c r="M154" s="37">
        <f t="shared" si="81"/>
        <v>65488042.620000005</v>
      </c>
      <c r="N154" s="37">
        <v>53010315.210000001</v>
      </c>
      <c r="O154" s="37">
        <v>12477727.41</v>
      </c>
      <c r="P154" s="37">
        <f t="shared" si="82"/>
        <v>65488042.620000005</v>
      </c>
      <c r="Q154" s="37">
        <v>53010315.210000001</v>
      </c>
      <c r="R154" s="37">
        <v>12477727.41</v>
      </c>
      <c r="S154" s="38">
        <f t="shared" si="83"/>
        <v>0</v>
      </c>
      <c r="T154" s="39">
        <f t="shared" si="84"/>
        <v>0</v>
      </c>
      <c r="U154" s="39" t="s">
        <v>27</v>
      </c>
      <c r="V154" s="39" t="s">
        <v>27</v>
      </c>
      <c r="W154" s="39">
        <f t="shared" si="85"/>
        <v>0</v>
      </c>
      <c r="X154" s="39" t="s">
        <v>27</v>
      </c>
      <c r="Y154" s="39" t="s">
        <v>27</v>
      </c>
      <c r="Z154" s="38">
        <f t="shared" si="86"/>
        <v>0</v>
      </c>
      <c r="AA154" s="40" t="s">
        <v>27</v>
      </c>
      <c r="AB154" s="40" t="s">
        <v>27</v>
      </c>
      <c r="AC154" s="40" t="s">
        <v>27</v>
      </c>
      <c r="AD154" s="40" t="s">
        <v>27</v>
      </c>
      <c r="AE154" s="40" t="s">
        <v>27</v>
      </c>
      <c r="AF154" s="40" t="s">
        <v>27</v>
      </c>
      <c r="AG154" s="39">
        <f t="shared" si="87"/>
        <v>0</v>
      </c>
      <c r="AH154" s="39" t="s">
        <v>27</v>
      </c>
      <c r="AI154" s="39" t="s">
        <v>27</v>
      </c>
      <c r="AJ154" s="39">
        <f t="shared" si="88"/>
        <v>0</v>
      </c>
      <c r="AK154" s="39" t="s">
        <v>27</v>
      </c>
      <c r="AL154" s="39" t="s">
        <v>27</v>
      </c>
      <c r="AM154" s="38">
        <f t="shared" si="89"/>
        <v>0</v>
      </c>
      <c r="AN154" s="41">
        <v>173644967.31999999</v>
      </c>
    </row>
    <row r="155" spans="1:40" ht="60.95" customHeight="1">
      <c r="A155" s="22" t="s">
        <v>333</v>
      </c>
      <c r="B155" s="22" t="s">
        <v>334</v>
      </c>
      <c r="C155" s="35" t="s">
        <v>335</v>
      </c>
      <c r="D155" s="36" t="s">
        <v>27</v>
      </c>
      <c r="E155" s="37" t="s">
        <v>27</v>
      </c>
      <c r="F155" s="37" t="s">
        <v>27</v>
      </c>
      <c r="G155" s="37">
        <v>15787970</v>
      </c>
      <c r="H155" s="37" t="s">
        <v>27</v>
      </c>
      <c r="I155" s="37">
        <v>15787970</v>
      </c>
      <c r="J155" s="37">
        <v>13977770</v>
      </c>
      <c r="K155" s="37" t="s">
        <v>27</v>
      </c>
      <c r="L155" s="37">
        <v>13977770</v>
      </c>
      <c r="M155" s="37">
        <f t="shared" si="81"/>
        <v>15787970</v>
      </c>
      <c r="N155" s="39" t="s">
        <v>27</v>
      </c>
      <c r="O155" s="37">
        <v>15787970</v>
      </c>
      <c r="P155" s="37">
        <f t="shared" si="82"/>
        <v>20705940</v>
      </c>
      <c r="Q155" s="39">
        <v>0</v>
      </c>
      <c r="R155" s="37">
        <v>20705940</v>
      </c>
      <c r="S155" s="42">
        <f t="shared" si="83"/>
        <v>4917970</v>
      </c>
      <c r="T155" s="37">
        <f t="shared" si="84"/>
        <v>13977770</v>
      </c>
      <c r="U155" s="39" t="s">
        <v>27</v>
      </c>
      <c r="V155" s="37">
        <v>13977770</v>
      </c>
      <c r="W155" s="37">
        <f t="shared" si="85"/>
        <v>21246250</v>
      </c>
      <c r="X155" s="39">
        <v>0</v>
      </c>
      <c r="Y155" s="37">
        <v>21246250</v>
      </c>
      <c r="Z155" s="42">
        <f t="shared" si="86"/>
        <v>7268480</v>
      </c>
      <c r="AA155" s="40" t="s">
        <v>27</v>
      </c>
      <c r="AB155" s="40" t="s">
        <v>27</v>
      </c>
      <c r="AC155" s="40" t="s">
        <v>27</v>
      </c>
      <c r="AD155" s="40" t="s">
        <v>27</v>
      </c>
      <c r="AE155" s="40" t="s">
        <v>27</v>
      </c>
      <c r="AF155" s="40" t="s">
        <v>27</v>
      </c>
      <c r="AG155" s="39">
        <f t="shared" si="87"/>
        <v>0</v>
      </c>
      <c r="AH155" s="39" t="s">
        <v>27</v>
      </c>
      <c r="AI155" s="39" t="s">
        <v>27</v>
      </c>
      <c r="AJ155" s="37">
        <f t="shared" si="88"/>
        <v>14508970</v>
      </c>
      <c r="AK155" s="39">
        <v>0</v>
      </c>
      <c r="AL155" s="37">
        <v>14508970</v>
      </c>
      <c r="AM155" s="42">
        <f t="shared" si="89"/>
        <v>14508970</v>
      </c>
      <c r="AN155" s="41">
        <v>29765740</v>
      </c>
    </row>
    <row r="156" spans="1:40" ht="60.95" customHeight="1">
      <c r="A156" s="22" t="s">
        <v>336</v>
      </c>
      <c r="B156" s="22" t="s">
        <v>334</v>
      </c>
      <c r="C156" s="35" t="s">
        <v>337</v>
      </c>
      <c r="D156" s="36" t="s">
        <v>27</v>
      </c>
      <c r="E156" s="37" t="s">
        <v>27</v>
      </c>
      <c r="F156" s="37" t="s">
        <v>27</v>
      </c>
      <c r="G156" s="37">
        <v>20400190</v>
      </c>
      <c r="H156" s="37" t="s">
        <v>27</v>
      </c>
      <c r="I156" s="37">
        <v>20400190</v>
      </c>
      <c r="J156" s="37">
        <v>13250200</v>
      </c>
      <c r="K156" s="37" t="s">
        <v>27</v>
      </c>
      <c r="L156" s="37">
        <v>13250200</v>
      </c>
      <c r="M156" s="37">
        <f t="shared" si="81"/>
        <v>20400190</v>
      </c>
      <c r="N156" s="39" t="s">
        <v>27</v>
      </c>
      <c r="O156" s="37">
        <v>20400190</v>
      </c>
      <c r="P156" s="37">
        <f t="shared" si="82"/>
        <v>20390000</v>
      </c>
      <c r="Q156" s="39">
        <v>0</v>
      </c>
      <c r="R156" s="37">
        <v>20390000</v>
      </c>
      <c r="S156" s="42">
        <f t="shared" si="83"/>
        <v>-10190</v>
      </c>
      <c r="T156" s="37">
        <f t="shared" si="84"/>
        <v>13250200</v>
      </c>
      <c r="U156" s="39" t="s">
        <v>27</v>
      </c>
      <c r="V156" s="37">
        <v>13250200</v>
      </c>
      <c r="W156" s="37">
        <f t="shared" si="85"/>
        <v>10120000</v>
      </c>
      <c r="X156" s="39">
        <v>0</v>
      </c>
      <c r="Y156" s="37">
        <v>10120000</v>
      </c>
      <c r="Z156" s="42">
        <f t="shared" si="86"/>
        <v>-3130200</v>
      </c>
      <c r="AA156" s="40" t="s">
        <v>27</v>
      </c>
      <c r="AB156" s="40" t="s">
        <v>27</v>
      </c>
      <c r="AC156" s="40" t="s">
        <v>27</v>
      </c>
      <c r="AD156" s="40" t="s">
        <v>27</v>
      </c>
      <c r="AE156" s="40" t="s">
        <v>27</v>
      </c>
      <c r="AF156" s="40" t="s">
        <v>27</v>
      </c>
      <c r="AG156" s="39">
        <f t="shared" si="87"/>
        <v>0</v>
      </c>
      <c r="AH156" s="39" t="s">
        <v>27</v>
      </c>
      <c r="AI156" s="39" t="s">
        <v>27</v>
      </c>
      <c r="AJ156" s="37">
        <f t="shared" si="88"/>
        <v>25010000</v>
      </c>
      <c r="AK156" s="39">
        <v>0</v>
      </c>
      <c r="AL156" s="37">
        <v>25010000</v>
      </c>
      <c r="AM156" s="42">
        <f t="shared" si="89"/>
        <v>25010000</v>
      </c>
      <c r="AN156" s="41">
        <v>33650390</v>
      </c>
    </row>
    <row r="157" spans="1:40" ht="60.95" customHeight="1">
      <c r="A157" s="22" t="s">
        <v>338</v>
      </c>
      <c r="B157" s="22" t="s">
        <v>334</v>
      </c>
      <c r="C157" s="35" t="s">
        <v>339</v>
      </c>
      <c r="D157" s="36" t="s">
        <v>27</v>
      </c>
      <c r="E157" s="37" t="s">
        <v>27</v>
      </c>
      <c r="F157" s="37" t="s">
        <v>27</v>
      </c>
      <c r="G157" s="37">
        <v>9570100</v>
      </c>
      <c r="H157" s="37" t="s">
        <v>27</v>
      </c>
      <c r="I157" s="37">
        <v>9570100</v>
      </c>
      <c r="J157" s="37">
        <v>5908980</v>
      </c>
      <c r="K157" s="37" t="s">
        <v>27</v>
      </c>
      <c r="L157" s="37">
        <v>5908980</v>
      </c>
      <c r="M157" s="37">
        <f t="shared" si="81"/>
        <v>9570100</v>
      </c>
      <c r="N157" s="39" t="s">
        <v>27</v>
      </c>
      <c r="O157" s="37">
        <v>9570100</v>
      </c>
      <c r="P157" s="37">
        <f t="shared" si="82"/>
        <v>9570100</v>
      </c>
      <c r="Q157" s="39" t="s">
        <v>27</v>
      </c>
      <c r="R157" s="37">
        <v>9570100</v>
      </c>
      <c r="S157" s="38">
        <f t="shared" si="83"/>
        <v>0</v>
      </c>
      <c r="T157" s="37">
        <f t="shared" si="84"/>
        <v>5908980</v>
      </c>
      <c r="U157" s="39" t="s">
        <v>27</v>
      </c>
      <c r="V157" s="37">
        <v>5908980</v>
      </c>
      <c r="W157" s="37">
        <f t="shared" si="85"/>
        <v>5908980</v>
      </c>
      <c r="X157" s="39" t="s">
        <v>27</v>
      </c>
      <c r="Y157" s="37">
        <v>5908980</v>
      </c>
      <c r="Z157" s="38">
        <f t="shared" si="86"/>
        <v>0</v>
      </c>
      <c r="AA157" s="40" t="s">
        <v>27</v>
      </c>
      <c r="AB157" s="40" t="s">
        <v>27</v>
      </c>
      <c r="AC157" s="40" t="s">
        <v>27</v>
      </c>
      <c r="AD157" s="40" t="s">
        <v>27</v>
      </c>
      <c r="AE157" s="40" t="s">
        <v>27</v>
      </c>
      <c r="AF157" s="40" t="s">
        <v>27</v>
      </c>
      <c r="AG157" s="39">
        <f t="shared" si="87"/>
        <v>0</v>
      </c>
      <c r="AH157" s="39" t="s">
        <v>27</v>
      </c>
      <c r="AI157" s="39" t="s">
        <v>27</v>
      </c>
      <c r="AJ157" s="39">
        <f t="shared" si="88"/>
        <v>0</v>
      </c>
      <c r="AK157" s="39" t="s">
        <v>27</v>
      </c>
      <c r="AL157" s="39" t="s">
        <v>27</v>
      </c>
      <c r="AM157" s="38">
        <f t="shared" si="89"/>
        <v>0</v>
      </c>
      <c r="AN157" s="41">
        <v>15479080</v>
      </c>
    </row>
    <row r="158" spans="1:40" ht="60.95" customHeight="1">
      <c r="A158" s="22" t="s">
        <v>340</v>
      </c>
      <c r="B158" s="22" t="s">
        <v>334</v>
      </c>
      <c r="C158" s="35" t="s">
        <v>341</v>
      </c>
      <c r="D158" s="36" t="s">
        <v>27</v>
      </c>
      <c r="E158" s="37" t="s">
        <v>27</v>
      </c>
      <c r="F158" s="37" t="s">
        <v>27</v>
      </c>
      <c r="G158" s="37" t="s">
        <v>27</v>
      </c>
      <c r="H158" s="37" t="s">
        <v>27</v>
      </c>
      <c r="I158" s="37" t="s">
        <v>27</v>
      </c>
      <c r="J158" s="37">
        <v>15760850</v>
      </c>
      <c r="K158" s="37" t="s">
        <v>27</v>
      </c>
      <c r="L158" s="37">
        <v>15760850</v>
      </c>
      <c r="M158" s="39">
        <f t="shared" si="81"/>
        <v>0</v>
      </c>
      <c r="N158" s="39" t="s">
        <v>27</v>
      </c>
      <c r="O158" s="39" t="s">
        <v>27</v>
      </c>
      <c r="P158" s="39">
        <f t="shared" si="82"/>
        <v>0</v>
      </c>
      <c r="Q158" s="39" t="s">
        <v>27</v>
      </c>
      <c r="R158" s="39">
        <v>0</v>
      </c>
      <c r="S158" s="38">
        <f t="shared" si="83"/>
        <v>0</v>
      </c>
      <c r="T158" s="37">
        <f t="shared" si="84"/>
        <v>15760850</v>
      </c>
      <c r="U158" s="39" t="s">
        <v>27</v>
      </c>
      <c r="V158" s="37">
        <v>15760850</v>
      </c>
      <c r="W158" s="37">
        <f t="shared" si="85"/>
        <v>15760850</v>
      </c>
      <c r="X158" s="39" t="s">
        <v>27</v>
      </c>
      <c r="Y158" s="37">
        <v>15760850</v>
      </c>
      <c r="Z158" s="38">
        <f t="shared" si="86"/>
        <v>0</v>
      </c>
      <c r="AA158" s="40" t="s">
        <v>27</v>
      </c>
      <c r="AB158" s="40" t="s">
        <v>27</v>
      </c>
      <c r="AC158" s="40" t="s">
        <v>27</v>
      </c>
      <c r="AD158" s="40" t="s">
        <v>27</v>
      </c>
      <c r="AE158" s="40" t="s">
        <v>27</v>
      </c>
      <c r="AF158" s="40" t="s">
        <v>27</v>
      </c>
      <c r="AG158" s="39">
        <f t="shared" si="87"/>
        <v>0</v>
      </c>
      <c r="AH158" s="39" t="s">
        <v>27</v>
      </c>
      <c r="AI158" s="39" t="s">
        <v>27</v>
      </c>
      <c r="AJ158" s="39">
        <f t="shared" si="88"/>
        <v>0</v>
      </c>
      <c r="AK158" s="39" t="s">
        <v>27</v>
      </c>
      <c r="AL158" s="39" t="s">
        <v>27</v>
      </c>
      <c r="AM158" s="38">
        <f t="shared" si="89"/>
        <v>0</v>
      </c>
      <c r="AN158" s="41">
        <v>15760850</v>
      </c>
    </row>
    <row r="159" spans="1:40" ht="60.95" customHeight="1">
      <c r="A159" s="22" t="s">
        <v>342</v>
      </c>
      <c r="B159" s="22" t="s">
        <v>334</v>
      </c>
      <c r="C159" s="35" t="s">
        <v>343</v>
      </c>
      <c r="D159" s="36" t="s">
        <v>27</v>
      </c>
      <c r="E159" s="37" t="s">
        <v>27</v>
      </c>
      <c r="F159" s="37" t="s">
        <v>27</v>
      </c>
      <c r="G159" s="37" t="s">
        <v>27</v>
      </c>
      <c r="H159" s="37" t="s">
        <v>27</v>
      </c>
      <c r="I159" s="37" t="s">
        <v>27</v>
      </c>
      <c r="J159" s="37">
        <v>31871250</v>
      </c>
      <c r="K159" s="37" t="s">
        <v>27</v>
      </c>
      <c r="L159" s="37">
        <v>31871250</v>
      </c>
      <c r="M159" s="39">
        <f t="shared" si="81"/>
        <v>0</v>
      </c>
      <c r="N159" s="39" t="s">
        <v>27</v>
      </c>
      <c r="O159" s="39" t="s">
        <v>27</v>
      </c>
      <c r="P159" s="37">
        <f t="shared" si="82"/>
        <v>20741090</v>
      </c>
      <c r="Q159" s="39">
        <v>0</v>
      </c>
      <c r="R159" s="37">
        <v>20741090</v>
      </c>
      <c r="S159" s="42">
        <f t="shared" si="83"/>
        <v>20741090</v>
      </c>
      <c r="T159" s="37">
        <f t="shared" si="84"/>
        <v>31871250</v>
      </c>
      <c r="U159" s="39" t="s">
        <v>27</v>
      </c>
      <c r="V159" s="37">
        <v>31871250</v>
      </c>
      <c r="W159" s="37">
        <f t="shared" si="85"/>
        <v>27331500</v>
      </c>
      <c r="X159" s="39">
        <v>0</v>
      </c>
      <c r="Y159" s="37">
        <v>27331500</v>
      </c>
      <c r="Z159" s="42">
        <f t="shared" si="86"/>
        <v>-4539750</v>
      </c>
      <c r="AA159" s="40" t="s">
        <v>27</v>
      </c>
      <c r="AB159" s="40" t="s">
        <v>27</v>
      </c>
      <c r="AC159" s="40" t="s">
        <v>27</v>
      </c>
      <c r="AD159" s="40" t="s">
        <v>27</v>
      </c>
      <c r="AE159" s="40" t="s">
        <v>27</v>
      </c>
      <c r="AF159" s="40" t="s">
        <v>27</v>
      </c>
      <c r="AG159" s="39">
        <f t="shared" si="87"/>
        <v>0</v>
      </c>
      <c r="AH159" s="39" t="s">
        <v>27</v>
      </c>
      <c r="AI159" s="39" t="s">
        <v>27</v>
      </c>
      <c r="AJ159" s="37">
        <f t="shared" si="88"/>
        <v>21277610</v>
      </c>
      <c r="AK159" s="39">
        <v>0</v>
      </c>
      <c r="AL159" s="37">
        <v>21277610</v>
      </c>
      <c r="AM159" s="42">
        <f t="shared" si="89"/>
        <v>21277610</v>
      </c>
      <c r="AN159" s="41">
        <v>31871250</v>
      </c>
    </row>
    <row r="160" spans="1:40" ht="60.95" customHeight="1">
      <c r="A160" s="22" t="s">
        <v>344</v>
      </c>
      <c r="B160" s="22" t="s">
        <v>334</v>
      </c>
      <c r="C160" s="35" t="s">
        <v>345</v>
      </c>
      <c r="D160" s="36" t="s">
        <v>27</v>
      </c>
      <c r="E160" s="37" t="s">
        <v>27</v>
      </c>
      <c r="F160" s="37" t="s">
        <v>27</v>
      </c>
      <c r="G160" s="37" t="s">
        <v>27</v>
      </c>
      <c r="H160" s="37" t="s">
        <v>27</v>
      </c>
      <c r="I160" s="37" t="s">
        <v>27</v>
      </c>
      <c r="J160" s="37">
        <v>36446530</v>
      </c>
      <c r="K160" s="37" t="s">
        <v>27</v>
      </c>
      <c r="L160" s="37">
        <v>36446530</v>
      </c>
      <c r="M160" s="39">
        <f t="shared" si="81"/>
        <v>0</v>
      </c>
      <c r="N160" s="39" t="s">
        <v>27</v>
      </c>
      <c r="O160" s="39" t="s">
        <v>27</v>
      </c>
      <c r="P160" s="39">
        <f t="shared" si="82"/>
        <v>0</v>
      </c>
      <c r="Q160" s="39" t="s">
        <v>27</v>
      </c>
      <c r="R160" s="39">
        <v>0</v>
      </c>
      <c r="S160" s="38">
        <f t="shared" si="83"/>
        <v>0</v>
      </c>
      <c r="T160" s="37">
        <f t="shared" si="84"/>
        <v>36446530</v>
      </c>
      <c r="U160" s="39" t="s">
        <v>27</v>
      </c>
      <c r="V160" s="37">
        <v>36446530</v>
      </c>
      <c r="W160" s="37">
        <f t="shared" si="85"/>
        <v>36446530</v>
      </c>
      <c r="X160" s="39" t="s">
        <v>27</v>
      </c>
      <c r="Y160" s="37">
        <v>36446530</v>
      </c>
      <c r="Z160" s="38">
        <f t="shared" si="86"/>
        <v>0</v>
      </c>
      <c r="AA160" s="40" t="s">
        <v>27</v>
      </c>
      <c r="AB160" s="40" t="s">
        <v>27</v>
      </c>
      <c r="AC160" s="40" t="s">
        <v>27</v>
      </c>
      <c r="AD160" s="40" t="s">
        <v>27</v>
      </c>
      <c r="AE160" s="40" t="s">
        <v>27</v>
      </c>
      <c r="AF160" s="40" t="s">
        <v>27</v>
      </c>
      <c r="AG160" s="39">
        <f t="shared" si="87"/>
        <v>0</v>
      </c>
      <c r="AH160" s="39" t="s">
        <v>27</v>
      </c>
      <c r="AI160" s="39" t="s">
        <v>27</v>
      </c>
      <c r="AJ160" s="39">
        <f t="shared" si="88"/>
        <v>0</v>
      </c>
      <c r="AK160" s="39" t="s">
        <v>27</v>
      </c>
      <c r="AL160" s="39" t="s">
        <v>27</v>
      </c>
      <c r="AM160" s="38">
        <f t="shared" si="89"/>
        <v>0</v>
      </c>
      <c r="AN160" s="41">
        <v>36446530</v>
      </c>
    </row>
    <row r="161" spans="1:40" ht="60.95" customHeight="1">
      <c r="A161" s="22" t="s">
        <v>346</v>
      </c>
      <c r="B161" s="22" t="s">
        <v>176</v>
      </c>
      <c r="C161" s="35" t="s">
        <v>177</v>
      </c>
      <c r="D161" s="36">
        <v>18066596.510000002</v>
      </c>
      <c r="E161" s="37">
        <v>7035994.9000000004</v>
      </c>
      <c r="F161" s="37">
        <v>11030601.609999999</v>
      </c>
      <c r="G161" s="37">
        <v>11799306.800000001</v>
      </c>
      <c r="H161" s="37">
        <v>9911417.7100000009</v>
      </c>
      <c r="I161" s="37">
        <v>1887889.09</v>
      </c>
      <c r="J161" s="37" t="s">
        <v>27</v>
      </c>
      <c r="K161" s="37" t="s">
        <v>27</v>
      </c>
      <c r="L161" s="37" t="s">
        <v>27</v>
      </c>
      <c r="M161" s="37">
        <f t="shared" si="81"/>
        <v>11799306.800000001</v>
      </c>
      <c r="N161" s="37">
        <v>9911417.7100000009</v>
      </c>
      <c r="O161" s="37">
        <v>1887889.09</v>
      </c>
      <c r="P161" s="37">
        <f t="shared" si="82"/>
        <v>11799306.800000001</v>
      </c>
      <c r="Q161" s="37">
        <v>9911417.7100000009</v>
      </c>
      <c r="R161" s="37">
        <v>1887889.09</v>
      </c>
      <c r="S161" s="38">
        <f t="shared" si="83"/>
        <v>0</v>
      </c>
      <c r="T161" s="39">
        <f t="shared" si="84"/>
        <v>0</v>
      </c>
      <c r="U161" s="39" t="s">
        <v>27</v>
      </c>
      <c r="V161" s="39" t="s">
        <v>27</v>
      </c>
      <c r="W161" s="39">
        <f t="shared" si="85"/>
        <v>0</v>
      </c>
      <c r="X161" s="39" t="s">
        <v>27</v>
      </c>
      <c r="Y161" s="39" t="s">
        <v>27</v>
      </c>
      <c r="Z161" s="38">
        <f t="shared" si="86"/>
        <v>0</v>
      </c>
      <c r="AA161" s="40" t="s">
        <v>27</v>
      </c>
      <c r="AB161" s="40" t="s">
        <v>27</v>
      </c>
      <c r="AC161" s="40" t="s">
        <v>27</v>
      </c>
      <c r="AD161" s="40" t="s">
        <v>27</v>
      </c>
      <c r="AE161" s="40" t="s">
        <v>27</v>
      </c>
      <c r="AF161" s="40" t="s">
        <v>27</v>
      </c>
      <c r="AG161" s="39">
        <f t="shared" si="87"/>
        <v>0</v>
      </c>
      <c r="AH161" s="39" t="s">
        <v>27</v>
      </c>
      <c r="AI161" s="39" t="s">
        <v>27</v>
      </c>
      <c r="AJ161" s="39">
        <f t="shared" si="88"/>
        <v>0</v>
      </c>
      <c r="AK161" s="39" t="s">
        <v>27</v>
      </c>
      <c r="AL161" s="39" t="s">
        <v>27</v>
      </c>
      <c r="AM161" s="38">
        <f t="shared" si="89"/>
        <v>0</v>
      </c>
      <c r="AN161" s="41">
        <v>64577003.310000002</v>
      </c>
    </row>
    <row r="162" spans="1:40" ht="60.95" customHeight="1">
      <c r="A162" s="22" t="s">
        <v>347</v>
      </c>
      <c r="B162" s="22" t="s">
        <v>348</v>
      </c>
      <c r="C162" s="35" t="s">
        <v>349</v>
      </c>
      <c r="D162" s="36">
        <v>188750000</v>
      </c>
      <c r="E162" s="37">
        <v>184975000</v>
      </c>
      <c r="F162" s="37">
        <v>3775000</v>
      </c>
      <c r="G162" s="37">
        <v>290816327</v>
      </c>
      <c r="H162" s="37">
        <v>285000000</v>
      </c>
      <c r="I162" s="37">
        <v>5816327</v>
      </c>
      <c r="J162" s="37" t="s">
        <v>27</v>
      </c>
      <c r="K162" s="37" t="s">
        <v>27</v>
      </c>
      <c r="L162" s="37" t="s">
        <v>27</v>
      </c>
      <c r="M162" s="37">
        <f t="shared" si="81"/>
        <v>290816327</v>
      </c>
      <c r="N162" s="37">
        <v>285000000</v>
      </c>
      <c r="O162" s="37">
        <v>5816327</v>
      </c>
      <c r="P162" s="37">
        <f t="shared" si="82"/>
        <v>290816327</v>
      </c>
      <c r="Q162" s="37">
        <v>285000000</v>
      </c>
      <c r="R162" s="37">
        <v>5816327</v>
      </c>
      <c r="S162" s="38">
        <f t="shared" si="83"/>
        <v>0</v>
      </c>
      <c r="T162" s="39">
        <f t="shared" si="84"/>
        <v>0</v>
      </c>
      <c r="U162" s="39" t="s">
        <v>27</v>
      </c>
      <c r="V162" s="39" t="s">
        <v>27</v>
      </c>
      <c r="W162" s="39">
        <f t="shared" si="85"/>
        <v>0</v>
      </c>
      <c r="X162" s="39" t="s">
        <v>27</v>
      </c>
      <c r="Y162" s="39" t="s">
        <v>27</v>
      </c>
      <c r="Z162" s="38">
        <f t="shared" si="86"/>
        <v>0</v>
      </c>
      <c r="AA162" s="40" t="s">
        <v>27</v>
      </c>
      <c r="AB162" s="40" t="s">
        <v>27</v>
      </c>
      <c r="AC162" s="40" t="s">
        <v>27</v>
      </c>
      <c r="AD162" s="40" t="s">
        <v>27</v>
      </c>
      <c r="AE162" s="40" t="s">
        <v>27</v>
      </c>
      <c r="AF162" s="40" t="s">
        <v>27</v>
      </c>
      <c r="AG162" s="39">
        <f t="shared" si="87"/>
        <v>0</v>
      </c>
      <c r="AH162" s="39" t="s">
        <v>27</v>
      </c>
      <c r="AI162" s="39" t="s">
        <v>27</v>
      </c>
      <c r="AJ162" s="39">
        <f t="shared" si="88"/>
        <v>0</v>
      </c>
      <c r="AK162" s="39" t="s">
        <v>27</v>
      </c>
      <c r="AL162" s="39" t="s">
        <v>27</v>
      </c>
      <c r="AM162" s="38">
        <f t="shared" si="89"/>
        <v>0</v>
      </c>
      <c r="AN162" s="41">
        <v>479566327</v>
      </c>
    </row>
    <row r="163" spans="1:40" ht="60.95" customHeight="1">
      <c r="A163" s="22" t="s">
        <v>350</v>
      </c>
      <c r="B163" s="22" t="s">
        <v>351</v>
      </c>
      <c r="C163" s="35" t="s">
        <v>352</v>
      </c>
      <c r="D163" s="36" t="s">
        <v>27</v>
      </c>
      <c r="E163" s="37" t="s">
        <v>27</v>
      </c>
      <c r="F163" s="37" t="s">
        <v>27</v>
      </c>
      <c r="G163" s="37">
        <v>202592755</v>
      </c>
      <c r="H163" s="37">
        <v>198540900</v>
      </c>
      <c r="I163" s="37">
        <v>4051855</v>
      </c>
      <c r="J163" s="37">
        <v>168024592</v>
      </c>
      <c r="K163" s="37">
        <v>164664100</v>
      </c>
      <c r="L163" s="37">
        <v>3360492</v>
      </c>
      <c r="M163" s="37">
        <f t="shared" si="81"/>
        <v>202592755</v>
      </c>
      <c r="N163" s="37">
        <v>198540900</v>
      </c>
      <c r="O163" s="37">
        <v>4051855</v>
      </c>
      <c r="P163" s="37">
        <f t="shared" si="82"/>
        <v>60000000</v>
      </c>
      <c r="Q163" s="39">
        <v>0</v>
      </c>
      <c r="R163" s="37">
        <f>60000000</f>
        <v>60000000</v>
      </c>
      <c r="S163" s="42">
        <f t="shared" si="83"/>
        <v>55948145</v>
      </c>
      <c r="T163" s="37">
        <f t="shared" si="84"/>
        <v>168024592</v>
      </c>
      <c r="U163" s="37">
        <v>164664100</v>
      </c>
      <c r="V163" s="37">
        <v>3360492</v>
      </c>
      <c r="W163" s="37">
        <f t="shared" si="85"/>
        <v>360027142.98000002</v>
      </c>
      <c r="X163" s="37">
        <v>352826600</v>
      </c>
      <c r="Y163" s="37">
        <v>7200542.9800000004</v>
      </c>
      <c r="Z163" s="42">
        <f t="shared" si="86"/>
        <v>3840050.9800000004</v>
      </c>
      <c r="AA163" s="40" t="s">
        <v>27</v>
      </c>
      <c r="AB163" s="40" t="s">
        <v>27</v>
      </c>
      <c r="AC163" s="40" t="s">
        <v>27</v>
      </c>
      <c r="AD163" s="40" t="s">
        <v>27</v>
      </c>
      <c r="AE163" s="40" t="s">
        <v>27</v>
      </c>
      <c r="AF163" s="40" t="s">
        <v>27</v>
      </c>
      <c r="AG163" s="39">
        <f t="shared" si="87"/>
        <v>0</v>
      </c>
      <c r="AH163" s="39" t="s">
        <v>27</v>
      </c>
      <c r="AI163" s="39" t="s">
        <v>27</v>
      </c>
      <c r="AJ163" s="37">
        <f t="shared" si="88"/>
        <v>142203163.09999999</v>
      </c>
      <c r="AK163" s="37">
        <v>139359100</v>
      </c>
      <c r="AL163" s="37">
        <v>2844063.1</v>
      </c>
      <c r="AM163" s="42">
        <f t="shared" si="89"/>
        <v>2844063.1</v>
      </c>
      <c r="AN163" s="41">
        <v>370617347</v>
      </c>
    </row>
    <row r="164" spans="1:40" ht="78.400000000000006" customHeight="1">
      <c r="A164" s="52" t="s">
        <v>353</v>
      </c>
      <c r="B164" s="35" t="s">
        <v>354</v>
      </c>
      <c r="C164" s="35" t="s">
        <v>355</v>
      </c>
      <c r="D164" s="36" t="s">
        <v>27</v>
      </c>
      <c r="E164" s="37" t="s">
        <v>27</v>
      </c>
      <c r="F164" s="37" t="s">
        <v>27</v>
      </c>
      <c r="G164" s="37" t="s">
        <v>27</v>
      </c>
      <c r="H164" s="37" t="s">
        <v>27</v>
      </c>
      <c r="I164" s="37" t="s">
        <v>27</v>
      </c>
      <c r="J164" s="37">
        <v>347425407</v>
      </c>
      <c r="K164" s="37">
        <v>340476900</v>
      </c>
      <c r="L164" s="37">
        <v>6948507</v>
      </c>
      <c r="M164" s="37">
        <f t="shared" si="81"/>
        <v>99290000</v>
      </c>
      <c r="N164" s="39" t="s">
        <v>27</v>
      </c>
      <c r="O164" s="37">
        <v>99290000</v>
      </c>
      <c r="P164" s="37">
        <f t="shared" si="82"/>
        <v>326520204.07999998</v>
      </c>
      <c r="Q164" s="37">
        <v>222685600</v>
      </c>
      <c r="R164" s="37">
        <f>99290000+4544604.08</f>
        <v>103834604.08</v>
      </c>
      <c r="S164" s="53">
        <f t="shared" si="83"/>
        <v>4544604.0799999982</v>
      </c>
      <c r="T164" s="37">
        <f t="shared" si="84"/>
        <v>347425407</v>
      </c>
      <c r="U164" s="37">
        <v>340476900</v>
      </c>
      <c r="V164" s="37">
        <v>6948507</v>
      </c>
      <c r="W164" s="37">
        <f t="shared" si="85"/>
        <v>155422856.02000001</v>
      </c>
      <c r="X164" s="37">
        <v>152314400</v>
      </c>
      <c r="Y164" s="37">
        <v>3108456.02</v>
      </c>
      <c r="Z164" s="42">
        <f t="shared" si="86"/>
        <v>-3840050.98</v>
      </c>
      <c r="AA164" s="40">
        <v>99290000</v>
      </c>
      <c r="AB164" s="40" t="s">
        <v>27</v>
      </c>
      <c r="AC164" s="40">
        <v>99290000</v>
      </c>
      <c r="AD164" s="40" t="s">
        <v>27</v>
      </c>
      <c r="AE164" s="40" t="s">
        <v>27</v>
      </c>
      <c r="AF164" s="40" t="s">
        <v>27</v>
      </c>
      <c r="AG164" s="39">
        <f t="shared" si="87"/>
        <v>0</v>
      </c>
      <c r="AH164" s="39" t="s">
        <v>27</v>
      </c>
      <c r="AI164" s="39" t="s">
        <v>27</v>
      </c>
      <c r="AJ164" s="39">
        <f t="shared" si="88"/>
        <v>0</v>
      </c>
      <c r="AK164" s="39" t="s">
        <v>27</v>
      </c>
      <c r="AL164" s="39" t="s">
        <v>27</v>
      </c>
      <c r="AM164" s="38">
        <f t="shared" si="89"/>
        <v>0</v>
      </c>
      <c r="AN164" s="41">
        <v>446715407</v>
      </c>
    </row>
    <row r="165" spans="1:40" ht="51" customHeight="1">
      <c r="A165" s="22" t="s">
        <v>356</v>
      </c>
      <c r="B165" s="22" t="s">
        <v>357</v>
      </c>
      <c r="C165" s="35" t="s">
        <v>358</v>
      </c>
      <c r="D165" s="36">
        <v>169563776</v>
      </c>
      <c r="E165" s="37">
        <v>166172500</v>
      </c>
      <c r="F165" s="37">
        <v>3391276</v>
      </c>
      <c r="G165" s="37">
        <v>290816327</v>
      </c>
      <c r="H165" s="37">
        <v>285000000</v>
      </c>
      <c r="I165" s="37">
        <v>5816327</v>
      </c>
      <c r="J165" s="37" t="s">
        <v>27</v>
      </c>
      <c r="K165" s="37" t="s">
        <v>27</v>
      </c>
      <c r="L165" s="37" t="s">
        <v>27</v>
      </c>
      <c r="M165" s="37">
        <f t="shared" si="81"/>
        <v>290816327</v>
      </c>
      <c r="N165" s="37">
        <v>285000000</v>
      </c>
      <c r="O165" s="37">
        <v>5816327</v>
      </c>
      <c r="P165" s="37">
        <f t="shared" si="82"/>
        <v>290816327</v>
      </c>
      <c r="Q165" s="37">
        <v>285000000</v>
      </c>
      <c r="R165" s="37">
        <v>5816327</v>
      </c>
      <c r="S165" s="38">
        <f t="shared" si="83"/>
        <v>0</v>
      </c>
      <c r="T165" s="39">
        <f t="shared" si="84"/>
        <v>0</v>
      </c>
      <c r="U165" s="39" t="s">
        <v>27</v>
      </c>
      <c r="V165" s="39" t="s">
        <v>27</v>
      </c>
      <c r="W165" s="39">
        <f t="shared" si="85"/>
        <v>0</v>
      </c>
      <c r="X165" s="39" t="s">
        <v>27</v>
      </c>
      <c r="Y165" s="39" t="s">
        <v>27</v>
      </c>
      <c r="Z165" s="38">
        <f t="shared" si="86"/>
        <v>0</v>
      </c>
      <c r="AA165" s="40" t="s">
        <v>27</v>
      </c>
      <c r="AB165" s="40" t="s">
        <v>27</v>
      </c>
      <c r="AC165" s="40" t="s">
        <v>27</v>
      </c>
      <c r="AD165" s="40" t="s">
        <v>27</v>
      </c>
      <c r="AE165" s="40" t="s">
        <v>27</v>
      </c>
      <c r="AF165" s="40" t="s">
        <v>27</v>
      </c>
      <c r="AG165" s="39">
        <f t="shared" si="87"/>
        <v>0</v>
      </c>
      <c r="AH165" s="39" t="s">
        <v>27</v>
      </c>
      <c r="AI165" s="39" t="s">
        <v>27</v>
      </c>
      <c r="AJ165" s="39">
        <f t="shared" si="88"/>
        <v>0</v>
      </c>
      <c r="AK165" s="39" t="s">
        <v>27</v>
      </c>
      <c r="AL165" s="39" t="s">
        <v>27</v>
      </c>
      <c r="AM165" s="38">
        <f t="shared" si="89"/>
        <v>0</v>
      </c>
      <c r="AN165" s="41">
        <v>460380103</v>
      </c>
    </row>
    <row r="166" spans="1:40" ht="60.95" customHeight="1">
      <c r="A166" s="22" t="s">
        <v>359</v>
      </c>
      <c r="B166" s="22" t="s">
        <v>360</v>
      </c>
      <c r="C166" s="35" t="s">
        <v>361</v>
      </c>
      <c r="D166" s="36">
        <v>44871611.299999997</v>
      </c>
      <c r="E166" s="37">
        <v>38080000</v>
      </c>
      <c r="F166" s="37">
        <v>6791611.2999999998</v>
      </c>
      <c r="G166" s="37">
        <v>76190476.189999998</v>
      </c>
      <c r="H166" s="37">
        <v>64000000</v>
      </c>
      <c r="I166" s="37">
        <v>12190476.189999999</v>
      </c>
      <c r="J166" s="37" t="s">
        <v>27</v>
      </c>
      <c r="K166" s="37" t="s">
        <v>27</v>
      </c>
      <c r="L166" s="37" t="s">
        <v>27</v>
      </c>
      <c r="M166" s="37">
        <f t="shared" si="81"/>
        <v>76190476.189999998</v>
      </c>
      <c r="N166" s="37">
        <v>64000000</v>
      </c>
      <c r="O166" s="37">
        <v>12190476.189999999</v>
      </c>
      <c r="P166" s="37">
        <f t="shared" si="82"/>
        <v>76190476.189999998</v>
      </c>
      <c r="Q166" s="37">
        <v>64000000</v>
      </c>
      <c r="R166" s="37">
        <v>12190476.189999999</v>
      </c>
      <c r="S166" s="38">
        <f t="shared" si="83"/>
        <v>0</v>
      </c>
      <c r="T166" s="39">
        <f t="shared" si="84"/>
        <v>0</v>
      </c>
      <c r="U166" s="39" t="s">
        <v>27</v>
      </c>
      <c r="V166" s="39" t="s">
        <v>27</v>
      </c>
      <c r="W166" s="39">
        <f t="shared" si="85"/>
        <v>0</v>
      </c>
      <c r="X166" s="39" t="s">
        <v>27</v>
      </c>
      <c r="Y166" s="39" t="s">
        <v>27</v>
      </c>
      <c r="Z166" s="38">
        <f t="shared" si="86"/>
        <v>0</v>
      </c>
      <c r="AA166" s="40" t="s">
        <v>27</v>
      </c>
      <c r="AB166" s="40" t="s">
        <v>27</v>
      </c>
      <c r="AC166" s="40" t="s">
        <v>27</v>
      </c>
      <c r="AD166" s="40" t="s">
        <v>27</v>
      </c>
      <c r="AE166" s="40" t="s">
        <v>27</v>
      </c>
      <c r="AF166" s="40" t="s">
        <v>27</v>
      </c>
      <c r="AG166" s="39">
        <f t="shared" si="87"/>
        <v>0</v>
      </c>
      <c r="AH166" s="39" t="s">
        <v>27</v>
      </c>
      <c r="AI166" s="39" t="s">
        <v>27</v>
      </c>
      <c r="AJ166" s="39">
        <f t="shared" si="88"/>
        <v>0</v>
      </c>
      <c r="AK166" s="39" t="s">
        <v>27</v>
      </c>
      <c r="AL166" s="39" t="s">
        <v>27</v>
      </c>
      <c r="AM166" s="38">
        <f t="shared" si="89"/>
        <v>0</v>
      </c>
      <c r="AN166" s="41">
        <v>119463203.48999999</v>
      </c>
    </row>
    <row r="167" spans="1:40" ht="51" customHeight="1">
      <c r="A167" s="22" t="s">
        <v>362</v>
      </c>
      <c r="B167" s="22" t="s">
        <v>363</v>
      </c>
      <c r="C167" s="35" t="s">
        <v>364</v>
      </c>
      <c r="D167" s="36">
        <v>74737988</v>
      </c>
      <c r="E167" s="37">
        <v>64000000</v>
      </c>
      <c r="F167" s="37">
        <v>10737988</v>
      </c>
      <c r="G167" s="37">
        <v>76940476.189999998</v>
      </c>
      <c r="H167" s="37">
        <v>64630000</v>
      </c>
      <c r="I167" s="37">
        <v>12310476.189999999</v>
      </c>
      <c r="J167" s="37" t="s">
        <v>27</v>
      </c>
      <c r="K167" s="37" t="s">
        <v>27</v>
      </c>
      <c r="L167" s="37" t="s">
        <v>27</v>
      </c>
      <c r="M167" s="37">
        <f t="shared" si="81"/>
        <v>76940476.189999998</v>
      </c>
      <c r="N167" s="37">
        <v>64630000</v>
      </c>
      <c r="O167" s="37">
        <v>12310476.189999999</v>
      </c>
      <c r="P167" s="37">
        <f t="shared" si="82"/>
        <v>76940476.189999998</v>
      </c>
      <c r="Q167" s="37">
        <v>64630000</v>
      </c>
      <c r="R167" s="37">
        <v>12310476.189999999</v>
      </c>
      <c r="S167" s="38">
        <f t="shared" si="83"/>
        <v>0</v>
      </c>
      <c r="T167" s="39">
        <f t="shared" si="84"/>
        <v>0</v>
      </c>
      <c r="U167" s="39" t="s">
        <v>27</v>
      </c>
      <c r="V167" s="39" t="s">
        <v>27</v>
      </c>
      <c r="W167" s="39">
        <f t="shared" si="85"/>
        <v>0</v>
      </c>
      <c r="X167" s="39" t="s">
        <v>27</v>
      </c>
      <c r="Y167" s="39" t="s">
        <v>27</v>
      </c>
      <c r="Z167" s="38">
        <f t="shared" si="86"/>
        <v>0</v>
      </c>
      <c r="AA167" s="40" t="s">
        <v>27</v>
      </c>
      <c r="AB167" s="40" t="s">
        <v>27</v>
      </c>
      <c r="AC167" s="40" t="s">
        <v>27</v>
      </c>
      <c r="AD167" s="40" t="s">
        <v>27</v>
      </c>
      <c r="AE167" s="40" t="s">
        <v>27</v>
      </c>
      <c r="AF167" s="40" t="s">
        <v>27</v>
      </c>
      <c r="AG167" s="39">
        <f t="shared" si="87"/>
        <v>0</v>
      </c>
      <c r="AH167" s="39" t="s">
        <v>27</v>
      </c>
      <c r="AI167" s="39" t="s">
        <v>27</v>
      </c>
      <c r="AJ167" s="39">
        <f t="shared" si="88"/>
        <v>0</v>
      </c>
      <c r="AK167" s="39" t="s">
        <v>27</v>
      </c>
      <c r="AL167" s="39" t="s">
        <v>27</v>
      </c>
      <c r="AM167" s="38">
        <f t="shared" si="89"/>
        <v>0</v>
      </c>
      <c r="AN167" s="41">
        <v>155537408.99000001</v>
      </c>
    </row>
    <row r="168" spans="1:40" ht="64.7" customHeight="1">
      <c r="A168" s="22" t="s">
        <v>365</v>
      </c>
      <c r="B168" s="22" t="s">
        <v>366</v>
      </c>
      <c r="C168" s="35" t="s">
        <v>367</v>
      </c>
      <c r="D168" s="36" t="s">
        <v>27</v>
      </c>
      <c r="E168" s="37" t="s">
        <v>27</v>
      </c>
      <c r="F168" s="37" t="s">
        <v>27</v>
      </c>
      <c r="G168" s="37">
        <v>312511904.75999999</v>
      </c>
      <c r="H168" s="37">
        <v>262510000</v>
      </c>
      <c r="I168" s="37">
        <v>50001904.759999998</v>
      </c>
      <c r="J168" s="37" t="s">
        <v>27</v>
      </c>
      <c r="K168" s="37" t="s">
        <v>27</v>
      </c>
      <c r="L168" s="37" t="s">
        <v>27</v>
      </c>
      <c r="M168" s="37">
        <f t="shared" si="81"/>
        <v>312511904.75999999</v>
      </c>
      <c r="N168" s="37">
        <v>262510000</v>
      </c>
      <c r="O168" s="37">
        <v>50001904.759999998</v>
      </c>
      <c r="P168" s="37">
        <f t="shared" si="82"/>
        <v>312511904.75999999</v>
      </c>
      <c r="Q168" s="37">
        <v>262510000</v>
      </c>
      <c r="R168" s="37">
        <v>50001904.759999998</v>
      </c>
      <c r="S168" s="38">
        <f t="shared" si="83"/>
        <v>0</v>
      </c>
      <c r="T168" s="39">
        <f t="shared" si="84"/>
        <v>0</v>
      </c>
      <c r="U168" s="39" t="s">
        <v>27</v>
      </c>
      <c r="V168" s="39" t="s">
        <v>27</v>
      </c>
      <c r="W168" s="39">
        <f t="shared" si="85"/>
        <v>0</v>
      </c>
      <c r="X168" s="39" t="s">
        <v>27</v>
      </c>
      <c r="Y168" s="39" t="s">
        <v>27</v>
      </c>
      <c r="Z168" s="38">
        <f t="shared" si="86"/>
        <v>0</v>
      </c>
      <c r="AA168" s="40" t="s">
        <v>27</v>
      </c>
      <c r="AB168" s="40" t="s">
        <v>27</v>
      </c>
      <c r="AC168" s="40" t="s">
        <v>27</v>
      </c>
      <c r="AD168" s="40" t="s">
        <v>27</v>
      </c>
      <c r="AE168" s="40" t="s">
        <v>27</v>
      </c>
      <c r="AF168" s="40" t="s">
        <v>27</v>
      </c>
      <c r="AG168" s="39">
        <f t="shared" si="87"/>
        <v>0</v>
      </c>
      <c r="AH168" s="39" t="s">
        <v>27</v>
      </c>
      <c r="AI168" s="39" t="s">
        <v>27</v>
      </c>
      <c r="AJ168" s="39">
        <f t="shared" si="88"/>
        <v>0</v>
      </c>
      <c r="AK168" s="39" t="s">
        <v>27</v>
      </c>
      <c r="AL168" s="39" t="s">
        <v>27</v>
      </c>
      <c r="AM168" s="38">
        <f t="shared" si="89"/>
        <v>0</v>
      </c>
      <c r="AN168" s="41">
        <v>312511904.75999999</v>
      </c>
    </row>
    <row r="169" spans="1:40" ht="28.7" customHeight="1">
      <c r="A169" s="22"/>
      <c r="B169" s="22"/>
      <c r="C169" s="27" t="s">
        <v>130</v>
      </c>
      <c r="D169" s="28">
        <f>SUM(D170:D178)</f>
        <v>20570685.890000001</v>
      </c>
      <c r="E169" s="28">
        <f t="shared" ref="E169:L169" si="90">E177+E179+E179</f>
        <v>0</v>
      </c>
      <c r="F169" s="28">
        <f t="shared" si="90"/>
        <v>0</v>
      </c>
      <c r="G169" s="28">
        <f t="shared" si="90"/>
        <v>0</v>
      </c>
      <c r="H169" s="28">
        <f t="shared" si="90"/>
        <v>0</v>
      </c>
      <c r="I169" s="28">
        <f t="shared" si="90"/>
        <v>0</v>
      </c>
      <c r="J169" s="28">
        <f t="shared" si="90"/>
        <v>0</v>
      </c>
      <c r="K169" s="28">
        <f t="shared" si="90"/>
        <v>0</v>
      </c>
      <c r="L169" s="28">
        <f t="shared" si="90"/>
        <v>0</v>
      </c>
      <c r="M169" s="28">
        <f t="shared" ref="M169:Z169" si="91">SUM(M170:M178)</f>
        <v>0</v>
      </c>
      <c r="N169" s="28">
        <f t="shared" si="91"/>
        <v>0</v>
      </c>
      <c r="O169" s="28">
        <f t="shared" si="91"/>
        <v>0</v>
      </c>
      <c r="P169" s="28">
        <f t="shared" si="91"/>
        <v>249047826.88</v>
      </c>
      <c r="Q169" s="28">
        <f t="shared" si="91"/>
        <v>0</v>
      </c>
      <c r="R169" s="28">
        <f t="shared" si="91"/>
        <v>249047826.88</v>
      </c>
      <c r="S169" s="29">
        <f t="shared" si="91"/>
        <v>249047826.88</v>
      </c>
      <c r="T169" s="28">
        <f t="shared" si="91"/>
        <v>0</v>
      </c>
      <c r="U169" s="28">
        <f t="shared" si="91"/>
        <v>0</v>
      </c>
      <c r="V169" s="28">
        <f t="shared" si="91"/>
        <v>0</v>
      </c>
      <c r="W169" s="28">
        <f t="shared" si="91"/>
        <v>1359680005.256</v>
      </c>
      <c r="X169" s="28">
        <f t="shared" si="91"/>
        <v>480098600</v>
      </c>
      <c r="Y169" s="28">
        <f t="shared" si="91"/>
        <v>879581405.25599992</v>
      </c>
      <c r="Z169" s="29">
        <f t="shared" si="91"/>
        <v>879581405.25599992</v>
      </c>
      <c r="AA169" s="28">
        <f t="shared" ref="AA169:AF169" si="92">AA177+AA179+AA179</f>
        <v>0</v>
      </c>
      <c r="AB169" s="28">
        <f t="shared" si="92"/>
        <v>0</v>
      </c>
      <c r="AC169" s="28">
        <f t="shared" si="92"/>
        <v>0</v>
      </c>
      <c r="AD169" s="28">
        <f t="shared" si="92"/>
        <v>0</v>
      </c>
      <c r="AE169" s="28">
        <f t="shared" si="92"/>
        <v>0</v>
      </c>
      <c r="AF169" s="28">
        <f t="shared" si="92"/>
        <v>0</v>
      </c>
      <c r="AG169" s="28">
        <f t="shared" ref="AG169:AM169" si="93">SUM(AG170:AG178)</f>
        <v>0</v>
      </c>
      <c r="AH169" s="28">
        <f t="shared" si="93"/>
        <v>0</v>
      </c>
      <c r="AI169" s="28">
        <f t="shared" si="93"/>
        <v>0</v>
      </c>
      <c r="AJ169" s="28">
        <f t="shared" si="93"/>
        <v>1361525750.7360001</v>
      </c>
      <c r="AK169" s="28">
        <f t="shared" si="93"/>
        <v>1000810800</v>
      </c>
      <c r="AL169" s="28">
        <f t="shared" si="93"/>
        <v>360714950.73599994</v>
      </c>
      <c r="AM169" s="29">
        <f t="shared" si="93"/>
        <v>360714950.73599994</v>
      </c>
      <c r="AN169" s="41"/>
    </row>
    <row r="170" spans="1:40" ht="37.35" customHeight="1">
      <c r="A170" s="22" t="s">
        <v>368</v>
      </c>
      <c r="B170" s="54" t="s">
        <v>300</v>
      </c>
      <c r="C170" s="22" t="s">
        <v>369</v>
      </c>
      <c r="D170" s="49">
        <v>0</v>
      </c>
      <c r="E170" s="49"/>
      <c r="F170" s="49"/>
      <c r="G170" s="49"/>
      <c r="H170" s="49"/>
      <c r="I170" s="49"/>
      <c r="J170" s="49"/>
      <c r="K170" s="49"/>
      <c r="L170" s="49"/>
      <c r="M170" s="47">
        <v>0</v>
      </c>
      <c r="N170" s="47">
        <v>0</v>
      </c>
      <c r="O170" s="47">
        <v>0</v>
      </c>
      <c r="P170" s="37">
        <f>R170</f>
        <v>75312785.159999996</v>
      </c>
      <c r="Q170" s="39" t="s">
        <v>27</v>
      </c>
      <c r="R170" s="37">
        <v>75312785.159999996</v>
      </c>
      <c r="S170" s="51">
        <f t="shared" ref="S170:S179" si="94">R170-O170</f>
        <v>75312785.159999996</v>
      </c>
      <c r="T170" s="47">
        <v>0</v>
      </c>
      <c r="U170" s="47">
        <v>0</v>
      </c>
      <c r="V170" s="47">
        <v>0</v>
      </c>
      <c r="W170" s="37">
        <v>571545953</v>
      </c>
      <c r="X170" s="49">
        <v>480098600</v>
      </c>
      <c r="Y170" s="49">
        <f>W170-X170</f>
        <v>91447353</v>
      </c>
      <c r="Z170" s="42">
        <f t="shared" ref="Z170:Z178" si="95">Y170-V170</f>
        <v>91447353</v>
      </c>
      <c r="AA170" s="55"/>
      <c r="AB170" s="55"/>
      <c r="AC170" s="55"/>
      <c r="AD170" s="55"/>
      <c r="AE170" s="55"/>
      <c r="AF170" s="55"/>
      <c r="AG170" s="49"/>
      <c r="AH170" s="49"/>
      <c r="AI170" s="49"/>
      <c r="AJ170" s="49">
        <v>894248453</v>
      </c>
      <c r="AK170" s="49">
        <v>751168700</v>
      </c>
      <c r="AL170" s="49">
        <f>AJ170-AK170</f>
        <v>143079753</v>
      </c>
      <c r="AM170" s="42">
        <f t="shared" ref="AM170:AM178" si="96">AL170-AI170</f>
        <v>143079753</v>
      </c>
      <c r="AN170" s="41"/>
    </row>
    <row r="171" spans="1:40" ht="28.7" customHeight="1">
      <c r="A171" s="22" t="s">
        <v>370</v>
      </c>
      <c r="B171" s="22" t="s">
        <v>371</v>
      </c>
      <c r="C171" s="22" t="s">
        <v>372</v>
      </c>
      <c r="D171" s="37">
        <v>16464735.73</v>
      </c>
      <c r="E171" s="37"/>
      <c r="F171" s="37"/>
      <c r="G171" s="37"/>
      <c r="H171" s="37"/>
      <c r="I171" s="37"/>
      <c r="J171" s="37"/>
      <c r="K171" s="37"/>
      <c r="L171" s="37"/>
      <c r="M171" s="39">
        <f t="shared" ref="M171:M177" si="97">N171+O171</f>
        <v>0</v>
      </c>
      <c r="N171" s="39">
        <v>0</v>
      </c>
      <c r="O171" s="39">
        <v>0</v>
      </c>
      <c r="P171" s="37">
        <f t="shared" ref="P171:P176" si="98">Q171+R171</f>
        <v>50000000</v>
      </c>
      <c r="Q171" s="39" t="s">
        <v>27</v>
      </c>
      <c r="R171" s="37">
        <v>50000000</v>
      </c>
      <c r="S171" s="42">
        <f t="shared" si="94"/>
        <v>50000000</v>
      </c>
      <c r="T171" s="39">
        <f t="shared" ref="T171:T177" si="99">U171+V171</f>
        <v>0</v>
      </c>
      <c r="U171" s="39">
        <v>0</v>
      </c>
      <c r="V171" s="39">
        <v>0</v>
      </c>
      <c r="W171" s="37">
        <f t="shared" ref="W171:W177" si="100">X171+Y171</f>
        <v>446000000</v>
      </c>
      <c r="X171" s="39" t="s">
        <v>27</v>
      </c>
      <c r="Y171" s="37">
        <f>178560000+317440000-50000000</f>
        <v>446000000</v>
      </c>
      <c r="Z171" s="42">
        <f t="shared" si="95"/>
        <v>446000000</v>
      </c>
      <c r="AA171" s="40"/>
      <c r="AB171" s="40"/>
      <c r="AC171" s="40"/>
      <c r="AD171" s="40"/>
      <c r="AE171" s="40"/>
      <c r="AF171" s="40"/>
      <c r="AG171" s="39">
        <f t="shared" ref="AG171:AG177" si="101">AH171+AI171</f>
        <v>0</v>
      </c>
      <c r="AH171" s="39">
        <v>0</v>
      </c>
      <c r="AI171" s="39">
        <v>0</v>
      </c>
      <c r="AJ171" s="39">
        <f t="shared" ref="AJ171:AJ178" si="102">AK171+AL171</f>
        <v>0</v>
      </c>
      <c r="AK171" s="39" t="s">
        <v>27</v>
      </c>
      <c r="AL171" s="39" t="s">
        <v>27</v>
      </c>
      <c r="AM171" s="38">
        <f t="shared" si="96"/>
        <v>0</v>
      </c>
      <c r="AN171" s="41"/>
    </row>
    <row r="172" spans="1:40" ht="51.2" customHeight="1">
      <c r="A172" s="22" t="s">
        <v>373</v>
      </c>
      <c r="B172" s="22" t="s">
        <v>374</v>
      </c>
      <c r="C172" s="22" t="s">
        <v>375</v>
      </c>
      <c r="D172" s="37">
        <v>792883</v>
      </c>
      <c r="E172" s="37"/>
      <c r="F172" s="37"/>
      <c r="G172" s="37"/>
      <c r="H172" s="37"/>
      <c r="I172" s="37"/>
      <c r="J172" s="37"/>
      <c r="K172" s="37"/>
      <c r="L172" s="37"/>
      <c r="M172" s="39">
        <f t="shared" si="97"/>
        <v>0</v>
      </c>
      <c r="N172" s="39">
        <v>0</v>
      </c>
      <c r="O172" s="39">
        <v>0</v>
      </c>
      <c r="P172" s="39">
        <f t="shared" si="98"/>
        <v>0</v>
      </c>
      <c r="Q172" s="39" t="s">
        <v>27</v>
      </c>
      <c r="R172" s="39">
        <v>0</v>
      </c>
      <c r="S172" s="38">
        <f t="shared" si="94"/>
        <v>0</v>
      </c>
      <c r="T172" s="39">
        <f t="shared" si="99"/>
        <v>0</v>
      </c>
      <c r="U172" s="39">
        <v>0</v>
      </c>
      <c r="V172" s="39">
        <v>0</v>
      </c>
      <c r="W172" s="37">
        <f t="shared" si="100"/>
        <v>56267520.864</v>
      </c>
      <c r="X172" s="39" t="s">
        <v>27</v>
      </c>
      <c r="Y172" s="37">
        <f>93779201.44*0.6</f>
        <v>56267520.864</v>
      </c>
      <c r="Z172" s="42">
        <f t="shared" si="95"/>
        <v>56267520.864</v>
      </c>
      <c r="AA172" s="40"/>
      <c r="AB172" s="40"/>
      <c r="AC172" s="40"/>
      <c r="AD172" s="40"/>
      <c r="AE172" s="40"/>
      <c r="AF172" s="40"/>
      <c r="AG172" s="39">
        <f t="shared" si="101"/>
        <v>0</v>
      </c>
      <c r="AH172" s="39">
        <v>0</v>
      </c>
      <c r="AI172" s="39">
        <v>0</v>
      </c>
      <c r="AJ172" s="37">
        <f t="shared" si="102"/>
        <v>37511680.575999998</v>
      </c>
      <c r="AK172" s="39" t="s">
        <v>27</v>
      </c>
      <c r="AL172" s="37">
        <f>93779201.44*0.4</f>
        <v>37511680.575999998</v>
      </c>
      <c r="AM172" s="42">
        <f t="shared" si="96"/>
        <v>37511680.575999998</v>
      </c>
      <c r="AN172" s="41"/>
    </row>
    <row r="173" spans="1:40" ht="41.65" customHeight="1">
      <c r="A173" s="22" t="s">
        <v>376</v>
      </c>
      <c r="B173" s="22" t="s">
        <v>374</v>
      </c>
      <c r="C173" s="22" t="s">
        <v>377</v>
      </c>
      <c r="D173" s="37">
        <v>3313067.16</v>
      </c>
      <c r="E173" s="37"/>
      <c r="F173" s="37"/>
      <c r="G173" s="37"/>
      <c r="H173" s="37"/>
      <c r="I173" s="37"/>
      <c r="J173" s="37"/>
      <c r="K173" s="37"/>
      <c r="L173" s="37"/>
      <c r="M173" s="39">
        <f t="shared" si="97"/>
        <v>0</v>
      </c>
      <c r="N173" s="39">
        <v>0</v>
      </c>
      <c r="O173" s="39">
        <v>0</v>
      </c>
      <c r="P173" s="37">
        <f t="shared" si="98"/>
        <v>10000000</v>
      </c>
      <c r="Q173" s="39" t="s">
        <v>27</v>
      </c>
      <c r="R173" s="37">
        <v>10000000</v>
      </c>
      <c r="S173" s="42">
        <f t="shared" si="94"/>
        <v>10000000</v>
      </c>
      <c r="T173" s="39">
        <f t="shared" si="99"/>
        <v>0</v>
      </c>
      <c r="U173" s="39">
        <v>0</v>
      </c>
      <c r="V173" s="39">
        <v>0</v>
      </c>
      <c r="W173" s="39">
        <f t="shared" si="100"/>
        <v>0</v>
      </c>
      <c r="X173" s="39" t="s">
        <v>27</v>
      </c>
      <c r="Y173" s="39" t="s">
        <v>27</v>
      </c>
      <c r="Z173" s="38">
        <f t="shared" si="95"/>
        <v>0</v>
      </c>
      <c r="AA173" s="40"/>
      <c r="AB173" s="40"/>
      <c r="AC173" s="40"/>
      <c r="AD173" s="40"/>
      <c r="AE173" s="40"/>
      <c r="AF173" s="40"/>
      <c r="AG173" s="39">
        <f t="shared" si="101"/>
        <v>0</v>
      </c>
      <c r="AH173" s="39">
        <v>0</v>
      </c>
      <c r="AI173" s="39">
        <v>0</v>
      </c>
      <c r="AJ173" s="39">
        <f t="shared" si="102"/>
        <v>0</v>
      </c>
      <c r="AK173" s="39" t="s">
        <v>27</v>
      </c>
      <c r="AL173" s="39" t="s">
        <v>27</v>
      </c>
      <c r="AM173" s="38">
        <f t="shared" si="96"/>
        <v>0</v>
      </c>
      <c r="AN173" s="41"/>
    </row>
    <row r="174" spans="1:40" ht="60.75" customHeight="1">
      <c r="A174" s="22" t="s">
        <v>378</v>
      </c>
      <c r="B174" s="22" t="s">
        <v>374</v>
      </c>
      <c r="C174" s="22" t="s">
        <v>379</v>
      </c>
      <c r="D174" s="37" t="s">
        <v>27</v>
      </c>
      <c r="E174" s="37"/>
      <c r="F174" s="37"/>
      <c r="G174" s="37"/>
      <c r="H174" s="37"/>
      <c r="I174" s="37"/>
      <c r="J174" s="37"/>
      <c r="K174" s="37"/>
      <c r="L174" s="37"/>
      <c r="M174" s="39">
        <f t="shared" si="97"/>
        <v>0</v>
      </c>
      <c r="N174" s="39">
        <v>0</v>
      </c>
      <c r="O174" s="39">
        <v>0</v>
      </c>
      <c r="P174" s="37">
        <f t="shared" si="98"/>
        <v>0</v>
      </c>
      <c r="Q174" s="39" t="s">
        <v>27</v>
      </c>
      <c r="R174" s="37">
        <v>0</v>
      </c>
      <c r="S174" s="42">
        <f t="shared" si="94"/>
        <v>0</v>
      </c>
      <c r="T174" s="39">
        <f t="shared" si="99"/>
        <v>0</v>
      </c>
      <c r="U174" s="39">
        <v>0</v>
      </c>
      <c r="V174" s="39">
        <v>0</v>
      </c>
      <c r="W174" s="37">
        <f t="shared" si="100"/>
        <v>153475649.37599999</v>
      </c>
      <c r="X174" s="39" t="s">
        <v>27</v>
      </c>
      <c r="Y174" s="56">
        <v>153475649.37599999</v>
      </c>
      <c r="Z174" s="42">
        <f t="shared" si="95"/>
        <v>153475649.37599999</v>
      </c>
      <c r="AA174" s="40"/>
      <c r="AB174" s="40"/>
      <c r="AC174" s="40"/>
      <c r="AD174" s="40"/>
      <c r="AE174" s="40"/>
      <c r="AF174" s="40"/>
      <c r="AG174" s="39">
        <f t="shared" si="101"/>
        <v>0</v>
      </c>
      <c r="AH174" s="39">
        <v>0</v>
      </c>
      <c r="AI174" s="39">
        <v>0</v>
      </c>
      <c r="AJ174" s="37">
        <f t="shared" si="102"/>
        <v>137317099.58399999</v>
      </c>
      <c r="AK174" s="39" t="s">
        <v>27</v>
      </c>
      <c r="AL174" s="37">
        <f>102317099.584+35000000</f>
        <v>137317099.58399999</v>
      </c>
      <c r="AM174" s="42">
        <f t="shared" si="96"/>
        <v>137317099.58399999</v>
      </c>
      <c r="AN174" s="41"/>
    </row>
    <row r="175" spans="1:40" ht="58.7" customHeight="1">
      <c r="A175" s="22" t="s">
        <v>380</v>
      </c>
      <c r="B175" s="22" t="s">
        <v>374</v>
      </c>
      <c r="C175" s="22" t="s">
        <v>381</v>
      </c>
      <c r="D175" s="37" t="s">
        <v>27</v>
      </c>
      <c r="E175" s="37"/>
      <c r="F175" s="37"/>
      <c r="G175" s="37"/>
      <c r="H175" s="37"/>
      <c r="I175" s="37"/>
      <c r="J175" s="37"/>
      <c r="K175" s="37"/>
      <c r="L175" s="37"/>
      <c r="M175" s="39">
        <f t="shared" si="97"/>
        <v>0</v>
      </c>
      <c r="N175" s="39">
        <v>0</v>
      </c>
      <c r="O175" s="39">
        <v>0</v>
      </c>
      <c r="P175" s="37">
        <f t="shared" si="98"/>
        <v>56867520.859999999</v>
      </c>
      <c r="Q175" s="39" t="s">
        <v>27</v>
      </c>
      <c r="R175" s="37">
        <v>56867520.859999999</v>
      </c>
      <c r="S175" s="42">
        <f t="shared" si="94"/>
        <v>56867520.859999999</v>
      </c>
      <c r="T175" s="39">
        <f t="shared" si="99"/>
        <v>0</v>
      </c>
      <c r="U175" s="39">
        <v>0</v>
      </c>
      <c r="V175" s="39">
        <v>0</v>
      </c>
      <c r="W175" s="37">
        <f t="shared" si="100"/>
        <v>37911680.575999998</v>
      </c>
      <c r="X175" s="39" t="s">
        <v>27</v>
      </c>
      <c r="Y175" s="37">
        <f>94779201.44*0.4</f>
        <v>37911680.575999998</v>
      </c>
      <c r="Z175" s="42">
        <f t="shared" si="95"/>
        <v>37911680.575999998</v>
      </c>
      <c r="AA175" s="40"/>
      <c r="AB175" s="40"/>
      <c r="AC175" s="40"/>
      <c r="AD175" s="40"/>
      <c r="AE175" s="40"/>
      <c r="AF175" s="40"/>
      <c r="AG175" s="39">
        <f t="shared" si="101"/>
        <v>0</v>
      </c>
      <c r="AH175" s="39">
        <v>0</v>
      </c>
      <c r="AI175" s="39">
        <v>0</v>
      </c>
      <c r="AJ175" s="39">
        <f t="shared" si="102"/>
        <v>0</v>
      </c>
      <c r="AK175" s="39" t="s">
        <v>27</v>
      </c>
      <c r="AL175" s="39" t="s">
        <v>27</v>
      </c>
      <c r="AM175" s="38">
        <f t="shared" si="96"/>
        <v>0</v>
      </c>
      <c r="AN175" s="41"/>
    </row>
    <row r="176" spans="1:40" ht="61.9" customHeight="1">
      <c r="A176" s="22" t="s">
        <v>382</v>
      </c>
      <c r="B176" s="22" t="s">
        <v>374</v>
      </c>
      <c r="C176" s="22" t="s">
        <v>383</v>
      </c>
      <c r="D176" s="37" t="s">
        <v>27</v>
      </c>
      <c r="E176" s="37"/>
      <c r="F176" s="37"/>
      <c r="G176" s="37"/>
      <c r="H176" s="37"/>
      <c r="I176" s="37"/>
      <c r="J176" s="37"/>
      <c r="K176" s="37"/>
      <c r="L176" s="37"/>
      <c r="M176" s="39">
        <f t="shared" si="97"/>
        <v>0</v>
      </c>
      <c r="N176" s="39">
        <v>0</v>
      </c>
      <c r="O176" s="39">
        <v>0</v>
      </c>
      <c r="P176" s="37">
        <f t="shared" si="98"/>
        <v>56867520.859999999</v>
      </c>
      <c r="Q176" s="39" t="s">
        <v>27</v>
      </c>
      <c r="R176" s="37">
        <f>R175</f>
        <v>56867520.859999999</v>
      </c>
      <c r="S176" s="42">
        <f t="shared" si="94"/>
        <v>56867520.859999999</v>
      </c>
      <c r="T176" s="39">
        <f t="shared" si="99"/>
        <v>0</v>
      </c>
      <c r="U176" s="39">
        <v>0</v>
      </c>
      <c r="V176" s="39">
        <v>0</v>
      </c>
      <c r="W176" s="37">
        <f t="shared" si="100"/>
        <v>37911680.575999998</v>
      </c>
      <c r="X176" s="39" t="s">
        <v>27</v>
      </c>
      <c r="Y176" s="37">
        <f>94779201.44*0.4</f>
        <v>37911680.575999998</v>
      </c>
      <c r="Z176" s="42">
        <f t="shared" si="95"/>
        <v>37911680.575999998</v>
      </c>
      <c r="AA176" s="40"/>
      <c r="AB176" s="40"/>
      <c r="AC176" s="40"/>
      <c r="AD176" s="40"/>
      <c r="AE176" s="40"/>
      <c r="AF176" s="40"/>
      <c r="AG176" s="39">
        <f t="shared" si="101"/>
        <v>0</v>
      </c>
      <c r="AH176" s="39">
        <v>0</v>
      </c>
      <c r="AI176" s="39">
        <v>0</v>
      </c>
      <c r="AJ176" s="39">
        <f t="shared" si="102"/>
        <v>0</v>
      </c>
      <c r="AK176" s="39" t="s">
        <v>27</v>
      </c>
      <c r="AL176" s="39" t="s">
        <v>27</v>
      </c>
      <c r="AM176" s="38">
        <f t="shared" si="96"/>
        <v>0</v>
      </c>
      <c r="AN176" s="41"/>
    </row>
    <row r="177" spans="1:40" ht="51" customHeight="1">
      <c r="A177" s="22" t="s">
        <v>384</v>
      </c>
      <c r="B177" s="22">
        <v>720243630</v>
      </c>
      <c r="C177" s="22" t="s">
        <v>385</v>
      </c>
      <c r="D177" s="37" t="s">
        <v>27</v>
      </c>
      <c r="E177" s="37"/>
      <c r="F177" s="37"/>
      <c r="G177" s="37"/>
      <c r="H177" s="37"/>
      <c r="I177" s="37"/>
      <c r="J177" s="37"/>
      <c r="K177" s="37"/>
      <c r="L177" s="37"/>
      <c r="M177" s="39">
        <f t="shared" si="97"/>
        <v>0</v>
      </c>
      <c r="N177" s="39">
        <v>0</v>
      </c>
      <c r="O177" s="39">
        <v>0</v>
      </c>
      <c r="P177" s="39">
        <v>0</v>
      </c>
      <c r="Q177" s="39" t="s">
        <v>27</v>
      </c>
      <c r="R177" s="39">
        <v>0</v>
      </c>
      <c r="S177" s="38">
        <f t="shared" si="94"/>
        <v>0</v>
      </c>
      <c r="T177" s="39">
        <f t="shared" si="99"/>
        <v>0</v>
      </c>
      <c r="U177" s="39">
        <v>0</v>
      </c>
      <c r="V177" s="39">
        <v>0</v>
      </c>
      <c r="W177" s="37">
        <f t="shared" si="100"/>
        <v>56567520.864</v>
      </c>
      <c r="X177" s="39" t="s">
        <v>27</v>
      </c>
      <c r="Y177" s="37">
        <f>94279201.44*0.6</f>
        <v>56567520.864</v>
      </c>
      <c r="Z177" s="42">
        <f t="shared" si="95"/>
        <v>56567520.864</v>
      </c>
      <c r="AA177" s="40"/>
      <c r="AB177" s="40"/>
      <c r="AC177" s="40"/>
      <c r="AD177" s="40"/>
      <c r="AE177" s="40"/>
      <c r="AF177" s="40"/>
      <c r="AG177" s="39">
        <f t="shared" si="101"/>
        <v>0</v>
      </c>
      <c r="AH177" s="39">
        <v>0</v>
      </c>
      <c r="AI177" s="39">
        <v>0</v>
      </c>
      <c r="AJ177" s="37">
        <f t="shared" si="102"/>
        <v>37711680.575999998</v>
      </c>
      <c r="AK177" s="39" t="s">
        <v>27</v>
      </c>
      <c r="AL177" s="37">
        <f>94279201.44*0.4</f>
        <v>37711680.575999998</v>
      </c>
      <c r="AM177" s="42">
        <f t="shared" si="96"/>
        <v>37711680.575999998</v>
      </c>
      <c r="AN177" s="41"/>
    </row>
    <row r="178" spans="1:40" ht="51" customHeight="1">
      <c r="A178" s="22" t="s">
        <v>386</v>
      </c>
      <c r="B178" s="22" t="s">
        <v>387</v>
      </c>
      <c r="C178" s="22" t="s">
        <v>388</v>
      </c>
      <c r="D178" s="37">
        <v>0</v>
      </c>
      <c r="E178" s="37"/>
      <c r="F178" s="37"/>
      <c r="G178" s="37"/>
      <c r="H178" s="37"/>
      <c r="I178" s="37"/>
      <c r="J178" s="37"/>
      <c r="K178" s="37"/>
      <c r="L178" s="37"/>
      <c r="M178" s="39"/>
      <c r="N178" s="39"/>
      <c r="O178" s="39"/>
      <c r="P178" s="39">
        <v>0</v>
      </c>
      <c r="Q178" s="39"/>
      <c r="R178" s="39">
        <v>0</v>
      </c>
      <c r="S178" s="38">
        <f t="shared" si="94"/>
        <v>0</v>
      </c>
      <c r="T178" s="39"/>
      <c r="U178" s="39"/>
      <c r="V178" s="39"/>
      <c r="W178" s="39">
        <v>0</v>
      </c>
      <c r="X178" s="39">
        <v>0</v>
      </c>
      <c r="Y178" s="39">
        <v>0</v>
      </c>
      <c r="Z178" s="38">
        <f t="shared" si="95"/>
        <v>0</v>
      </c>
      <c r="AA178" s="40"/>
      <c r="AB178" s="40"/>
      <c r="AC178" s="40"/>
      <c r="AD178" s="40"/>
      <c r="AE178" s="40"/>
      <c r="AF178" s="40"/>
      <c r="AG178" s="39"/>
      <c r="AH178" s="39"/>
      <c r="AI178" s="39"/>
      <c r="AJ178" s="37">
        <f t="shared" si="102"/>
        <v>254736837</v>
      </c>
      <c r="AK178" s="57">
        <v>249642100</v>
      </c>
      <c r="AL178" s="57">
        <v>5094737</v>
      </c>
      <c r="AM178" s="42">
        <f t="shared" si="96"/>
        <v>5094737</v>
      </c>
      <c r="AN178" s="41"/>
    </row>
    <row r="179" spans="1:40" ht="28.7" customHeight="1">
      <c r="A179" s="22"/>
      <c r="B179" s="22"/>
      <c r="C179" s="27" t="s">
        <v>389</v>
      </c>
      <c r="D179" s="28">
        <f>D180</f>
        <v>0</v>
      </c>
      <c r="E179" s="37"/>
      <c r="F179" s="37"/>
      <c r="G179" s="37"/>
      <c r="H179" s="37"/>
      <c r="I179" s="37"/>
      <c r="J179" s="37"/>
      <c r="K179" s="37"/>
      <c r="L179" s="37"/>
      <c r="M179" s="28">
        <f t="shared" ref="M179:R179" si="103">M180</f>
        <v>0</v>
      </c>
      <c r="N179" s="28">
        <f t="shared" si="103"/>
        <v>0</v>
      </c>
      <c r="O179" s="28">
        <f t="shared" si="103"/>
        <v>0</v>
      </c>
      <c r="P179" s="28">
        <f t="shared" si="103"/>
        <v>45875420</v>
      </c>
      <c r="Q179" s="28">
        <f t="shared" si="103"/>
        <v>0</v>
      </c>
      <c r="R179" s="28">
        <f t="shared" si="103"/>
        <v>45875420</v>
      </c>
      <c r="S179" s="58">
        <f t="shared" si="94"/>
        <v>45875420</v>
      </c>
      <c r="T179" s="28">
        <f t="shared" ref="T179:Z179" si="104">T180</f>
        <v>0</v>
      </c>
      <c r="U179" s="28">
        <f t="shared" si="104"/>
        <v>0</v>
      </c>
      <c r="V179" s="28">
        <f t="shared" si="104"/>
        <v>0</v>
      </c>
      <c r="W179" s="28">
        <f t="shared" si="104"/>
        <v>0</v>
      </c>
      <c r="X179" s="28">
        <f t="shared" si="104"/>
        <v>0</v>
      </c>
      <c r="Y179" s="28">
        <f t="shared" si="104"/>
        <v>0</v>
      </c>
      <c r="Z179" s="45">
        <f t="shared" si="104"/>
        <v>0</v>
      </c>
      <c r="AA179" s="28"/>
      <c r="AB179" s="28"/>
      <c r="AC179" s="28"/>
      <c r="AD179" s="28"/>
      <c r="AE179" s="28"/>
      <c r="AF179" s="28"/>
      <c r="AG179" s="28">
        <f t="shared" ref="AG179:AM179" si="105">AG180</f>
        <v>0</v>
      </c>
      <c r="AH179" s="28">
        <f t="shared" si="105"/>
        <v>0</v>
      </c>
      <c r="AI179" s="28">
        <f t="shared" si="105"/>
        <v>0</v>
      </c>
      <c r="AJ179" s="28">
        <f t="shared" si="105"/>
        <v>0</v>
      </c>
      <c r="AK179" s="28">
        <f t="shared" si="105"/>
        <v>0</v>
      </c>
      <c r="AL179" s="28">
        <f t="shared" si="105"/>
        <v>0</v>
      </c>
      <c r="AM179" s="45">
        <f t="shared" si="105"/>
        <v>0</v>
      </c>
      <c r="AN179" s="41"/>
    </row>
    <row r="180" spans="1:40" ht="22.35" customHeight="1">
      <c r="A180" s="22"/>
      <c r="B180" s="22"/>
      <c r="C180" s="27" t="s">
        <v>130</v>
      </c>
      <c r="D180" s="28">
        <f>SUM(D181:D183)</f>
        <v>0</v>
      </c>
      <c r="E180" s="37"/>
      <c r="F180" s="37"/>
      <c r="G180" s="37"/>
      <c r="H180" s="37"/>
      <c r="I180" s="37"/>
      <c r="J180" s="37"/>
      <c r="K180" s="37"/>
      <c r="L180" s="37"/>
      <c r="M180" s="28">
        <f t="shared" ref="M180:Z180" si="106">SUM(M181:M183)</f>
        <v>0</v>
      </c>
      <c r="N180" s="28">
        <f t="shared" si="106"/>
        <v>0</v>
      </c>
      <c r="O180" s="28">
        <f t="shared" si="106"/>
        <v>0</v>
      </c>
      <c r="P180" s="28">
        <f t="shared" si="106"/>
        <v>45875420</v>
      </c>
      <c r="Q180" s="28">
        <f t="shared" si="106"/>
        <v>0</v>
      </c>
      <c r="R180" s="28">
        <f t="shared" si="106"/>
        <v>45875420</v>
      </c>
      <c r="S180" s="58">
        <f t="shared" si="106"/>
        <v>45875420</v>
      </c>
      <c r="T180" s="28">
        <f t="shared" si="106"/>
        <v>0</v>
      </c>
      <c r="U180" s="28">
        <f t="shared" si="106"/>
        <v>0</v>
      </c>
      <c r="V180" s="28">
        <f t="shared" si="106"/>
        <v>0</v>
      </c>
      <c r="W180" s="28">
        <f t="shared" si="106"/>
        <v>0</v>
      </c>
      <c r="X180" s="28">
        <f t="shared" si="106"/>
        <v>0</v>
      </c>
      <c r="Y180" s="28">
        <f t="shared" si="106"/>
        <v>0</v>
      </c>
      <c r="Z180" s="45">
        <f t="shared" si="106"/>
        <v>0</v>
      </c>
      <c r="AA180" s="28"/>
      <c r="AB180" s="28"/>
      <c r="AC180" s="28"/>
      <c r="AD180" s="28"/>
      <c r="AE180" s="28"/>
      <c r="AF180" s="28"/>
      <c r="AG180" s="28">
        <f t="shared" ref="AG180:AM180" si="107">SUM(AG181:AG183)</f>
        <v>0</v>
      </c>
      <c r="AH180" s="28">
        <f t="shared" si="107"/>
        <v>0</v>
      </c>
      <c r="AI180" s="28">
        <f t="shared" si="107"/>
        <v>0</v>
      </c>
      <c r="AJ180" s="28">
        <f t="shared" si="107"/>
        <v>0</v>
      </c>
      <c r="AK180" s="28">
        <f t="shared" si="107"/>
        <v>0</v>
      </c>
      <c r="AL180" s="28">
        <f t="shared" si="107"/>
        <v>0</v>
      </c>
      <c r="AM180" s="45">
        <f t="shared" si="107"/>
        <v>0</v>
      </c>
      <c r="AN180" s="41"/>
    </row>
    <row r="181" spans="1:40" ht="60.95" customHeight="1">
      <c r="A181" s="22" t="s">
        <v>390</v>
      </c>
      <c r="B181" s="22">
        <v>1440343630</v>
      </c>
      <c r="C181" s="22" t="s">
        <v>391</v>
      </c>
      <c r="D181" s="36" t="s">
        <v>27</v>
      </c>
      <c r="E181" s="37"/>
      <c r="F181" s="37"/>
      <c r="G181" s="37"/>
      <c r="H181" s="37"/>
      <c r="I181" s="37"/>
      <c r="J181" s="37"/>
      <c r="K181" s="37"/>
      <c r="L181" s="37"/>
      <c r="M181" s="39">
        <f>N181+O181</f>
        <v>0</v>
      </c>
      <c r="N181" s="39">
        <v>0</v>
      </c>
      <c r="O181" s="39">
        <v>0</v>
      </c>
      <c r="P181" s="37">
        <f>Q181+R181</f>
        <v>4000000</v>
      </c>
      <c r="Q181" s="39" t="s">
        <v>27</v>
      </c>
      <c r="R181" s="37">
        <v>4000000</v>
      </c>
      <c r="S181" s="42">
        <f>R181-O181</f>
        <v>4000000</v>
      </c>
      <c r="T181" s="39">
        <f>U181+V181</f>
        <v>0</v>
      </c>
      <c r="U181" s="39">
        <v>0</v>
      </c>
      <c r="V181" s="39">
        <v>0</v>
      </c>
      <c r="W181" s="39">
        <f>X181+Y181</f>
        <v>0</v>
      </c>
      <c r="X181" s="39" t="s">
        <v>27</v>
      </c>
      <c r="Y181" s="39" t="s">
        <v>27</v>
      </c>
      <c r="Z181" s="38">
        <f>Y181-V181</f>
        <v>0</v>
      </c>
      <c r="AA181" s="40"/>
      <c r="AB181" s="40"/>
      <c r="AC181" s="40"/>
      <c r="AD181" s="40"/>
      <c r="AE181" s="40"/>
      <c r="AF181" s="40"/>
      <c r="AG181" s="39">
        <f>AH181+AI181</f>
        <v>0</v>
      </c>
      <c r="AH181" s="39">
        <v>0</v>
      </c>
      <c r="AI181" s="39">
        <v>0</v>
      </c>
      <c r="AJ181" s="39">
        <f>AK181+AL181</f>
        <v>0</v>
      </c>
      <c r="AK181" s="39" t="s">
        <v>27</v>
      </c>
      <c r="AL181" s="39" t="s">
        <v>27</v>
      </c>
      <c r="AM181" s="38">
        <f>AL181-AI181</f>
        <v>0</v>
      </c>
      <c r="AN181" s="41"/>
    </row>
    <row r="182" spans="1:40" ht="75.95" customHeight="1">
      <c r="A182" s="22" t="s">
        <v>392</v>
      </c>
      <c r="B182" s="22">
        <v>1440343630</v>
      </c>
      <c r="C182" s="22" t="s">
        <v>393</v>
      </c>
      <c r="D182" s="36" t="s">
        <v>27</v>
      </c>
      <c r="E182" s="37"/>
      <c r="F182" s="37"/>
      <c r="G182" s="37"/>
      <c r="H182" s="37"/>
      <c r="I182" s="37"/>
      <c r="J182" s="37"/>
      <c r="K182" s="37"/>
      <c r="L182" s="37"/>
      <c r="M182" s="39">
        <f>N182+O182</f>
        <v>0</v>
      </c>
      <c r="N182" s="39">
        <v>0</v>
      </c>
      <c r="O182" s="39">
        <v>0</v>
      </c>
      <c r="P182" s="37">
        <f>Q182+R182</f>
        <v>39000000</v>
      </c>
      <c r="Q182" s="39" t="s">
        <v>27</v>
      </c>
      <c r="R182" s="37">
        <v>39000000</v>
      </c>
      <c r="S182" s="42">
        <f>R182-O182</f>
        <v>39000000</v>
      </c>
      <c r="T182" s="39">
        <f>U182+V182</f>
        <v>0</v>
      </c>
      <c r="U182" s="39">
        <v>0</v>
      </c>
      <c r="V182" s="39">
        <v>0</v>
      </c>
      <c r="W182" s="39">
        <f>X182+Y182</f>
        <v>0</v>
      </c>
      <c r="X182" s="39" t="s">
        <v>27</v>
      </c>
      <c r="Y182" s="39" t="s">
        <v>27</v>
      </c>
      <c r="Z182" s="38">
        <f>Y182-V182</f>
        <v>0</v>
      </c>
      <c r="AA182" s="40"/>
      <c r="AB182" s="40"/>
      <c r="AC182" s="40"/>
      <c r="AD182" s="40"/>
      <c r="AE182" s="40"/>
      <c r="AF182" s="40"/>
      <c r="AG182" s="39">
        <f>AH182+AI182</f>
        <v>0</v>
      </c>
      <c r="AH182" s="39">
        <v>0</v>
      </c>
      <c r="AI182" s="39">
        <v>0</v>
      </c>
      <c r="AJ182" s="39">
        <f>AK182+AL182</f>
        <v>0</v>
      </c>
      <c r="AK182" s="39" t="s">
        <v>27</v>
      </c>
      <c r="AL182" s="39" t="s">
        <v>27</v>
      </c>
      <c r="AM182" s="38">
        <f>AL182-AI182</f>
        <v>0</v>
      </c>
      <c r="AN182" s="41"/>
    </row>
    <row r="183" spans="1:40" ht="67.150000000000006" customHeight="1">
      <c r="A183" s="22" t="s">
        <v>394</v>
      </c>
      <c r="B183" s="22">
        <v>1440343630</v>
      </c>
      <c r="C183" s="22" t="s">
        <v>395</v>
      </c>
      <c r="D183" s="36" t="s">
        <v>27</v>
      </c>
      <c r="E183" s="37"/>
      <c r="F183" s="37"/>
      <c r="G183" s="37"/>
      <c r="H183" s="37"/>
      <c r="I183" s="37"/>
      <c r="J183" s="37"/>
      <c r="K183" s="37"/>
      <c r="L183" s="37"/>
      <c r="M183" s="39">
        <f>N183+O183</f>
        <v>0</v>
      </c>
      <c r="N183" s="39">
        <v>0</v>
      </c>
      <c r="O183" s="39">
        <v>0</v>
      </c>
      <c r="P183" s="37">
        <f>Q183+R183</f>
        <v>2875420</v>
      </c>
      <c r="Q183" s="39" t="s">
        <v>27</v>
      </c>
      <c r="R183" s="37">
        <v>2875420</v>
      </c>
      <c r="S183" s="42">
        <f>R183-O183</f>
        <v>2875420</v>
      </c>
      <c r="T183" s="39">
        <f>U183+V183</f>
        <v>0</v>
      </c>
      <c r="U183" s="39">
        <v>0</v>
      </c>
      <c r="V183" s="39">
        <v>0</v>
      </c>
      <c r="W183" s="39">
        <f>X183+Y183</f>
        <v>0</v>
      </c>
      <c r="X183" s="39" t="s">
        <v>27</v>
      </c>
      <c r="Y183" s="39" t="s">
        <v>27</v>
      </c>
      <c r="Z183" s="38">
        <f>Y183-V183</f>
        <v>0</v>
      </c>
      <c r="AA183" s="40"/>
      <c r="AB183" s="40"/>
      <c r="AC183" s="40"/>
      <c r="AD183" s="40"/>
      <c r="AE183" s="40"/>
      <c r="AF183" s="40"/>
      <c r="AG183" s="39">
        <f>AH183+AI183</f>
        <v>0</v>
      </c>
      <c r="AH183" s="39">
        <v>0</v>
      </c>
      <c r="AI183" s="39">
        <v>0</v>
      </c>
      <c r="AJ183" s="39">
        <f>AK183+AL183</f>
        <v>0</v>
      </c>
      <c r="AK183" s="39" t="s">
        <v>27</v>
      </c>
      <c r="AL183" s="39" t="s">
        <v>27</v>
      </c>
      <c r="AM183" s="38">
        <f>AL183-AI183</f>
        <v>0</v>
      </c>
      <c r="AN183" s="41"/>
    </row>
    <row r="184" spans="1:40" ht="31.5" customHeight="1">
      <c r="A184" s="22"/>
      <c r="B184" s="22"/>
      <c r="C184" s="27" t="s">
        <v>396</v>
      </c>
      <c r="D184" s="28">
        <f>D185</f>
        <v>702871743.10000002</v>
      </c>
      <c r="E184" s="28">
        <v>176000000</v>
      </c>
      <c r="F184" s="28">
        <v>526871743.10000002</v>
      </c>
      <c r="G184" s="28">
        <v>209523809.52000001</v>
      </c>
      <c r="H184" s="28">
        <v>176000000</v>
      </c>
      <c r="I184" s="28">
        <v>33523809.52</v>
      </c>
      <c r="J184" s="28">
        <v>209523809.52000001</v>
      </c>
      <c r="K184" s="28">
        <v>176000000</v>
      </c>
      <c r="L184" s="28">
        <v>33523809.52</v>
      </c>
      <c r="M184" s="28">
        <f t="shared" ref="M184:R185" si="108">M185</f>
        <v>209523809.52000001</v>
      </c>
      <c r="N184" s="28">
        <f t="shared" si="108"/>
        <v>176000000</v>
      </c>
      <c r="O184" s="28">
        <f t="shared" si="108"/>
        <v>33523809.52</v>
      </c>
      <c r="P184" s="28">
        <f t="shared" si="108"/>
        <v>209523809.52000001</v>
      </c>
      <c r="Q184" s="28">
        <f t="shared" si="108"/>
        <v>176000000</v>
      </c>
      <c r="R184" s="28">
        <f t="shared" si="108"/>
        <v>33523809.52</v>
      </c>
      <c r="S184" s="45">
        <f>R184-O184</f>
        <v>0</v>
      </c>
      <c r="T184" s="28">
        <f t="shared" ref="T184:Y185" si="109">T185</f>
        <v>209523809.52000001</v>
      </c>
      <c r="U184" s="28">
        <f t="shared" si="109"/>
        <v>176000000</v>
      </c>
      <c r="V184" s="28">
        <f t="shared" si="109"/>
        <v>33523809.52</v>
      </c>
      <c r="W184" s="28">
        <f t="shared" si="109"/>
        <v>209523809.52000001</v>
      </c>
      <c r="X184" s="28">
        <f t="shared" si="109"/>
        <v>176000000</v>
      </c>
      <c r="Y184" s="28">
        <f t="shared" si="109"/>
        <v>33523809.52</v>
      </c>
      <c r="Z184" s="45">
        <f>Y184-V184</f>
        <v>0</v>
      </c>
      <c r="AA184" s="28" t="s">
        <v>27</v>
      </c>
      <c r="AB184" s="28" t="s">
        <v>27</v>
      </c>
      <c r="AC184" s="32" t="s">
        <v>27</v>
      </c>
      <c r="AD184" s="32" t="s">
        <v>27</v>
      </c>
      <c r="AE184" s="32" t="s">
        <v>27</v>
      </c>
      <c r="AF184" s="32" t="s">
        <v>27</v>
      </c>
      <c r="AG184" s="28">
        <f t="shared" ref="AG184:AL185" si="110">AG185</f>
        <v>0</v>
      </c>
      <c r="AH184" s="28">
        <f t="shared" si="110"/>
        <v>0</v>
      </c>
      <c r="AI184" s="28">
        <f t="shared" si="110"/>
        <v>0</v>
      </c>
      <c r="AJ184" s="28">
        <f t="shared" si="110"/>
        <v>209523809.52000001</v>
      </c>
      <c r="AK184" s="28">
        <f t="shared" si="110"/>
        <v>176000000</v>
      </c>
      <c r="AL184" s="28">
        <f t="shared" si="110"/>
        <v>33523809.52</v>
      </c>
      <c r="AM184" s="29">
        <f>AL184-AI184</f>
        <v>33523809.52</v>
      </c>
      <c r="AN184" s="33"/>
    </row>
    <row r="185" spans="1:40" ht="24" customHeight="1">
      <c r="A185" s="22"/>
      <c r="B185" s="22"/>
      <c r="C185" s="27" t="s">
        <v>28</v>
      </c>
      <c r="D185" s="28">
        <f>D186</f>
        <v>702871743.10000002</v>
      </c>
      <c r="E185" s="28">
        <f t="shared" ref="E185:L185" si="111">E186</f>
        <v>176000000</v>
      </c>
      <c r="F185" s="28">
        <f t="shared" si="111"/>
        <v>526871743.10000002</v>
      </c>
      <c r="G185" s="28">
        <f t="shared" si="111"/>
        <v>209523809.52000001</v>
      </c>
      <c r="H185" s="28">
        <f t="shared" si="111"/>
        <v>176000000</v>
      </c>
      <c r="I185" s="28">
        <f t="shared" si="111"/>
        <v>33523809.52</v>
      </c>
      <c r="J185" s="28">
        <f t="shared" si="111"/>
        <v>209523809.52000001</v>
      </c>
      <c r="K185" s="28">
        <f t="shared" si="111"/>
        <v>176000000</v>
      </c>
      <c r="L185" s="28">
        <f t="shared" si="111"/>
        <v>33523809.52</v>
      </c>
      <c r="M185" s="28">
        <f t="shared" si="108"/>
        <v>209523809.52000001</v>
      </c>
      <c r="N185" s="28">
        <f t="shared" si="108"/>
        <v>176000000</v>
      </c>
      <c r="O185" s="28">
        <f t="shared" si="108"/>
        <v>33523809.52</v>
      </c>
      <c r="P185" s="28">
        <f t="shared" si="108"/>
        <v>209523809.52000001</v>
      </c>
      <c r="Q185" s="28">
        <f t="shared" si="108"/>
        <v>176000000</v>
      </c>
      <c r="R185" s="28">
        <f t="shared" si="108"/>
        <v>33523809.52</v>
      </c>
      <c r="S185" s="45">
        <f>S186</f>
        <v>0</v>
      </c>
      <c r="T185" s="28">
        <f t="shared" si="109"/>
        <v>209523809.52000001</v>
      </c>
      <c r="U185" s="28">
        <f t="shared" si="109"/>
        <v>176000000</v>
      </c>
      <c r="V185" s="28">
        <f t="shared" si="109"/>
        <v>33523809.52</v>
      </c>
      <c r="W185" s="28">
        <f t="shared" si="109"/>
        <v>209523809.52000001</v>
      </c>
      <c r="X185" s="28">
        <f t="shared" si="109"/>
        <v>176000000</v>
      </c>
      <c r="Y185" s="28">
        <f t="shared" si="109"/>
        <v>33523809.52</v>
      </c>
      <c r="Z185" s="45">
        <f t="shared" ref="Z185:AF185" si="112">Z186</f>
        <v>0</v>
      </c>
      <c r="AA185" s="28" t="str">
        <f t="shared" si="112"/>
        <v>0,00</v>
      </c>
      <c r="AB185" s="28" t="str">
        <f t="shared" si="112"/>
        <v>0,00</v>
      </c>
      <c r="AC185" s="32" t="str">
        <f t="shared" si="112"/>
        <v>0,00</v>
      </c>
      <c r="AD185" s="32" t="str">
        <f t="shared" si="112"/>
        <v>0,00</v>
      </c>
      <c r="AE185" s="32" t="str">
        <f t="shared" si="112"/>
        <v>0,00</v>
      </c>
      <c r="AF185" s="32" t="str">
        <f t="shared" si="112"/>
        <v>0,00</v>
      </c>
      <c r="AG185" s="28">
        <f t="shared" si="110"/>
        <v>0</v>
      </c>
      <c r="AH185" s="28">
        <f t="shared" si="110"/>
        <v>0</v>
      </c>
      <c r="AI185" s="28">
        <f t="shared" si="110"/>
        <v>0</v>
      </c>
      <c r="AJ185" s="28">
        <f t="shared" si="110"/>
        <v>209523809.52000001</v>
      </c>
      <c r="AK185" s="28">
        <f t="shared" si="110"/>
        <v>176000000</v>
      </c>
      <c r="AL185" s="28">
        <f t="shared" si="110"/>
        <v>33523809.52</v>
      </c>
      <c r="AM185" s="29">
        <f>AM186</f>
        <v>33523809.52</v>
      </c>
      <c r="AN185" s="31">
        <f>AN186</f>
        <v>419047619.04000002</v>
      </c>
    </row>
    <row r="186" spans="1:40" ht="63">
      <c r="A186" s="22" t="s">
        <v>397</v>
      </c>
      <c r="B186" s="22" t="s">
        <v>398</v>
      </c>
      <c r="C186" s="35" t="s">
        <v>399</v>
      </c>
      <c r="D186" s="36">
        <v>702871743.10000002</v>
      </c>
      <c r="E186" s="37">
        <v>176000000</v>
      </c>
      <c r="F186" s="37">
        <v>526871743.10000002</v>
      </c>
      <c r="G186" s="37">
        <v>209523809.52000001</v>
      </c>
      <c r="H186" s="37">
        <v>176000000</v>
      </c>
      <c r="I186" s="37">
        <v>33523809.52</v>
      </c>
      <c r="J186" s="37">
        <v>209523809.52000001</v>
      </c>
      <c r="K186" s="37">
        <v>176000000</v>
      </c>
      <c r="L186" s="37">
        <v>33523809.52</v>
      </c>
      <c r="M186" s="37">
        <f>N186+O186</f>
        <v>209523809.52000001</v>
      </c>
      <c r="N186" s="37">
        <v>176000000</v>
      </c>
      <c r="O186" s="37">
        <v>33523809.52</v>
      </c>
      <c r="P186" s="37">
        <f>Q186+R186</f>
        <v>209523809.52000001</v>
      </c>
      <c r="Q186" s="37">
        <v>176000000</v>
      </c>
      <c r="R186" s="37">
        <v>33523809.52</v>
      </c>
      <c r="S186" s="38">
        <f>R186-O186</f>
        <v>0</v>
      </c>
      <c r="T186" s="37">
        <f>U186+V186</f>
        <v>209523809.52000001</v>
      </c>
      <c r="U186" s="37">
        <v>176000000</v>
      </c>
      <c r="V186" s="37">
        <v>33523809.52</v>
      </c>
      <c r="W186" s="37">
        <f>X186+Y186</f>
        <v>209523809.52000001</v>
      </c>
      <c r="X186" s="37">
        <v>176000000</v>
      </c>
      <c r="Y186" s="37">
        <v>33523809.52</v>
      </c>
      <c r="Z186" s="38">
        <f>Y186-V186</f>
        <v>0</v>
      </c>
      <c r="AA186" s="40" t="s">
        <v>27</v>
      </c>
      <c r="AB186" s="40" t="s">
        <v>27</v>
      </c>
      <c r="AC186" s="40" t="s">
        <v>27</v>
      </c>
      <c r="AD186" s="40" t="s">
        <v>27</v>
      </c>
      <c r="AE186" s="40" t="s">
        <v>27</v>
      </c>
      <c r="AF186" s="40" t="s">
        <v>27</v>
      </c>
      <c r="AG186" s="39">
        <f>AH186+AI186</f>
        <v>0</v>
      </c>
      <c r="AH186" s="39">
        <v>0</v>
      </c>
      <c r="AI186" s="39">
        <v>0</v>
      </c>
      <c r="AJ186" s="37">
        <f>AK186+AL186</f>
        <v>209523809.52000001</v>
      </c>
      <c r="AK186" s="37">
        <v>176000000</v>
      </c>
      <c r="AL186" s="37">
        <v>33523809.52</v>
      </c>
      <c r="AM186" s="42">
        <f>AL186-AI186</f>
        <v>33523809.52</v>
      </c>
      <c r="AN186" s="41">
        <v>419047619.04000002</v>
      </c>
    </row>
    <row r="187" spans="1:40" ht="41.25" customHeight="1">
      <c r="A187" s="22"/>
      <c r="B187" s="22"/>
      <c r="C187" s="27" t="s">
        <v>400</v>
      </c>
      <c r="D187" s="28" t="s">
        <v>27</v>
      </c>
      <c r="E187" s="28" t="s">
        <v>27</v>
      </c>
      <c r="F187" s="28" t="s">
        <v>27</v>
      </c>
      <c r="G187" s="28" t="s">
        <v>27</v>
      </c>
      <c r="H187" s="28" t="s">
        <v>27</v>
      </c>
      <c r="I187" s="28" t="s">
        <v>27</v>
      </c>
      <c r="J187" s="29" t="s">
        <v>27</v>
      </c>
      <c r="K187" s="28" t="s">
        <v>27</v>
      </c>
      <c r="L187" s="28" t="s">
        <v>27</v>
      </c>
      <c r="M187" s="28">
        <f t="shared" ref="M187:R188" si="113">M188</f>
        <v>501320000</v>
      </c>
      <c r="N187" s="28" t="str">
        <f t="shared" si="113"/>
        <v>0,00</v>
      </c>
      <c r="O187" s="28">
        <f t="shared" si="113"/>
        <v>501320000</v>
      </c>
      <c r="P187" s="28">
        <f t="shared" si="113"/>
        <v>501320000</v>
      </c>
      <c r="Q187" s="28" t="str">
        <f t="shared" si="113"/>
        <v>0,00</v>
      </c>
      <c r="R187" s="28">
        <f t="shared" si="113"/>
        <v>501320000</v>
      </c>
      <c r="S187" s="45">
        <f>R187-O187</f>
        <v>0</v>
      </c>
      <c r="T187" s="28">
        <f t="shared" ref="T187:Y188" si="114">T188</f>
        <v>354083160</v>
      </c>
      <c r="U187" s="28">
        <f t="shared" si="114"/>
        <v>210450000</v>
      </c>
      <c r="V187" s="28">
        <f t="shared" si="114"/>
        <v>143633160</v>
      </c>
      <c r="W187" s="28">
        <f t="shared" si="114"/>
        <v>354083160</v>
      </c>
      <c r="X187" s="28">
        <f t="shared" si="114"/>
        <v>210450000</v>
      </c>
      <c r="Y187" s="28">
        <f t="shared" si="114"/>
        <v>143633160</v>
      </c>
      <c r="Z187" s="45">
        <f>Y187-V187</f>
        <v>0</v>
      </c>
      <c r="AA187" s="28">
        <v>501320000</v>
      </c>
      <c r="AB187" s="28" t="s">
        <v>27</v>
      </c>
      <c r="AC187" s="28">
        <v>501320000</v>
      </c>
      <c r="AD187" s="28">
        <v>354083160</v>
      </c>
      <c r="AE187" s="28">
        <v>210450000</v>
      </c>
      <c r="AF187" s="28">
        <v>143633160</v>
      </c>
      <c r="AG187" s="28">
        <f t="shared" ref="AG187:AM188" si="115">AG188</f>
        <v>0</v>
      </c>
      <c r="AH187" s="28" t="str">
        <f t="shared" si="115"/>
        <v>0,00</v>
      </c>
      <c r="AI187" s="28" t="str">
        <f t="shared" si="115"/>
        <v>0,00</v>
      </c>
      <c r="AJ187" s="28">
        <f t="shared" si="115"/>
        <v>0</v>
      </c>
      <c r="AK187" s="28" t="str">
        <f t="shared" si="115"/>
        <v>0,00</v>
      </c>
      <c r="AL187" s="28" t="str">
        <f t="shared" si="115"/>
        <v>0,00</v>
      </c>
      <c r="AM187" s="45">
        <f t="shared" si="115"/>
        <v>0</v>
      </c>
      <c r="AN187" s="41"/>
    </row>
    <row r="188" spans="1:40" ht="18.75" customHeight="1">
      <c r="A188" s="22"/>
      <c r="B188" s="22"/>
      <c r="C188" s="27" t="s">
        <v>28</v>
      </c>
      <c r="D188" s="28" t="str">
        <f t="shared" ref="D188:L188" si="116">D189</f>
        <v>0,00</v>
      </c>
      <c r="E188" s="28" t="str">
        <f t="shared" si="116"/>
        <v>0,00</v>
      </c>
      <c r="F188" s="28" t="str">
        <f t="shared" si="116"/>
        <v>0,00</v>
      </c>
      <c r="G188" s="28" t="str">
        <f t="shared" si="116"/>
        <v>0,00</v>
      </c>
      <c r="H188" s="28" t="str">
        <f t="shared" si="116"/>
        <v>0,00</v>
      </c>
      <c r="I188" s="28" t="str">
        <f t="shared" si="116"/>
        <v>0,00</v>
      </c>
      <c r="J188" s="28" t="str">
        <f t="shared" si="116"/>
        <v>0,00</v>
      </c>
      <c r="K188" s="28" t="str">
        <f t="shared" si="116"/>
        <v>0,00</v>
      </c>
      <c r="L188" s="28" t="str">
        <f t="shared" si="116"/>
        <v>0,00</v>
      </c>
      <c r="M188" s="28">
        <f t="shared" si="113"/>
        <v>501320000</v>
      </c>
      <c r="N188" s="28" t="str">
        <f t="shared" si="113"/>
        <v>0,00</v>
      </c>
      <c r="O188" s="28">
        <f t="shared" si="113"/>
        <v>501320000</v>
      </c>
      <c r="P188" s="28">
        <f t="shared" si="113"/>
        <v>501320000</v>
      </c>
      <c r="Q188" s="28" t="str">
        <f t="shared" si="113"/>
        <v>0,00</v>
      </c>
      <c r="R188" s="28">
        <f t="shared" si="113"/>
        <v>501320000</v>
      </c>
      <c r="S188" s="45">
        <f>S189</f>
        <v>0</v>
      </c>
      <c r="T188" s="28">
        <f t="shared" si="114"/>
        <v>354083160</v>
      </c>
      <c r="U188" s="28">
        <f t="shared" si="114"/>
        <v>210450000</v>
      </c>
      <c r="V188" s="28">
        <f t="shared" si="114"/>
        <v>143633160</v>
      </c>
      <c r="W188" s="28">
        <f t="shared" si="114"/>
        <v>354083160</v>
      </c>
      <c r="X188" s="28">
        <f t="shared" si="114"/>
        <v>210450000</v>
      </c>
      <c r="Y188" s="28">
        <f t="shared" si="114"/>
        <v>143633160</v>
      </c>
      <c r="Z188" s="45">
        <f t="shared" ref="Z188:AF188" si="117">Z189</f>
        <v>0</v>
      </c>
      <c r="AA188" s="28">
        <f t="shared" si="117"/>
        <v>501320000</v>
      </c>
      <c r="AB188" s="28" t="str">
        <f t="shared" si="117"/>
        <v>0,00</v>
      </c>
      <c r="AC188" s="28">
        <f t="shared" si="117"/>
        <v>501320000</v>
      </c>
      <c r="AD188" s="28">
        <f t="shared" si="117"/>
        <v>354083160</v>
      </c>
      <c r="AE188" s="28">
        <f t="shared" si="117"/>
        <v>210450000</v>
      </c>
      <c r="AF188" s="28">
        <f t="shared" si="117"/>
        <v>143633160</v>
      </c>
      <c r="AG188" s="28">
        <f t="shared" si="115"/>
        <v>0</v>
      </c>
      <c r="AH188" s="28" t="str">
        <f t="shared" si="115"/>
        <v>0,00</v>
      </c>
      <c r="AI188" s="28" t="str">
        <f t="shared" si="115"/>
        <v>0,00</v>
      </c>
      <c r="AJ188" s="28">
        <f t="shared" si="115"/>
        <v>0</v>
      </c>
      <c r="AK188" s="28" t="str">
        <f t="shared" si="115"/>
        <v>0,00</v>
      </c>
      <c r="AL188" s="28" t="str">
        <f t="shared" si="115"/>
        <v>0,00</v>
      </c>
      <c r="AM188" s="45">
        <f t="shared" si="115"/>
        <v>0</v>
      </c>
      <c r="AN188" s="31">
        <f>AN189</f>
        <v>855403160</v>
      </c>
    </row>
    <row r="189" spans="1:40" ht="27.75" customHeight="1">
      <c r="A189" s="22" t="s">
        <v>401</v>
      </c>
      <c r="B189" s="22" t="s">
        <v>402</v>
      </c>
      <c r="C189" s="22" t="s">
        <v>403</v>
      </c>
      <c r="D189" s="36" t="s">
        <v>27</v>
      </c>
      <c r="E189" s="37" t="s">
        <v>27</v>
      </c>
      <c r="F189" s="37" t="s">
        <v>27</v>
      </c>
      <c r="G189" s="37" t="s">
        <v>27</v>
      </c>
      <c r="H189" s="37" t="s">
        <v>27</v>
      </c>
      <c r="I189" s="37" t="s">
        <v>27</v>
      </c>
      <c r="J189" s="37" t="s">
        <v>27</v>
      </c>
      <c r="K189" s="37" t="s">
        <v>27</v>
      </c>
      <c r="L189" s="37" t="s">
        <v>27</v>
      </c>
      <c r="M189" s="37">
        <f>N189+O189</f>
        <v>501320000</v>
      </c>
      <c r="N189" s="39" t="s">
        <v>27</v>
      </c>
      <c r="O189" s="37">
        <v>501320000</v>
      </c>
      <c r="P189" s="37">
        <f>Q189+R189</f>
        <v>501320000</v>
      </c>
      <c r="Q189" s="39" t="s">
        <v>27</v>
      </c>
      <c r="R189" s="37">
        <v>501320000</v>
      </c>
      <c r="S189" s="38">
        <f>R189-O189</f>
        <v>0</v>
      </c>
      <c r="T189" s="37">
        <f>U189+V189</f>
        <v>354083160</v>
      </c>
      <c r="U189" s="37">
        <v>210450000</v>
      </c>
      <c r="V189" s="37">
        <v>143633160</v>
      </c>
      <c r="W189" s="37">
        <f>X189+Y189</f>
        <v>354083160</v>
      </c>
      <c r="X189" s="37">
        <v>210450000</v>
      </c>
      <c r="Y189" s="37">
        <v>143633160</v>
      </c>
      <c r="Z189" s="38">
        <f>Y189-V189</f>
        <v>0</v>
      </c>
      <c r="AA189" s="40">
        <v>501320000</v>
      </c>
      <c r="AB189" s="40" t="s">
        <v>27</v>
      </c>
      <c r="AC189" s="40">
        <v>501320000</v>
      </c>
      <c r="AD189" s="40">
        <v>354083160</v>
      </c>
      <c r="AE189" s="40">
        <v>210450000</v>
      </c>
      <c r="AF189" s="40">
        <v>143633160</v>
      </c>
      <c r="AG189" s="39">
        <f>AH189+AI189</f>
        <v>0</v>
      </c>
      <c r="AH189" s="39" t="s">
        <v>27</v>
      </c>
      <c r="AI189" s="39" t="s">
        <v>27</v>
      </c>
      <c r="AJ189" s="39">
        <f>AK189+AL189</f>
        <v>0</v>
      </c>
      <c r="AK189" s="39" t="s">
        <v>27</v>
      </c>
      <c r="AL189" s="39" t="s">
        <v>27</v>
      </c>
      <c r="AM189" s="38">
        <f>AL189-AI189</f>
        <v>0</v>
      </c>
      <c r="AN189" s="41">
        <v>855403160</v>
      </c>
    </row>
    <row r="190" spans="1:40" ht="36.75" customHeight="1">
      <c r="A190" s="22"/>
      <c r="B190" s="22"/>
      <c r="C190" s="27" t="s">
        <v>404</v>
      </c>
      <c r="D190" s="28">
        <f>D191+D200</f>
        <v>282470127.04999995</v>
      </c>
      <c r="E190" s="28" t="s">
        <v>27</v>
      </c>
      <c r="F190" s="28">
        <v>847247798</v>
      </c>
      <c r="G190" s="32">
        <v>585725790.08000004</v>
      </c>
      <c r="H190" s="28" t="s">
        <v>27</v>
      </c>
      <c r="I190" s="32">
        <v>585725790.08000004</v>
      </c>
      <c r="J190" s="32">
        <v>585725790.08000004</v>
      </c>
      <c r="K190" s="28" t="s">
        <v>27</v>
      </c>
      <c r="L190" s="32">
        <v>585725790.08000004</v>
      </c>
      <c r="M190" s="28">
        <f t="shared" ref="M190:R190" si="118">M191+M200</f>
        <v>1147333400.76</v>
      </c>
      <c r="N190" s="28">
        <f t="shared" si="118"/>
        <v>0</v>
      </c>
      <c r="O190" s="28">
        <f t="shared" si="118"/>
        <v>1147333400.76</v>
      </c>
      <c r="P190" s="28">
        <f t="shared" si="118"/>
        <v>1246509618.6500001</v>
      </c>
      <c r="Q190" s="28">
        <f t="shared" si="118"/>
        <v>0</v>
      </c>
      <c r="R190" s="28">
        <f t="shared" si="118"/>
        <v>1246509618.6500001</v>
      </c>
      <c r="S190" s="59">
        <f>R190-P190</f>
        <v>0</v>
      </c>
      <c r="T190" s="28">
        <f t="shared" ref="T190:Y190" si="119">T191+T200</f>
        <v>693559657.63999999</v>
      </c>
      <c r="U190" s="28">
        <f t="shared" si="119"/>
        <v>0</v>
      </c>
      <c r="V190" s="28">
        <f t="shared" si="119"/>
        <v>693559657.63999999</v>
      </c>
      <c r="W190" s="28">
        <f t="shared" si="119"/>
        <v>1042551052.08</v>
      </c>
      <c r="X190" s="28">
        <f t="shared" si="119"/>
        <v>0</v>
      </c>
      <c r="Y190" s="28">
        <f t="shared" si="119"/>
        <v>1042551052.08</v>
      </c>
      <c r="Z190" s="58">
        <f>Y190-V190</f>
        <v>348991394.44000006</v>
      </c>
      <c r="AA190" s="28" t="e">
        <f t="shared" ref="AA190:AF190" si="120">AA191</f>
        <v>#REF!</v>
      </c>
      <c r="AB190" s="28" t="e">
        <f t="shared" si="120"/>
        <v>#REF!</v>
      </c>
      <c r="AC190" s="28" t="e">
        <f t="shared" si="120"/>
        <v>#REF!</v>
      </c>
      <c r="AD190" s="28" t="e">
        <f t="shared" si="120"/>
        <v>#REF!</v>
      </c>
      <c r="AE190" s="28" t="e">
        <f t="shared" si="120"/>
        <v>#REF!</v>
      </c>
      <c r="AF190" s="28" t="e">
        <f t="shared" si="120"/>
        <v>#REF!</v>
      </c>
      <c r="AG190" s="28">
        <f t="shared" ref="AG190:AL190" si="121">AG191+AG200</f>
        <v>0</v>
      </c>
      <c r="AH190" s="28">
        <f t="shared" si="121"/>
        <v>0</v>
      </c>
      <c r="AI190" s="28">
        <f t="shared" si="121"/>
        <v>0</v>
      </c>
      <c r="AJ190" s="28">
        <f t="shared" si="121"/>
        <v>346500000</v>
      </c>
      <c r="AK190" s="28">
        <f t="shared" si="121"/>
        <v>0</v>
      </c>
      <c r="AL190" s="28">
        <f t="shared" si="121"/>
        <v>346500000</v>
      </c>
      <c r="AM190" s="58">
        <f>AL190-AI190</f>
        <v>346500000</v>
      </c>
      <c r="AN190" s="33"/>
    </row>
    <row r="191" spans="1:40" ht="24.75" customHeight="1">
      <c r="A191" s="22"/>
      <c r="B191" s="22"/>
      <c r="C191" s="27" t="s">
        <v>28</v>
      </c>
      <c r="D191" s="28">
        <f>SUM(D192:D199)</f>
        <v>279822131.14999998</v>
      </c>
      <c r="E191" s="28" t="e">
        <f>E192+#REF!+E193+E194+E195+#REF!+#REF!+E196+E197+E198+E199</f>
        <v>#REF!</v>
      </c>
      <c r="F191" s="28" t="e">
        <f>F192+#REF!+F193+F194+F195+#REF!+#REF!+F196+F197+F198+F199</f>
        <v>#REF!</v>
      </c>
      <c r="G191" s="28" t="e">
        <f>G192+#REF!+G193+G194+G195+#REF!+#REF!+G196+G197+G198+G199</f>
        <v>#REF!</v>
      </c>
      <c r="H191" s="28" t="e">
        <f>H192+#REF!+H193+H194+H195+#REF!+#REF!+H196+H197+H198+H199</f>
        <v>#REF!</v>
      </c>
      <c r="I191" s="28" t="e">
        <f>I192+#REF!+I193+I194+I195+#REF!+#REF!+I196+I197+I198+I199</f>
        <v>#REF!</v>
      </c>
      <c r="J191" s="28" t="e">
        <f>J192+#REF!+J193+J194+J195+#REF!+#REF!+J196+J197+J198+J199</f>
        <v>#REF!</v>
      </c>
      <c r="K191" s="28" t="e">
        <f>K192+#REF!+K193+K194+K195+#REF!+#REF!+K196+K197+K198+K199</f>
        <v>#REF!</v>
      </c>
      <c r="L191" s="28" t="e">
        <f>L192+#REF!+L193+L194+L195+#REF!+#REF!+L196+L197+L198+L199</f>
        <v>#REF!</v>
      </c>
      <c r="M191" s="28">
        <f t="shared" ref="M191:Z191" si="122">SUM(M192:M199)</f>
        <v>1147333400.76</v>
      </c>
      <c r="N191" s="28">
        <f t="shared" si="122"/>
        <v>0</v>
      </c>
      <c r="O191" s="28">
        <f t="shared" si="122"/>
        <v>1147333400.76</v>
      </c>
      <c r="P191" s="28">
        <f t="shared" si="122"/>
        <v>1147333400.76</v>
      </c>
      <c r="Q191" s="28">
        <f t="shared" si="122"/>
        <v>0</v>
      </c>
      <c r="R191" s="28">
        <f t="shared" si="122"/>
        <v>1147333400.76</v>
      </c>
      <c r="S191" s="59">
        <f t="shared" si="122"/>
        <v>0</v>
      </c>
      <c r="T191" s="28">
        <f t="shared" si="122"/>
        <v>693559657.63999999</v>
      </c>
      <c r="U191" s="28">
        <f t="shared" si="122"/>
        <v>0</v>
      </c>
      <c r="V191" s="28">
        <f t="shared" si="122"/>
        <v>693559657.63999999</v>
      </c>
      <c r="W191" s="28">
        <f t="shared" si="122"/>
        <v>693559657.63999999</v>
      </c>
      <c r="X191" s="28">
        <f t="shared" si="122"/>
        <v>0</v>
      </c>
      <c r="Y191" s="28">
        <f t="shared" si="122"/>
        <v>693559657.63999999</v>
      </c>
      <c r="Z191" s="59">
        <f t="shared" si="122"/>
        <v>0</v>
      </c>
      <c r="AA191" s="28" t="e">
        <f>AA192+#REF!+AA193+AA194+AA195+#REF!+#REF!+AA196+AA197+AA198+AA199</f>
        <v>#REF!</v>
      </c>
      <c r="AB191" s="28" t="e">
        <f>AB192+#REF!+AB193+AB194+AB195+#REF!+#REF!+AB196+AB197+AB198+AB199</f>
        <v>#REF!</v>
      </c>
      <c r="AC191" s="28" t="e">
        <f>AC192+#REF!+AC193+AC194+AC195+#REF!+#REF!+AC196+AC197+AC198+AC199</f>
        <v>#REF!</v>
      </c>
      <c r="AD191" s="28" t="e">
        <f>AD192+#REF!+AD193+AD194+AD195+#REF!+#REF!+AD196+AD197+AD198+AD199</f>
        <v>#REF!</v>
      </c>
      <c r="AE191" s="28" t="e">
        <f>AE192+#REF!+AE193+AE194+AE195+#REF!+#REF!+AE196+AE197+AE198+AE199</f>
        <v>#REF!</v>
      </c>
      <c r="AF191" s="28" t="e">
        <f>AF192+#REF!+AF193+AF194+AF195+#REF!+#REF!+AF196+AF197+AF198+AF199</f>
        <v>#REF!</v>
      </c>
      <c r="AG191" s="28">
        <f t="shared" ref="AG191:AM191" si="123">SUM(AG192:AG199)</f>
        <v>0</v>
      </c>
      <c r="AH191" s="28">
        <f t="shared" si="123"/>
        <v>0</v>
      </c>
      <c r="AI191" s="28">
        <f t="shared" si="123"/>
        <v>0</v>
      </c>
      <c r="AJ191" s="28">
        <f t="shared" si="123"/>
        <v>0</v>
      </c>
      <c r="AK191" s="28">
        <f t="shared" si="123"/>
        <v>0</v>
      </c>
      <c r="AL191" s="28">
        <f t="shared" si="123"/>
        <v>0</v>
      </c>
      <c r="AM191" s="59">
        <f t="shared" si="123"/>
        <v>0</v>
      </c>
      <c r="AN191" s="31" t="e">
        <f>AN192+#REF!+AN193+AN194+AN195+#REF!+#REF!+AN196+AN197+AN198+AN199</f>
        <v>#REF!</v>
      </c>
    </row>
    <row r="192" spans="1:40" ht="63">
      <c r="A192" s="22" t="s">
        <v>405</v>
      </c>
      <c r="B192" s="22" t="s">
        <v>406</v>
      </c>
      <c r="C192" s="35" t="s">
        <v>407</v>
      </c>
      <c r="D192" s="36" t="s">
        <v>27</v>
      </c>
      <c r="E192" s="37" t="s">
        <v>27</v>
      </c>
      <c r="F192" s="37" t="s">
        <v>27</v>
      </c>
      <c r="G192" s="37">
        <v>37200000</v>
      </c>
      <c r="H192" s="37" t="s">
        <v>27</v>
      </c>
      <c r="I192" s="37">
        <v>37200000</v>
      </c>
      <c r="J192" s="37">
        <v>37200000</v>
      </c>
      <c r="K192" s="37" t="s">
        <v>27</v>
      </c>
      <c r="L192" s="37">
        <v>37200000</v>
      </c>
      <c r="M192" s="37">
        <f t="shared" ref="M192:M199" si="124">N192+O192</f>
        <v>37200000</v>
      </c>
      <c r="N192" s="39" t="s">
        <v>27</v>
      </c>
      <c r="O192" s="37">
        <v>37200000</v>
      </c>
      <c r="P192" s="37">
        <f t="shared" ref="P192:P199" si="125">Q192+R192</f>
        <v>37200000</v>
      </c>
      <c r="Q192" s="39" t="s">
        <v>27</v>
      </c>
      <c r="R192" s="37">
        <v>37200000</v>
      </c>
      <c r="S192" s="38">
        <f t="shared" ref="S192:S199" si="126">R192-O192</f>
        <v>0</v>
      </c>
      <c r="T192" s="37">
        <f t="shared" ref="T192:T199" si="127">U192+V192</f>
        <v>99696000</v>
      </c>
      <c r="U192" s="39" t="s">
        <v>27</v>
      </c>
      <c r="V192" s="37">
        <v>99696000</v>
      </c>
      <c r="W192" s="37">
        <v>99696000</v>
      </c>
      <c r="X192" s="39" t="s">
        <v>27</v>
      </c>
      <c r="Y192" s="37">
        <v>99696000</v>
      </c>
      <c r="Z192" s="38">
        <f t="shared" ref="Z192:Z205" si="128">Y192-V192</f>
        <v>0</v>
      </c>
      <c r="AA192" s="40" t="s">
        <v>27</v>
      </c>
      <c r="AB192" s="40" t="s">
        <v>27</v>
      </c>
      <c r="AC192" s="40" t="s">
        <v>27</v>
      </c>
      <c r="AD192" s="40">
        <v>62496000</v>
      </c>
      <c r="AE192" s="40" t="s">
        <v>27</v>
      </c>
      <c r="AF192" s="40">
        <v>62496000</v>
      </c>
      <c r="AG192" s="39" t="s">
        <v>27</v>
      </c>
      <c r="AH192" s="39" t="s">
        <v>27</v>
      </c>
      <c r="AI192" s="39" t="s">
        <v>27</v>
      </c>
      <c r="AJ192" s="39" t="s">
        <v>27</v>
      </c>
      <c r="AK192" s="39" t="s">
        <v>27</v>
      </c>
      <c r="AL192" s="39" t="s">
        <v>27</v>
      </c>
      <c r="AM192" s="38">
        <f t="shared" ref="AM192:AM205" si="129">AL192-AI192</f>
        <v>0</v>
      </c>
      <c r="AN192" s="41">
        <v>138000000</v>
      </c>
    </row>
    <row r="193" spans="1:40" ht="63">
      <c r="A193" s="22" t="s">
        <v>408</v>
      </c>
      <c r="B193" s="22" t="s">
        <v>406</v>
      </c>
      <c r="C193" s="35" t="s">
        <v>409</v>
      </c>
      <c r="D193" s="36">
        <v>68391484.530000001</v>
      </c>
      <c r="E193" s="37" t="s">
        <v>27</v>
      </c>
      <c r="F193" s="37">
        <v>68391484.530000001</v>
      </c>
      <c r="G193" s="37">
        <v>49600000</v>
      </c>
      <c r="H193" s="37" t="s">
        <v>27</v>
      </c>
      <c r="I193" s="37">
        <v>49600000</v>
      </c>
      <c r="J193" s="37">
        <v>49600000</v>
      </c>
      <c r="K193" s="37" t="s">
        <v>27</v>
      </c>
      <c r="L193" s="37">
        <v>49600000</v>
      </c>
      <c r="M193" s="37">
        <f t="shared" si="124"/>
        <v>252527479.31</v>
      </c>
      <c r="N193" s="39" t="s">
        <v>27</v>
      </c>
      <c r="O193" s="37">
        <v>252527479.31</v>
      </c>
      <c r="P193" s="37">
        <f t="shared" si="125"/>
        <v>252527479.31</v>
      </c>
      <c r="Q193" s="39" t="s">
        <v>27</v>
      </c>
      <c r="R193" s="37">
        <v>252527479.31</v>
      </c>
      <c r="S193" s="38">
        <f t="shared" si="126"/>
        <v>0</v>
      </c>
      <c r="T193" s="39">
        <f t="shared" si="127"/>
        <v>0</v>
      </c>
      <c r="U193" s="39" t="s">
        <v>27</v>
      </c>
      <c r="V193" s="39" t="s">
        <v>27</v>
      </c>
      <c r="W193" s="39">
        <f t="shared" ref="W193:W199" si="130">X193+Y193</f>
        <v>0</v>
      </c>
      <c r="X193" s="39" t="s">
        <v>27</v>
      </c>
      <c r="Y193" s="39" t="s">
        <v>27</v>
      </c>
      <c r="Z193" s="38">
        <f t="shared" si="128"/>
        <v>0</v>
      </c>
      <c r="AA193" s="40">
        <v>202927479.31</v>
      </c>
      <c r="AB193" s="40" t="s">
        <v>27</v>
      </c>
      <c r="AC193" s="40">
        <v>202927479.31</v>
      </c>
      <c r="AD193" s="40"/>
      <c r="AE193" s="40" t="s">
        <v>27</v>
      </c>
      <c r="AF193" s="40"/>
      <c r="AG193" s="39">
        <f t="shared" ref="AG193:AG199" si="131">AH193+AI193</f>
        <v>0</v>
      </c>
      <c r="AH193" s="39" t="s">
        <v>27</v>
      </c>
      <c r="AI193" s="39" t="s">
        <v>27</v>
      </c>
      <c r="AJ193" s="39">
        <f t="shared" ref="AJ193:AJ199" si="132">AK193+AL193</f>
        <v>0</v>
      </c>
      <c r="AK193" s="39" t="s">
        <v>27</v>
      </c>
      <c r="AL193" s="39" t="s">
        <v>27</v>
      </c>
      <c r="AM193" s="38">
        <f t="shared" si="129"/>
        <v>0</v>
      </c>
      <c r="AN193" s="41">
        <v>332979855.26999998</v>
      </c>
    </row>
    <row r="194" spans="1:40" ht="63">
      <c r="A194" s="22" t="s">
        <v>410</v>
      </c>
      <c r="B194" s="22" t="s">
        <v>406</v>
      </c>
      <c r="C194" s="35" t="s">
        <v>411</v>
      </c>
      <c r="D194" s="36">
        <v>19974015.859999999</v>
      </c>
      <c r="E194" s="37" t="s">
        <v>27</v>
      </c>
      <c r="F194" s="37">
        <v>19974015.859999999</v>
      </c>
      <c r="G194" s="37">
        <v>50000000</v>
      </c>
      <c r="H194" s="37" t="s">
        <v>27</v>
      </c>
      <c r="I194" s="37">
        <v>50000000</v>
      </c>
      <c r="J194" s="37">
        <v>61276240</v>
      </c>
      <c r="K194" s="37" t="s">
        <v>27</v>
      </c>
      <c r="L194" s="37">
        <v>61276240</v>
      </c>
      <c r="M194" s="37">
        <f t="shared" si="124"/>
        <v>84860810.769999996</v>
      </c>
      <c r="N194" s="39" t="s">
        <v>27</v>
      </c>
      <c r="O194" s="37">
        <v>84860810.769999996</v>
      </c>
      <c r="P194" s="37">
        <f t="shared" si="125"/>
        <v>84860810.769999996</v>
      </c>
      <c r="Q194" s="39" t="s">
        <v>27</v>
      </c>
      <c r="R194" s="37">
        <v>84860810.769999996</v>
      </c>
      <c r="S194" s="38">
        <f t="shared" si="126"/>
        <v>0</v>
      </c>
      <c r="T194" s="39">
        <f t="shared" si="127"/>
        <v>0</v>
      </c>
      <c r="U194" s="39" t="s">
        <v>27</v>
      </c>
      <c r="V194" s="39" t="s">
        <v>27</v>
      </c>
      <c r="W194" s="39">
        <f t="shared" si="130"/>
        <v>0</v>
      </c>
      <c r="X194" s="39" t="s">
        <v>27</v>
      </c>
      <c r="Y194" s="39" t="s">
        <v>27</v>
      </c>
      <c r="Z194" s="38">
        <f t="shared" si="128"/>
        <v>0</v>
      </c>
      <c r="AA194" s="40">
        <v>34860810.770000003</v>
      </c>
      <c r="AB194" s="40" t="s">
        <v>27</v>
      </c>
      <c r="AC194" s="40">
        <v>34860810.770000003</v>
      </c>
      <c r="AD194" s="40"/>
      <c r="AE194" s="40" t="s">
        <v>27</v>
      </c>
      <c r="AF194" s="40"/>
      <c r="AG194" s="39">
        <f t="shared" si="131"/>
        <v>0</v>
      </c>
      <c r="AH194" s="39" t="s">
        <v>27</v>
      </c>
      <c r="AI194" s="39" t="s">
        <v>27</v>
      </c>
      <c r="AJ194" s="39">
        <f t="shared" si="132"/>
        <v>0</v>
      </c>
      <c r="AK194" s="39" t="s">
        <v>27</v>
      </c>
      <c r="AL194" s="39" t="s">
        <v>27</v>
      </c>
      <c r="AM194" s="38">
        <f t="shared" si="129"/>
        <v>0</v>
      </c>
      <c r="AN194" s="41">
        <v>233103406.25</v>
      </c>
    </row>
    <row r="195" spans="1:40" ht="63">
      <c r="A195" s="22" t="s">
        <v>412</v>
      </c>
      <c r="B195" s="22" t="s">
        <v>406</v>
      </c>
      <c r="C195" s="35" t="s">
        <v>413</v>
      </c>
      <c r="D195" s="36">
        <v>8460232.5600000005</v>
      </c>
      <c r="E195" s="37" t="s">
        <v>27</v>
      </c>
      <c r="F195" s="37">
        <v>8460232.5600000005</v>
      </c>
      <c r="G195" s="37">
        <v>50411281.409999996</v>
      </c>
      <c r="H195" s="37" t="s">
        <v>27</v>
      </c>
      <c r="I195" s="37">
        <v>50411281.409999996</v>
      </c>
      <c r="J195" s="37">
        <v>99200000</v>
      </c>
      <c r="K195" s="37" t="s">
        <v>27</v>
      </c>
      <c r="L195" s="37">
        <v>99200000</v>
      </c>
      <c r="M195" s="37">
        <f t="shared" si="124"/>
        <v>302303597.63999999</v>
      </c>
      <c r="N195" s="39" t="s">
        <v>27</v>
      </c>
      <c r="O195" s="37">
        <v>302303597.63999999</v>
      </c>
      <c r="P195" s="37">
        <f t="shared" si="125"/>
        <v>302303597.63999999</v>
      </c>
      <c r="Q195" s="39" t="s">
        <v>27</v>
      </c>
      <c r="R195" s="37">
        <v>302303597.63999999</v>
      </c>
      <c r="S195" s="38">
        <f t="shared" si="126"/>
        <v>0</v>
      </c>
      <c r="T195" s="37">
        <f t="shared" si="127"/>
        <v>302303597.63999999</v>
      </c>
      <c r="U195" s="39" t="s">
        <v>27</v>
      </c>
      <c r="V195" s="37">
        <v>302303597.63999999</v>
      </c>
      <c r="W195" s="37">
        <f t="shared" si="130"/>
        <v>302303597.63999999</v>
      </c>
      <c r="X195" s="39" t="s">
        <v>27</v>
      </c>
      <c r="Y195" s="37">
        <v>302303597.63999999</v>
      </c>
      <c r="Z195" s="38">
        <f t="shared" si="128"/>
        <v>0</v>
      </c>
      <c r="AA195" s="40">
        <v>251892316.22999999</v>
      </c>
      <c r="AB195" s="40" t="s">
        <v>27</v>
      </c>
      <c r="AC195" s="40">
        <v>251892316.22999999</v>
      </c>
      <c r="AD195" s="40">
        <v>203103597.63999999</v>
      </c>
      <c r="AE195" s="40" t="s">
        <v>27</v>
      </c>
      <c r="AF195" s="40">
        <v>203103597.63999999</v>
      </c>
      <c r="AG195" s="39">
        <f t="shared" si="131"/>
        <v>0</v>
      </c>
      <c r="AH195" s="39" t="s">
        <v>27</v>
      </c>
      <c r="AI195" s="39" t="s">
        <v>27</v>
      </c>
      <c r="AJ195" s="39">
        <f t="shared" si="132"/>
        <v>0</v>
      </c>
      <c r="AK195" s="39" t="s">
        <v>27</v>
      </c>
      <c r="AL195" s="39" t="s">
        <v>27</v>
      </c>
      <c r="AM195" s="38">
        <f t="shared" si="129"/>
        <v>0</v>
      </c>
      <c r="AN195" s="41">
        <v>625905769.26999998</v>
      </c>
    </row>
    <row r="196" spans="1:40" ht="55.9" customHeight="1">
      <c r="A196" s="22" t="s">
        <v>414</v>
      </c>
      <c r="B196" s="22" t="s">
        <v>406</v>
      </c>
      <c r="C196" s="35" t="s">
        <v>415</v>
      </c>
      <c r="D196" s="36">
        <v>49779552</v>
      </c>
      <c r="E196" s="37" t="s">
        <v>27</v>
      </c>
      <c r="F196" s="37">
        <v>49779552</v>
      </c>
      <c r="G196" s="37">
        <v>113565068.67</v>
      </c>
      <c r="H196" s="37" t="s">
        <v>27</v>
      </c>
      <c r="I196" s="37">
        <v>113565068.67</v>
      </c>
      <c r="J196" s="37">
        <v>141936624.69</v>
      </c>
      <c r="K196" s="37" t="s">
        <v>27</v>
      </c>
      <c r="L196" s="37">
        <v>141936624.69</v>
      </c>
      <c r="M196" s="37">
        <f t="shared" si="124"/>
        <v>233107086.16</v>
      </c>
      <c r="N196" s="39" t="s">
        <v>27</v>
      </c>
      <c r="O196" s="37">
        <v>233107086.16</v>
      </c>
      <c r="P196" s="37">
        <f t="shared" si="125"/>
        <v>233107086.16</v>
      </c>
      <c r="Q196" s="39" t="s">
        <v>27</v>
      </c>
      <c r="R196" s="37">
        <v>233107086.16</v>
      </c>
      <c r="S196" s="38">
        <f t="shared" si="126"/>
        <v>0</v>
      </c>
      <c r="T196" s="37">
        <f t="shared" si="127"/>
        <v>234986980</v>
      </c>
      <c r="U196" s="39" t="s">
        <v>27</v>
      </c>
      <c r="V196" s="37">
        <v>234986980</v>
      </c>
      <c r="W196" s="37">
        <f t="shared" si="130"/>
        <v>234986980</v>
      </c>
      <c r="X196" s="39" t="s">
        <v>27</v>
      </c>
      <c r="Y196" s="37">
        <v>234986980</v>
      </c>
      <c r="Z196" s="38">
        <f t="shared" si="128"/>
        <v>0</v>
      </c>
      <c r="AA196" s="40">
        <v>119542017.48999999</v>
      </c>
      <c r="AB196" s="40" t="s">
        <v>27</v>
      </c>
      <c r="AC196" s="40">
        <v>119542017.48999999</v>
      </c>
      <c r="AD196" s="40">
        <v>93050355.310000002</v>
      </c>
      <c r="AE196" s="40" t="s">
        <v>27</v>
      </c>
      <c r="AF196" s="40">
        <v>93050355.310000002</v>
      </c>
      <c r="AG196" s="39">
        <f t="shared" si="131"/>
        <v>0</v>
      </c>
      <c r="AH196" s="39" t="s">
        <v>27</v>
      </c>
      <c r="AI196" s="39" t="s">
        <v>27</v>
      </c>
      <c r="AJ196" s="39">
        <f t="shared" si="132"/>
        <v>0</v>
      </c>
      <c r="AK196" s="39" t="s">
        <v>27</v>
      </c>
      <c r="AL196" s="39" t="s">
        <v>27</v>
      </c>
      <c r="AM196" s="38">
        <f t="shared" si="129"/>
        <v>0</v>
      </c>
      <c r="AN196" s="41">
        <v>527078277.79000002</v>
      </c>
    </row>
    <row r="197" spans="1:40" ht="55.9" customHeight="1">
      <c r="A197" s="35" t="s">
        <v>416</v>
      </c>
      <c r="B197" s="35" t="s">
        <v>406</v>
      </c>
      <c r="C197" s="35" t="s">
        <v>417</v>
      </c>
      <c r="D197" s="36" t="s">
        <v>27</v>
      </c>
      <c r="E197" s="37" t="s">
        <v>27</v>
      </c>
      <c r="F197" s="37" t="s">
        <v>27</v>
      </c>
      <c r="G197" s="37">
        <v>99200000</v>
      </c>
      <c r="H197" s="37" t="s">
        <v>27</v>
      </c>
      <c r="I197" s="37">
        <v>99200000</v>
      </c>
      <c r="J197" s="37">
        <v>89376925.390000001</v>
      </c>
      <c r="K197" s="37" t="s">
        <v>27</v>
      </c>
      <c r="L197" s="37">
        <v>89376925.390000001</v>
      </c>
      <c r="M197" s="37">
        <f t="shared" si="124"/>
        <v>132003855</v>
      </c>
      <c r="N197" s="39" t="s">
        <v>27</v>
      </c>
      <c r="O197" s="37">
        <v>132003855</v>
      </c>
      <c r="P197" s="37">
        <f t="shared" si="125"/>
        <v>132003855</v>
      </c>
      <c r="Q197" s="39" t="s">
        <v>27</v>
      </c>
      <c r="R197" s="37">
        <v>132003855</v>
      </c>
      <c r="S197" s="38">
        <f t="shared" si="126"/>
        <v>0</v>
      </c>
      <c r="T197" s="37">
        <f t="shared" si="127"/>
        <v>56573080</v>
      </c>
      <c r="U197" s="39" t="s">
        <v>27</v>
      </c>
      <c r="V197" s="37">
        <v>56573080</v>
      </c>
      <c r="W197" s="37">
        <f t="shared" si="130"/>
        <v>56573080</v>
      </c>
      <c r="X197" s="39" t="s">
        <v>27</v>
      </c>
      <c r="Y197" s="37">
        <v>56573080</v>
      </c>
      <c r="Z197" s="38">
        <f t="shared" si="128"/>
        <v>0</v>
      </c>
      <c r="AA197" s="40">
        <v>32803855</v>
      </c>
      <c r="AB197" s="40" t="s">
        <v>27</v>
      </c>
      <c r="AC197" s="40">
        <v>32803855</v>
      </c>
      <c r="AD197" s="40"/>
      <c r="AE197" s="40" t="s">
        <v>27</v>
      </c>
      <c r="AF197" s="40"/>
      <c r="AG197" s="39">
        <f t="shared" si="131"/>
        <v>0</v>
      </c>
      <c r="AH197" s="39" t="s">
        <v>27</v>
      </c>
      <c r="AI197" s="39" t="s">
        <v>27</v>
      </c>
      <c r="AJ197" s="39">
        <f t="shared" si="132"/>
        <v>0</v>
      </c>
      <c r="AK197" s="39" t="s">
        <v>27</v>
      </c>
      <c r="AL197" s="39" t="s">
        <v>27</v>
      </c>
      <c r="AM197" s="38">
        <f t="shared" si="129"/>
        <v>0</v>
      </c>
      <c r="AN197" s="41">
        <v>199999999.94999999</v>
      </c>
    </row>
    <row r="198" spans="1:40" ht="55.9" customHeight="1">
      <c r="A198" s="22" t="s">
        <v>418</v>
      </c>
      <c r="B198" s="22" t="s">
        <v>406</v>
      </c>
      <c r="C198" s="35" t="s">
        <v>419</v>
      </c>
      <c r="D198" s="36">
        <v>59806863</v>
      </c>
      <c r="E198" s="37" t="s">
        <v>27</v>
      </c>
      <c r="F198" s="37">
        <v>59806863</v>
      </c>
      <c r="G198" s="37">
        <v>38536847.5</v>
      </c>
      <c r="H198" s="37" t="s">
        <v>27</v>
      </c>
      <c r="I198" s="37">
        <v>38536847.5</v>
      </c>
      <c r="J198" s="37" t="s">
        <v>27</v>
      </c>
      <c r="K198" s="37" t="s">
        <v>27</v>
      </c>
      <c r="L198" s="37" t="s">
        <v>27</v>
      </c>
      <c r="M198" s="37">
        <f t="shared" si="124"/>
        <v>33147394.079999998</v>
      </c>
      <c r="N198" s="39" t="s">
        <v>27</v>
      </c>
      <c r="O198" s="37">
        <v>33147394.079999998</v>
      </c>
      <c r="P198" s="37">
        <f t="shared" si="125"/>
        <v>33147394.079999998</v>
      </c>
      <c r="Q198" s="39" t="s">
        <v>27</v>
      </c>
      <c r="R198" s="37">
        <v>33147394.079999998</v>
      </c>
      <c r="S198" s="38">
        <f t="shared" si="126"/>
        <v>0</v>
      </c>
      <c r="T198" s="39">
        <f t="shared" si="127"/>
        <v>0</v>
      </c>
      <c r="U198" s="39" t="s">
        <v>27</v>
      </c>
      <c r="V198" s="39" t="s">
        <v>27</v>
      </c>
      <c r="W198" s="39">
        <f t="shared" si="130"/>
        <v>0</v>
      </c>
      <c r="X198" s="39" t="s">
        <v>27</v>
      </c>
      <c r="Y198" s="39" t="s">
        <v>27</v>
      </c>
      <c r="Z198" s="38">
        <f t="shared" si="128"/>
        <v>0</v>
      </c>
      <c r="AA198" s="40">
        <v>-5389453.4199999999</v>
      </c>
      <c r="AB198" s="40" t="s">
        <v>27</v>
      </c>
      <c r="AC198" s="40"/>
      <c r="AD198" s="40" t="s">
        <v>27</v>
      </c>
      <c r="AE198" s="40" t="s">
        <v>27</v>
      </c>
      <c r="AF198" s="40" t="s">
        <v>27</v>
      </c>
      <c r="AG198" s="39">
        <f t="shared" si="131"/>
        <v>0</v>
      </c>
      <c r="AH198" s="39" t="s">
        <v>27</v>
      </c>
      <c r="AI198" s="39" t="s">
        <v>27</v>
      </c>
      <c r="AJ198" s="39">
        <f t="shared" si="132"/>
        <v>0</v>
      </c>
      <c r="AK198" s="39" t="s">
        <v>27</v>
      </c>
      <c r="AL198" s="39" t="s">
        <v>27</v>
      </c>
      <c r="AM198" s="38">
        <f t="shared" si="129"/>
        <v>0</v>
      </c>
      <c r="AN198" s="41">
        <v>105690983.90000001</v>
      </c>
    </row>
    <row r="199" spans="1:40" ht="55.9" customHeight="1">
      <c r="A199" s="22" t="s">
        <v>420</v>
      </c>
      <c r="B199" s="22" t="s">
        <v>406</v>
      </c>
      <c r="C199" s="35" t="s">
        <v>421</v>
      </c>
      <c r="D199" s="36">
        <v>73409983.200000003</v>
      </c>
      <c r="E199" s="37" t="s">
        <v>27</v>
      </c>
      <c r="F199" s="37">
        <v>73409983.200000003</v>
      </c>
      <c r="G199" s="37">
        <v>73400652.5</v>
      </c>
      <c r="H199" s="37" t="s">
        <v>27</v>
      </c>
      <c r="I199" s="37">
        <v>73400652.5</v>
      </c>
      <c r="J199" s="37" t="s">
        <v>27</v>
      </c>
      <c r="K199" s="37" t="s">
        <v>27</v>
      </c>
      <c r="L199" s="37" t="s">
        <v>27</v>
      </c>
      <c r="M199" s="37">
        <f t="shared" si="124"/>
        <v>72183177.799999997</v>
      </c>
      <c r="N199" s="39" t="s">
        <v>27</v>
      </c>
      <c r="O199" s="37">
        <v>72183177.799999997</v>
      </c>
      <c r="P199" s="37">
        <f t="shared" si="125"/>
        <v>72183177.799999997</v>
      </c>
      <c r="Q199" s="39" t="s">
        <v>27</v>
      </c>
      <c r="R199" s="37">
        <v>72183177.799999997</v>
      </c>
      <c r="S199" s="38">
        <f t="shared" si="126"/>
        <v>0</v>
      </c>
      <c r="T199" s="39">
        <f t="shared" si="127"/>
        <v>0</v>
      </c>
      <c r="U199" s="39" t="s">
        <v>27</v>
      </c>
      <c r="V199" s="39" t="s">
        <v>27</v>
      </c>
      <c r="W199" s="39">
        <f t="shared" si="130"/>
        <v>0</v>
      </c>
      <c r="X199" s="39" t="s">
        <v>27</v>
      </c>
      <c r="Y199" s="39" t="s">
        <v>27</v>
      </c>
      <c r="Z199" s="38">
        <f t="shared" si="128"/>
        <v>0</v>
      </c>
      <c r="AA199" s="40">
        <v>-1217474.7</v>
      </c>
      <c r="AB199" s="40" t="s">
        <v>27</v>
      </c>
      <c r="AC199" s="40"/>
      <c r="AD199" s="40" t="s">
        <v>27</v>
      </c>
      <c r="AE199" s="40" t="s">
        <v>27</v>
      </c>
      <c r="AF199" s="40" t="s">
        <v>27</v>
      </c>
      <c r="AG199" s="39">
        <f t="shared" si="131"/>
        <v>0</v>
      </c>
      <c r="AH199" s="39" t="s">
        <v>27</v>
      </c>
      <c r="AI199" s="39" t="s">
        <v>27</v>
      </c>
      <c r="AJ199" s="39">
        <f t="shared" si="132"/>
        <v>0</v>
      </c>
      <c r="AK199" s="39" t="s">
        <v>27</v>
      </c>
      <c r="AL199" s="39" t="s">
        <v>27</v>
      </c>
      <c r="AM199" s="38">
        <f t="shared" si="129"/>
        <v>0</v>
      </c>
      <c r="AN199" s="41">
        <v>165124784.93000001</v>
      </c>
    </row>
    <row r="200" spans="1:40" ht="28.7" customHeight="1">
      <c r="A200" s="22"/>
      <c r="B200" s="22"/>
      <c r="C200" s="27" t="s">
        <v>130</v>
      </c>
      <c r="D200" s="28">
        <f>SUM(D201:D205)</f>
        <v>2647995.9</v>
      </c>
      <c r="E200" s="8"/>
      <c r="F200" s="8"/>
      <c r="G200" s="8"/>
      <c r="H200" s="8"/>
      <c r="I200" s="8"/>
      <c r="J200" s="8"/>
      <c r="K200" s="8"/>
      <c r="L200" s="8"/>
      <c r="M200" s="28">
        <f t="shared" ref="M200:Y200" si="133">SUM(M201:M205)</f>
        <v>0</v>
      </c>
      <c r="N200" s="28">
        <f t="shared" si="133"/>
        <v>0</v>
      </c>
      <c r="O200" s="28">
        <f t="shared" si="133"/>
        <v>0</v>
      </c>
      <c r="P200" s="28">
        <f t="shared" si="133"/>
        <v>99176217.889999986</v>
      </c>
      <c r="Q200" s="28">
        <f t="shared" si="133"/>
        <v>0</v>
      </c>
      <c r="R200" s="28">
        <f t="shared" si="133"/>
        <v>99176217.889999986</v>
      </c>
      <c r="S200" s="29">
        <f t="shared" si="133"/>
        <v>99176217.889999986</v>
      </c>
      <c r="T200" s="28">
        <f t="shared" si="133"/>
        <v>0</v>
      </c>
      <c r="U200" s="28">
        <f t="shared" si="133"/>
        <v>0</v>
      </c>
      <c r="V200" s="28">
        <f t="shared" si="133"/>
        <v>0</v>
      </c>
      <c r="W200" s="28">
        <f t="shared" si="133"/>
        <v>348991394.44000006</v>
      </c>
      <c r="X200" s="28">
        <f t="shared" si="133"/>
        <v>0</v>
      </c>
      <c r="Y200" s="28">
        <f t="shared" si="133"/>
        <v>348991394.44000006</v>
      </c>
      <c r="Z200" s="29">
        <f t="shared" si="128"/>
        <v>348991394.44000006</v>
      </c>
      <c r="AA200" s="28">
        <f t="shared" ref="AA200:AF200" si="134">AA201+AA205+AA205</f>
        <v>0</v>
      </c>
      <c r="AB200" s="28">
        <f t="shared" si="134"/>
        <v>0</v>
      </c>
      <c r="AC200" s="28">
        <f t="shared" si="134"/>
        <v>0</v>
      </c>
      <c r="AD200" s="28">
        <f t="shared" si="134"/>
        <v>0</v>
      </c>
      <c r="AE200" s="28">
        <f t="shared" si="134"/>
        <v>0</v>
      </c>
      <c r="AF200" s="28">
        <f t="shared" si="134"/>
        <v>0</v>
      </c>
      <c r="AG200" s="28">
        <f t="shared" ref="AG200:AL200" si="135">SUM(AG201:AG205)</f>
        <v>0</v>
      </c>
      <c r="AH200" s="28">
        <f t="shared" si="135"/>
        <v>0</v>
      </c>
      <c r="AI200" s="28">
        <f t="shared" si="135"/>
        <v>0</v>
      </c>
      <c r="AJ200" s="28">
        <f t="shared" si="135"/>
        <v>346500000</v>
      </c>
      <c r="AK200" s="28">
        <f t="shared" si="135"/>
        <v>0</v>
      </c>
      <c r="AL200" s="28">
        <f t="shared" si="135"/>
        <v>346500000</v>
      </c>
      <c r="AM200" s="29">
        <f t="shared" si="129"/>
        <v>346500000</v>
      </c>
      <c r="AN200" s="41"/>
    </row>
    <row r="201" spans="1:40" ht="28.7" customHeight="1">
      <c r="A201" s="22" t="s">
        <v>422</v>
      </c>
      <c r="B201" s="22" t="s">
        <v>406</v>
      </c>
      <c r="C201" s="22" t="s">
        <v>423</v>
      </c>
      <c r="D201" s="36" t="s">
        <v>27</v>
      </c>
      <c r="E201" s="37" t="s">
        <v>27</v>
      </c>
      <c r="F201" s="37" t="s">
        <v>27</v>
      </c>
      <c r="G201" s="37" t="s">
        <v>27</v>
      </c>
      <c r="H201" s="37" t="s">
        <v>27</v>
      </c>
      <c r="I201" s="37" t="s">
        <v>27</v>
      </c>
      <c r="J201" s="37" t="s">
        <v>27</v>
      </c>
      <c r="K201" s="37" t="s">
        <v>27</v>
      </c>
      <c r="L201" s="37" t="s">
        <v>27</v>
      </c>
      <c r="M201" s="39">
        <f>N201+O201</f>
        <v>0</v>
      </c>
      <c r="N201" s="39">
        <v>0</v>
      </c>
      <c r="O201" s="39">
        <v>0</v>
      </c>
      <c r="P201" s="37">
        <f>Q201+R201</f>
        <v>19800000</v>
      </c>
      <c r="Q201" s="39" t="s">
        <v>27</v>
      </c>
      <c r="R201" s="37">
        <v>19800000</v>
      </c>
      <c r="S201" s="42">
        <f>R201-O201</f>
        <v>19800000</v>
      </c>
      <c r="T201" s="39">
        <f>U201+V201</f>
        <v>0</v>
      </c>
      <c r="U201" s="39">
        <v>0</v>
      </c>
      <c r="V201" s="39">
        <v>0</v>
      </c>
      <c r="W201" s="37">
        <f>X201+Y201</f>
        <v>176220000</v>
      </c>
      <c r="X201" s="39" t="s">
        <v>27</v>
      </c>
      <c r="Y201" s="37">
        <v>176220000</v>
      </c>
      <c r="Z201" s="42">
        <f t="shared" si="128"/>
        <v>176220000</v>
      </c>
      <c r="AA201" s="40"/>
      <c r="AB201" s="40"/>
      <c r="AC201" s="40"/>
      <c r="AD201" s="40"/>
      <c r="AE201" s="40"/>
      <c r="AF201" s="40"/>
      <c r="AG201" s="39">
        <f>AH201+AI201</f>
        <v>0</v>
      </c>
      <c r="AH201" s="39">
        <v>0</v>
      </c>
      <c r="AI201" s="39">
        <v>0</v>
      </c>
      <c r="AJ201" s="37">
        <f>AK201+AL201</f>
        <v>346500000</v>
      </c>
      <c r="AK201" s="37" t="s">
        <v>27</v>
      </c>
      <c r="AL201" s="37">
        <v>346500000</v>
      </c>
      <c r="AM201" s="42">
        <f t="shared" si="129"/>
        <v>346500000</v>
      </c>
      <c r="AN201" s="41"/>
    </row>
    <row r="202" spans="1:40" ht="43.5" customHeight="1">
      <c r="A202" s="22" t="s">
        <v>424</v>
      </c>
      <c r="B202" s="22" t="s">
        <v>406</v>
      </c>
      <c r="C202" s="22" t="s">
        <v>425</v>
      </c>
      <c r="D202" s="36">
        <v>2647995.9</v>
      </c>
      <c r="E202" s="37"/>
      <c r="F202" s="37"/>
      <c r="G202" s="37"/>
      <c r="H202" s="37"/>
      <c r="I202" s="37"/>
      <c r="J202" s="37"/>
      <c r="K202" s="37"/>
      <c r="L202" s="37"/>
      <c r="M202" s="39">
        <f>N202+O202</f>
        <v>0</v>
      </c>
      <c r="N202" s="39">
        <v>0</v>
      </c>
      <c r="O202" s="39">
        <v>0</v>
      </c>
      <c r="P202" s="37">
        <f>Q202+R202</f>
        <v>49033400</v>
      </c>
      <c r="Q202" s="39" t="s">
        <v>27</v>
      </c>
      <c r="R202" s="37">
        <v>49033400</v>
      </c>
      <c r="S202" s="42">
        <f>R202-O202</f>
        <v>49033400</v>
      </c>
      <c r="T202" s="39">
        <f>U202+V202</f>
        <v>0</v>
      </c>
      <c r="U202" s="39">
        <v>0</v>
      </c>
      <c r="V202" s="39">
        <v>0</v>
      </c>
      <c r="W202" s="39">
        <f>X202+Y202</f>
        <v>0</v>
      </c>
      <c r="X202" s="39" t="s">
        <v>27</v>
      </c>
      <c r="Y202" s="39" t="s">
        <v>27</v>
      </c>
      <c r="Z202" s="38">
        <f t="shared" si="128"/>
        <v>0</v>
      </c>
      <c r="AA202" s="40"/>
      <c r="AB202" s="40"/>
      <c r="AC202" s="40"/>
      <c r="AD202" s="40"/>
      <c r="AE202" s="40"/>
      <c r="AF202" s="40"/>
      <c r="AG202" s="39">
        <f>AH202+AI202</f>
        <v>0</v>
      </c>
      <c r="AH202" s="39">
        <v>0</v>
      </c>
      <c r="AI202" s="39">
        <v>0</v>
      </c>
      <c r="AJ202" s="39">
        <f>AK202+AL202</f>
        <v>0</v>
      </c>
      <c r="AK202" s="39">
        <v>0</v>
      </c>
      <c r="AL202" s="39">
        <v>0</v>
      </c>
      <c r="AM202" s="38">
        <f t="shared" si="129"/>
        <v>0</v>
      </c>
      <c r="AN202" s="41"/>
    </row>
    <row r="203" spans="1:40" ht="62.1" customHeight="1">
      <c r="A203" s="22" t="s">
        <v>426</v>
      </c>
      <c r="B203" s="22" t="s">
        <v>406</v>
      </c>
      <c r="C203" s="22" t="s">
        <v>427</v>
      </c>
      <c r="D203" s="36">
        <v>0</v>
      </c>
      <c r="E203" s="37"/>
      <c r="F203" s="37"/>
      <c r="G203" s="37"/>
      <c r="H203" s="37"/>
      <c r="I203" s="37"/>
      <c r="J203" s="37"/>
      <c r="K203" s="37"/>
      <c r="L203" s="37"/>
      <c r="M203" s="39">
        <f>N203+O203</f>
        <v>0</v>
      </c>
      <c r="N203" s="39">
        <v>0</v>
      </c>
      <c r="O203" s="39">
        <v>0</v>
      </c>
      <c r="P203" s="37">
        <f>Q203+R203</f>
        <v>10114272.630000001</v>
      </c>
      <c r="Q203" s="39" t="s">
        <v>27</v>
      </c>
      <c r="R203" s="37">
        <v>10114272.630000001</v>
      </c>
      <c r="S203" s="42">
        <f>R203-O203</f>
        <v>10114272.630000001</v>
      </c>
      <c r="T203" s="39">
        <f>U203+V203</f>
        <v>0</v>
      </c>
      <c r="U203" s="39">
        <v>0</v>
      </c>
      <c r="V203" s="39">
        <v>0</v>
      </c>
      <c r="W203" s="37">
        <f>X203+Y203</f>
        <v>38477740</v>
      </c>
      <c r="X203" s="39" t="s">
        <v>27</v>
      </c>
      <c r="Y203" s="37">
        <v>38477740</v>
      </c>
      <c r="Z203" s="42">
        <f t="shared" si="128"/>
        <v>38477740</v>
      </c>
      <c r="AA203" s="40"/>
      <c r="AB203" s="40"/>
      <c r="AC203" s="40"/>
      <c r="AD203" s="40"/>
      <c r="AE203" s="40"/>
      <c r="AF203" s="40"/>
      <c r="AG203" s="39">
        <f>AH203+AI203</f>
        <v>0</v>
      </c>
      <c r="AH203" s="39">
        <v>0</v>
      </c>
      <c r="AI203" s="39">
        <v>0</v>
      </c>
      <c r="AJ203" s="39">
        <f>AK203+AL203</f>
        <v>0</v>
      </c>
      <c r="AK203" s="39">
        <v>0</v>
      </c>
      <c r="AL203" s="39">
        <v>0</v>
      </c>
      <c r="AM203" s="38">
        <f t="shared" si="129"/>
        <v>0</v>
      </c>
      <c r="AN203" s="41"/>
    </row>
    <row r="204" spans="1:40" ht="77.099999999999994" customHeight="1">
      <c r="A204" s="22" t="s">
        <v>428</v>
      </c>
      <c r="B204" s="22" t="s">
        <v>406</v>
      </c>
      <c r="C204" s="22" t="s">
        <v>429</v>
      </c>
      <c r="D204" s="36">
        <v>0</v>
      </c>
      <c r="E204" s="37"/>
      <c r="F204" s="37"/>
      <c r="G204" s="37"/>
      <c r="H204" s="37"/>
      <c r="I204" s="37"/>
      <c r="J204" s="37"/>
      <c r="K204" s="37"/>
      <c r="L204" s="37"/>
      <c r="M204" s="39">
        <f>N204+O204</f>
        <v>0</v>
      </c>
      <c r="N204" s="39">
        <v>0</v>
      </c>
      <c r="O204" s="39">
        <v>0</v>
      </c>
      <c r="P204" s="37">
        <f>Q204+R204</f>
        <v>10114272.630000001</v>
      </c>
      <c r="Q204" s="39" t="s">
        <v>27</v>
      </c>
      <c r="R204" s="37">
        <v>10114272.630000001</v>
      </c>
      <c r="S204" s="42">
        <f>R204-O204</f>
        <v>10114272.630000001</v>
      </c>
      <c r="T204" s="39">
        <f>U204+V204</f>
        <v>0</v>
      </c>
      <c r="U204" s="39">
        <v>0</v>
      </c>
      <c r="V204" s="39">
        <v>0</v>
      </c>
      <c r="W204" s="37">
        <f>X204+Y204</f>
        <v>93721557.840000004</v>
      </c>
      <c r="X204" s="39" t="s">
        <v>27</v>
      </c>
      <c r="Y204" s="37">
        <v>93721557.840000004</v>
      </c>
      <c r="Z204" s="42">
        <f t="shared" si="128"/>
        <v>93721557.840000004</v>
      </c>
      <c r="AA204" s="40"/>
      <c r="AB204" s="40"/>
      <c r="AC204" s="40"/>
      <c r="AD204" s="40"/>
      <c r="AE204" s="40"/>
      <c r="AF204" s="40"/>
      <c r="AG204" s="39">
        <f>AH204+AI204</f>
        <v>0</v>
      </c>
      <c r="AH204" s="39">
        <v>0</v>
      </c>
      <c r="AI204" s="39">
        <v>0</v>
      </c>
      <c r="AJ204" s="39">
        <f>AK204+AL204</f>
        <v>0</v>
      </c>
      <c r="AK204" s="39">
        <v>0</v>
      </c>
      <c r="AL204" s="39">
        <v>0</v>
      </c>
      <c r="AM204" s="38">
        <f t="shared" si="129"/>
        <v>0</v>
      </c>
      <c r="AN204" s="41"/>
    </row>
    <row r="205" spans="1:40" ht="83.25" customHeight="1">
      <c r="A205" s="22" t="s">
        <v>430</v>
      </c>
      <c r="B205" s="22" t="s">
        <v>406</v>
      </c>
      <c r="C205" s="22" t="s">
        <v>431</v>
      </c>
      <c r="D205" s="36">
        <v>0</v>
      </c>
      <c r="E205" s="37"/>
      <c r="F205" s="37"/>
      <c r="G205" s="37"/>
      <c r="H205" s="37"/>
      <c r="I205" s="37"/>
      <c r="J205" s="37"/>
      <c r="K205" s="37"/>
      <c r="L205" s="37"/>
      <c r="M205" s="39">
        <f>N205+O205</f>
        <v>0</v>
      </c>
      <c r="N205" s="39">
        <v>0</v>
      </c>
      <c r="O205" s="39">
        <v>0</v>
      </c>
      <c r="P205" s="37">
        <f>Q205+R205</f>
        <v>10114272.630000001</v>
      </c>
      <c r="Q205" s="39" t="s">
        <v>27</v>
      </c>
      <c r="R205" s="37">
        <v>10114272.630000001</v>
      </c>
      <c r="S205" s="42">
        <f>R205-O205</f>
        <v>10114272.630000001</v>
      </c>
      <c r="T205" s="39">
        <f>U205+V205</f>
        <v>0</v>
      </c>
      <c r="U205" s="39">
        <v>0</v>
      </c>
      <c r="V205" s="39">
        <v>0</v>
      </c>
      <c r="W205" s="37">
        <f>X205+Y205</f>
        <v>40572096.600000001</v>
      </c>
      <c r="X205" s="39" t="s">
        <v>27</v>
      </c>
      <c r="Y205" s="37">
        <v>40572096.600000001</v>
      </c>
      <c r="Z205" s="42">
        <f t="shared" si="128"/>
        <v>40572096.600000001</v>
      </c>
      <c r="AA205" s="40"/>
      <c r="AB205" s="40"/>
      <c r="AC205" s="40"/>
      <c r="AD205" s="40"/>
      <c r="AE205" s="40"/>
      <c r="AF205" s="40"/>
      <c r="AG205" s="39">
        <f>AH205+AI205</f>
        <v>0</v>
      </c>
      <c r="AH205" s="39">
        <v>0</v>
      </c>
      <c r="AI205" s="39">
        <v>0</v>
      </c>
      <c r="AJ205" s="39">
        <f>AK205+AL205</f>
        <v>0</v>
      </c>
      <c r="AK205" s="39">
        <v>0</v>
      </c>
      <c r="AL205" s="39">
        <v>0</v>
      </c>
      <c r="AM205" s="38">
        <f t="shared" si="129"/>
        <v>0</v>
      </c>
      <c r="AN205" s="41"/>
    </row>
    <row r="206" spans="1:40" ht="33.75" customHeight="1">
      <c r="A206" s="22"/>
      <c r="B206" s="22"/>
      <c r="C206" s="27" t="s">
        <v>432</v>
      </c>
      <c r="D206" s="28">
        <f>D207+D210</f>
        <v>5618657.4900000002</v>
      </c>
      <c r="E206" s="28">
        <v>107220900</v>
      </c>
      <c r="F206" s="28">
        <v>57146526.799999997</v>
      </c>
      <c r="G206" s="32">
        <v>60000000</v>
      </c>
      <c r="H206" s="28" t="s">
        <v>27</v>
      </c>
      <c r="I206" s="32">
        <v>60000000</v>
      </c>
      <c r="J206" s="32">
        <v>60000000</v>
      </c>
      <c r="K206" s="28" t="s">
        <v>27</v>
      </c>
      <c r="L206" s="32">
        <v>60000000</v>
      </c>
      <c r="M206" s="28">
        <f t="shared" ref="M206:Z206" si="136">M207+M210</f>
        <v>189749357</v>
      </c>
      <c r="N206" s="28">
        <f t="shared" si="136"/>
        <v>99631440</v>
      </c>
      <c r="O206" s="28">
        <f t="shared" si="136"/>
        <v>90117917</v>
      </c>
      <c r="P206" s="28">
        <f t="shared" si="136"/>
        <v>129517602</v>
      </c>
      <c r="Q206" s="28">
        <f t="shared" si="136"/>
        <v>0</v>
      </c>
      <c r="R206" s="28">
        <f t="shared" si="136"/>
        <v>129517602</v>
      </c>
      <c r="S206" s="29">
        <f t="shared" si="136"/>
        <v>39399685</v>
      </c>
      <c r="T206" s="28">
        <f t="shared" si="136"/>
        <v>158085595.90000001</v>
      </c>
      <c r="U206" s="28">
        <f t="shared" si="136"/>
        <v>99349280</v>
      </c>
      <c r="V206" s="28">
        <f t="shared" si="136"/>
        <v>58736315.899999999</v>
      </c>
      <c r="W206" s="28">
        <f t="shared" si="136"/>
        <v>83454400.900000006</v>
      </c>
      <c r="X206" s="28">
        <f t="shared" si="136"/>
        <v>0</v>
      </c>
      <c r="Y206" s="28">
        <f t="shared" si="136"/>
        <v>83454400.900000006</v>
      </c>
      <c r="Z206" s="29">
        <f t="shared" si="136"/>
        <v>24718085</v>
      </c>
      <c r="AA206" s="32">
        <f t="shared" ref="AA206:AF206" si="137">AA207</f>
        <v>259498714</v>
      </c>
      <c r="AB206" s="32">
        <f t="shared" si="137"/>
        <v>199262880</v>
      </c>
      <c r="AC206" s="32">
        <f t="shared" si="137"/>
        <v>60235834</v>
      </c>
      <c r="AD206" s="32">
        <f t="shared" si="137"/>
        <v>215651420</v>
      </c>
      <c r="AE206" s="32">
        <f t="shared" si="137"/>
        <v>198698560</v>
      </c>
      <c r="AF206" s="32">
        <f t="shared" si="137"/>
        <v>16952860</v>
      </c>
      <c r="AG206" s="28">
        <f t="shared" ref="AG206:AM206" si="138">AG207+AG210</f>
        <v>0</v>
      </c>
      <c r="AH206" s="28">
        <f t="shared" si="138"/>
        <v>0</v>
      </c>
      <c r="AI206" s="28">
        <f t="shared" si="138"/>
        <v>0</v>
      </c>
      <c r="AJ206" s="28">
        <f t="shared" si="138"/>
        <v>0</v>
      </c>
      <c r="AK206" s="28">
        <f t="shared" si="138"/>
        <v>0</v>
      </c>
      <c r="AL206" s="28">
        <f t="shared" si="138"/>
        <v>0</v>
      </c>
      <c r="AM206" s="29">
        <f t="shared" si="138"/>
        <v>0</v>
      </c>
      <c r="AN206" s="33"/>
    </row>
    <row r="207" spans="1:40" ht="24.75" customHeight="1">
      <c r="A207" s="22"/>
      <c r="B207" s="22"/>
      <c r="C207" s="27" t="s">
        <v>28</v>
      </c>
      <c r="D207" s="28">
        <f>D208+D209</f>
        <v>5618657.4900000002</v>
      </c>
      <c r="E207" s="28">
        <f t="shared" ref="E207:L207" si="139">E208+E209+E209</f>
        <v>0</v>
      </c>
      <c r="F207" s="28">
        <f t="shared" si="139"/>
        <v>5618657.4900000002</v>
      </c>
      <c r="G207" s="28">
        <f t="shared" si="139"/>
        <v>60000000</v>
      </c>
      <c r="H207" s="28">
        <f t="shared" si="139"/>
        <v>0</v>
      </c>
      <c r="I207" s="28">
        <f t="shared" si="139"/>
        <v>60000000</v>
      </c>
      <c r="J207" s="28">
        <f t="shared" si="139"/>
        <v>63537515.899999999</v>
      </c>
      <c r="K207" s="28">
        <f t="shared" si="139"/>
        <v>0</v>
      </c>
      <c r="L207" s="28">
        <f t="shared" si="139"/>
        <v>63537515.899999999</v>
      </c>
      <c r="M207" s="28">
        <f t="shared" ref="M207:R207" si="140">M208+M209</f>
        <v>189749357</v>
      </c>
      <c r="N207" s="28">
        <f t="shared" si="140"/>
        <v>99631440</v>
      </c>
      <c r="O207" s="28">
        <f t="shared" si="140"/>
        <v>90117917</v>
      </c>
      <c r="P207" s="28">
        <f t="shared" si="140"/>
        <v>90117917</v>
      </c>
      <c r="Q207" s="28">
        <f t="shared" si="140"/>
        <v>0</v>
      </c>
      <c r="R207" s="28">
        <f t="shared" si="140"/>
        <v>90117917</v>
      </c>
      <c r="S207" s="45">
        <f t="shared" ref="S207:S212" si="141">R207-O207</f>
        <v>0</v>
      </c>
      <c r="T207" s="28">
        <f t="shared" ref="T207:Z207" si="142">T208+T209</f>
        <v>158085595.90000001</v>
      </c>
      <c r="U207" s="28">
        <f t="shared" si="142"/>
        <v>99349280</v>
      </c>
      <c r="V207" s="28">
        <f t="shared" si="142"/>
        <v>58736315.899999999</v>
      </c>
      <c r="W207" s="28">
        <f t="shared" si="142"/>
        <v>58736315.899999999</v>
      </c>
      <c r="X207" s="28">
        <f t="shared" si="142"/>
        <v>0</v>
      </c>
      <c r="Y207" s="28">
        <f t="shared" si="142"/>
        <v>58736315.899999999</v>
      </c>
      <c r="Z207" s="45">
        <f t="shared" si="142"/>
        <v>0</v>
      </c>
      <c r="AA207" s="28">
        <f t="shared" ref="AA207:AF207" si="143">AA208+AA209+AA209</f>
        <v>259498714</v>
      </c>
      <c r="AB207" s="28">
        <f t="shared" si="143"/>
        <v>199262880</v>
      </c>
      <c r="AC207" s="28">
        <f t="shared" si="143"/>
        <v>60235834</v>
      </c>
      <c r="AD207" s="28">
        <f t="shared" si="143"/>
        <v>215651420</v>
      </c>
      <c r="AE207" s="28">
        <f t="shared" si="143"/>
        <v>198698560</v>
      </c>
      <c r="AF207" s="28">
        <f t="shared" si="143"/>
        <v>16952860</v>
      </c>
      <c r="AG207" s="28">
        <f t="shared" ref="AG207:AM207" si="144">AG208+AG209</f>
        <v>0</v>
      </c>
      <c r="AH207" s="28">
        <f t="shared" si="144"/>
        <v>0</v>
      </c>
      <c r="AI207" s="28">
        <f t="shared" si="144"/>
        <v>0</v>
      </c>
      <c r="AJ207" s="28">
        <f t="shared" si="144"/>
        <v>0</v>
      </c>
      <c r="AK207" s="28">
        <f t="shared" si="144"/>
        <v>0</v>
      </c>
      <c r="AL207" s="28">
        <f t="shared" si="144"/>
        <v>0</v>
      </c>
      <c r="AM207" s="45">
        <f t="shared" si="144"/>
        <v>0</v>
      </c>
      <c r="AN207" s="31">
        <f>AN208+AN209+AN209</f>
        <v>616688518.72000003</v>
      </c>
    </row>
    <row r="208" spans="1:40" ht="33" customHeight="1">
      <c r="A208" s="22" t="s">
        <v>433</v>
      </c>
      <c r="B208" s="22" t="s">
        <v>434</v>
      </c>
      <c r="C208" s="35" t="s">
        <v>435</v>
      </c>
      <c r="D208" s="36">
        <v>5618657.4900000002</v>
      </c>
      <c r="E208" s="37" t="s">
        <v>27</v>
      </c>
      <c r="F208" s="37">
        <v>5618657.4900000002</v>
      </c>
      <c r="G208" s="37">
        <v>60000000</v>
      </c>
      <c r="H208" s="37" t="s">
        <v>27</v>
      </c>
      <c r="I208" s="37">
        <v>60000000</v>
      </c>
      <c r="J208" s="37">
        <v>36982255.899999999</v>
      </c>
      <c r="K208" s="37" t="s">
        <v>27</v>
      </c>
      <c r="L208" s="37">
        <v>36982255.899999999</v>
      </c>
      <c r="M208" s="37">
        <f>N208+O208</f>
        <v>60000000</v>
      </c>
      <c r="N208" s="39" t="s">
        <v>27</v>
      </c>
      <c r="O208" s="37">
        <v>60000000</v>
      </c>
      <c r="P208" s="37">
        <f>Q208+R208</f>
        <v>60000000</v>
      </c>
      <c r="Q208" s="39" t="s">
        <v>27</v>
      </c>
      <c r="R208" s="37">
        <v>60000000</v>
      </c>
      <c r="S208" s="38">
        <f t="shared" si="141"/>
        <v>0</v>
      </c>
      <c r="T208" s="37">
        <f>U208+V208</f>
        <v>36982255.899999999</v>
      </c>
      <c r="U208" s="37" t="s">
        <v>27</v>
      </c>
      <c r="V208" s="37">
        <v>36982255.899999999</v>
      </c>
      <c r="W208" s="37">
        <f>X208+Y208</f>
        <v>36982255.899999999</v>
      </c>
      <c r="X208" s="39" t="s">
        <v>27</v>
      </c>
      <c r="Y208" s="37">
        <v>36982255.899999999</v>
      </c>
      <c r="Z208" s="38">
        <f>Y208-V208</f>
        <v>0</v>
      </c>
      <c r="AA208" s="40" t="s">
        <v>27</v>
      </c>
      <c r="AB208" s="40" t="s">
        <v>27</v>
      </c>
      <c r="AC208" s="40" t="s">
        <v>27</v>
      </c>
      <c r="AD208" s="40" t="s">
        <v>27</v>
      </c>
      <c r="AE208" s="40" t="s">
        <v>27</v>
      </c>
      <c r="AF208" s="40" t="s">
        <v>27</v>
      </c>
      <c r="AG208" s="39">
        <f>AH208+AI208</f>
        <v>0</v>
      </c>
      <c r="AH208" s="39" t="s">
        <v>27</v>
      </c>
      <c r="AI208" s="39" t="s">
        <v>27</v>
      </c>
      <c r="AJ208" s="39">
        <f>AK208+AL208</f>
        <v>0</v>
      </c>
      <c r="AK208" s="39" t="s">
        <v>27</v>
      </c>
      <c r="AL208" s="39" t="s">
        <v>27</v>
      </c>
      <c r="AM208" s="38">
        <f>AL208-AI208</f>
        <v>0</v>
      </c>
      <c r="AN208" s="41">
        <v>106329324.72</v>
      </c>
    </row>
    <row r="209" spans="1:40" ht="44.85" customHeight="1">
      <c r="A209" s="22" t="s">
        <v>436</v>
      </c>
      <c r="B209" s="22" t="s">
        <v>437</v>
      </c>
      <c r="C209" s="22" t="s">
        <v>438</v>
      </c>
      <c r="D209" s="36" t="s">
        <v>27</v>
      </c>
      <c r="E209" s="37" t="s">
        <v>27</v>
      </c>
      <c r="F209" s="37" t="s">
        <v>27</v>
      </c>
      <c r="G209" s="37" t="s">
        <v>27</v>
      </c>
      <c r="H209" s="37" t="s">
        <v>27</v>
      </c>
      <c r="I209" s="37" t="s">
        <v>27</v>
      </c>
      <c r="J209" s="37">
        <v>13277630</v>
      </c>
      <c r="K209" s="37" t="s">
        <v>27</v>
      </c>
      <c r="L209" s="37">
        <v>13277630</v>
      </c>
      <c r="M209" s="37">
        <f>N209+O209</f>
        <v>129749357</v>
      </c>
      <c r="N209" s="37">
        <v>99631440</v>
      </c>
      <c r="O209" s="37">
        <v>30117917</v>
      </c>
      <c r="P209" s="37">
        <f>Q209+R209</f>
        <v>30117917</v>
      </c>
      <c r="Q209" s="39">
        <v>0</v>
      </c>
      <c r="R209" s="37">
        <v>30117917</v>
      </c>
      <c r="S209" s="38">
        <f t="shared" si="141"/>
        <v>0</v>
      </c>
      <c r="T209" s="37">
        <f>U209+V209</f>
        <v>121103340</v>
      </c>
      <c r="U209" s="37">
        <v>99349280</v>
      </c>
      <c r="V209" s="37">
        <v>21754060</v>
      </c>
      <c r="W209" s="37">
        <f>X209+Y209</f>
        <v>21754060</v>
      </c>
      <c r="X209" s="39">
        <v>0</v>
      </c>
      <c r="Y209" s="37">
        <v>21754060</v>
      </c>
      <c r="Z209" s="38">
        <f>Y209-V209</f>
        <v>0</v>
      </c>
      <c r="AA209" s="40">
        <v>129749357</v>
      </c>
      <c r="AB209" s="40">
        <v>99631440</v>
      </c>
      <c r="AC209" s="40">
        <v>30117917</v>
      </c>
      <c r="AD209" s="40">
        <v>107825710</v>
      </c>
      <c r="AE209" s="40">
        <v>99349280</v>
      </c>
      <c r="AF209" s="40">
        <v>8476430</v>
      </c>
      <c r="AG209" s="39">
        <f>AH209+AI209</f>
        <v>0</v>
      </c>
      <c r="AH209" s="39" t="s">
        <v>27</v>
      </c>
      <c r="AI209" s="39" t="s">
        <v>27</v>
      </c>
      <c r="AJ209" s="39">
        <f>AK209+AL209</f>
        <v>0</v>
      </c>
      <c r="AK209" s="39" t="s">
        <v>27</v>
      </c>
      <c r="AL209" s="39" t="s">
        <v>27</v>
      </c>
      <c r="AM209" s="38">
        <f>AL209-AI209</f>
        <v>0</v>
      </c>
      <c r="AN209" s="41">
        <v>255179597</v>
      </c>
    </row>
    <row r="210" spans="1:40" ht="29.85" customHeight="1">
      <c r="A210" s="22"/>
      <c r="B210" s="22"/>
      <c r="C210" s="27" t="s">
        <v>130</v>
      </c>
      <c r="D210" s="28">
        <f>D211+D212</f>
        <v>0</v>
      </c>
      <c r="E210" s="28">
        <f t="shared" ref="E210:L210" si="145">E211+E212+E212</f>
        <v>0</v>
      </c>
      <c r="F210" s="28">
        <f t="shared" si="145"/>
        <v>0</v>
      </c>
      <c r="G210" s="28">
        <f t="shared" si="145"/>
        <v>0</v>
      </c>
      <c r="H210" s="28">
        <f t="shared" si="145"/>
        <v>0</v>
      </c>
      <c r="I210" s="28">
        <f t="shared" si="145"/>
        <v>0</v>
      </c>
      <c r="J210" s="28">
        <f t="shared" si="145"/>
        <v>0</v>
      </c>
      <c r="K210" s="28">
        <f t="shared" si="145"/>
        <v>0</v>
      </c>
      <c r="L210" s="28">
        <f t="shared" si="145"/>
        <v>0</v>
      </c>
      <c r="M210" s="28">
        <f t="shared" ref="M210:R210" si="146">M211+M212</f>
        <v>0</v>
      </c>
      <c r="N210" s="28">
        <f t="shared" si="146"/>
        <v>0</v>
      </c>
      <c r="O210" s="28">
        <f t="shared" si="146"/>
        <v>0</v>
      </c>
      <c r="P210" s="28">
        <f t="shared" si="146"/>
        <v>39399685</v>
      </c>
      <c r="Q210" s="28">
        <f t="shared" si="146"/>
        <v>0</v>
      </c>
      <c r="R210" s="28">
        <f t="shared" si="146"/>
        <v>39399685</v>
      </c>
      <c r="S210" s="29">
        <f t="shared" si="141"/>
        <v>39399685</v>
      </c>
      <c r="T210" s="28">
        <f t="shared" ref="T210:Z210" si="147">T211+T212</f>
        <v>0</v>
      </c>
      <c r="U210" s="28">
        <f t="shared" si="147"/>
        <v>0</v>
      </c>
      <c r="V210" s="28">
        <f t="shared" si="147"/>
        <v>0</v>
      </c>
      <c r="W210" s="28">
        <f t="shared" si="147"/>
        <v>24718085</v>
      </c>
      <c r="X210" s="28">
        <f t="shared" si="147"/>
        <v>0</v>
      </c>
      <c r="Y210" s="28">
        <f t="shared" si="147"/>
        <v>24718085</v>
      </c>
      <c r="Z210" s="29">
        <f t="shared" si="147"/>
        <v>24718085</v>
      </c>
      <c r="AA210" s="28">
        <f t="shared" ref="AA210:AF210" si="148">AA211+AA212+AA212</f>
        <v>0</v>
      </c>
      <c r="AB210" s="28">
        <f t="shared" si="148"/>
        <v>0</v>
      </c>
      <c r="AC210" s="28">
        <f t="shared" si="148"/>
        <v>0</v>
      </c>
      <c r="AD210" s="28">
        <f t="shared" si="148"/>
        <v>0</v>
      </c>
      <c r="AE210" s="28">
        <f t="shared" si="148"/>
        <v>0</v>
      </c>
      <c r="AF210" s="28">
        <f t="shared" si="148"/>
        <v>0</v>
      </c>
      <c r="AG210" s="28">
        <f t="shared" ref="AG210:AM210" si="149">AG211+AG212</f>
        <v>0</v>
      </c>
      <c r="AH210" s="28">
        <f t="shared" si="149"/>
        <v>0</v>
      </c>
      <c r="AI210" s="28">
        <f t="shared" si="149"/>
        <v>0</v>
      </c>
      <c r="AJ210" s="28">
        <f t="shared" si="149"/>
        <v>0</v>
      </c>
      <c r="AK210" s="28">
        <f t="shared" si="149"/>
        <v>0</v>
      </c>
      <c r="AL210" s="28">
        <f t="shared" si="149"/>
        <v>0</v>
      </c>
      <c r="AM210" s="45">
        <f t="shared" si="149"/>
        <v>0</v>
      </c>
      <c r="AN210" s="41"/>
    </row>
    <row r="211" spans="1:40" ht="44.85" customHeight="1">
      <c r="A211" s="22" t="s">
        <v>439</v>
      </c>
      <c r="B211" s="22" t="s">
        <v>434</v>
      </c>
      <c r="C211" s="22" t="s">
        <v>440</v>
      </c>
      <c r="D211" s="36">
        <v>0</v>
      </c>
      <c r="E211" s="37"/>
      <c r="F211" s="37"/>
      <c r="G211" s="37"/>
      <c r="H211" s="37"/>
      <c r="I211" s="37"/>
      <c r="J211" s="37"/>
      <c r="K211" s="37"/>
      <c r="L211" s="37"/>
      <c r="M211" s="39">
        <f>N211+O211</f>
        <v>0</v>
      </c>
      <c r="N211" s="39">
        <v>0</v>
      </c>
      <c r="O211" s="39">
        <v>0</v>
      </c>
      <c r="P211" s="37">
        <f>Q211+R211</f>
        <v>24718085</v>
      </c>
      <c r="Q211" s="39" t="s">
        <v>27</v>
      </c>
      <c r="R211" s="37">
        <v>24718085</v>
      </c>
      <c r="S211" s="42">
        <f t="shared" si="141"/>
        <v>24718085</v>
      </c>
      <c r="T211" s="39">
        <f>U211+V211</f>
        <v>0</v>
      </c>
      <c r="U211" s="39">
        <v>0</v>
      </c>
      <c r="V211" s="39">
        <v>0</v>
      </c>
      <c r="W211" s="37">
        <f>X211+Y211</f>
        <v>24718085</v>
      </c>
      <c r="X211" s="37" t="s">
        <v>27</v>
      </c>
      <c r="Y211" s="37">
        <v>24718085</v>
      </c>
      <c r="Z211" s="42">
        <f>Y211-V211</f>
        <v>24718085</v>
      </c>
      <c r="AA211" s="40"/>
      <c r="AB211" s="40"/>
      <c r="AC211" s="40"/>
      <c r="AD211" s="40"/>
      <c r="AE211" s="40"/>
      <c r="AF211" s="40"/>
      <c r="AG211" s="39">
        <f>AH211+AI211</f>
        <v>0</v>
      </c>
      <c r="AH211" s="39">
        <v>0</v>
      </c>
      <c r="AI211" s="39">
        <v>0</v>
      </c>
      <c r="AJ211" s="39">
        <f>AK211+AL211</f>
        <v>0</v>
      </c>
      <c r="AK211" s="39">
        <v>0</v>
      </c>
      <c r="AL211" s="39">
        <v>0</v>
      </c>
      <c r="AM211" s="38">
        <f>AL211-AI211</f>
        <v>0</v>
      </c>
      <c r="AN211" s="41"/>
    </row>
    <row r="212" spans="1:40" ht="44.85" customHeight="1">
      <c r="A212" s="22" t="s">
        <v>441</v>
      </c>
      <c r="B212" s="22" t="s">
        <v>434</v>
      </c>
      <c r="C212" s="22" t="s">
        <v>442</v>
      </c>
      <c r="D212" s="36">
        <v>0</v>
      </c>
      <c r="E212" s="37"/>
      <c r="F212" s="37"/>
      <c r="G212" s="37"/>
      <c r="H212" s="37"/>
      <c r="I212" s="37"/>
      <c r="J212" s="37"/>
      <c r="K212" s="37"/>
      <c r="L212" s="37"/>
      <c r="M212" s="39">
        <f>N212+O212</f>
        <v>0</v>
      </c>
      <c r="N212" s="39">
        <v>0</v>
      </c>
      <c r="O212" s="39">
        <v>0</v>
      </c>
      <c r="P212" s="37">
        <f>Q212+R212</f>
        <v>14681600</v>
      </c>
      <c r="Q212" s="39" t="s">
        <v>27</v>
      </c>
      <c r="R212" s="37">
        <v>14681600</v>
      </c>
      <c r="S212" s="42">
        <f t="shared" si="141"/>
        <v>14681600</v>
      </c>
      <c r="T212" s="39">
        <f>U212+V212</f>
        <v>0</v>
      </c>
      <c r="U212" s="39">
        <v>0</v>
      </c>
      <c r="V212" s="39">
        <v>0</v>
      </c>
      <c r="W212" s="39">
        <f>X212+Y212</f>
        <v>0</v>
      </c>
      <c r="X212" s="39">
        <v>0</v>
      </c>
      <c r="Y212" s="39">
        <v>0</v>
      </c>
      <c r="Z212" s="38">
        <f>Y212-V212</f>
        <v>0</v>
      </c>
      <c r="AA212" s="40"/>
      <c r="AB212" s="40"/>
      <c r="AC212" s="40"/>
      <c r="AD212" s="40"/>
      <c r="AE212" s="40"/>
      <c r="AF212" s="40"/>
      <c r="AG212" s="39">
        <f>AH212+AI212</f>
        <v>0</v>
      </c>
      <c r="AH212" s="39">
        <v>0</v>
      </c>
      <c r="AI212" s="39">
        <v>0</v>
      </c>
      <c r="AJ212" s="39">
        <f>AK212+AL212</f>
        <v>0</v>
      </c>
      <c r="AK212" s="39">
        <v>0</v>
      </c>
      <c r="AL212" s="39">
        <v>0</v>
      </c>
      <c r="AM212" s="38">
        <f>AL212-AI212</f>
        <v>0</v>
      </c>
      <c r="AN212" s="41"/>
    </row>
    <row r="213" spans="1:40" ht="37.35" customHeight="1">
      <c r="A213" s="22"/>
      <c r="B213" s="22"/>
      <c r="C213" s="27" t="s">
        <v>443</v>
      </c>
      <c r="D213" s="28">
        <f>D214</f>
        <v>2910000</v>
      </c>
      <c r="E213" s="28"/>
      <c r="F213" s="28"/>
      <c r="G213" s="32"/>
      <c r="H213" s="28"/>
      <c r="I213" s="32"/>
      <c r="J213" s="32"/>
      <c r="K213" s="28"/>
      <c r="L213" s="32"/>
      <c r="M213" s="28">
        <f t="shared" ref="M213:Z214" si="150">M214</f>
        <v>0</v>
      </c>
      <c r="N213" s="28">
        <f t="shared" si="150"/>
        <v>0</v>
      </c>
      <c r="O213" s="28">
        <f t="shared" si="150"/>
        <v>0</v>
      </c>
      <c r="P213" s="28">
        <f t="shared" si="150"/>
        <v>43964600</v>
      </c>
      <c r="Q213" s="28" t="str">
        <f t="shared" si="150"/>
        <v>0,00</v>
      </c>
      <c r="R213" s="28">
        <f t="shared" si="150"/>
        <v>43964600</v>
      </c>
      <c r="S213" s="29">
        <f t="shared" si="150"/>
        <v>43964600</v>
      </c>
      <c r="T213" s="28">
        <f t="shared" si="150"/>
        <v>0</v>
      </c>
      <c r="U213" s="28">
        <f t="shared" si="150"/>
        <v>0</v>
      </c>
      <c r="V213" s="28">
        <f t="shared" si="150"/>
        <v>0</v>
      </c>
      <c r="W213" s="28">
        <f t="shared" si="150"/>
        <v>0</v>
      </c>
      <c r="X213" s="28">
        <f t="shared" si="150"/>
        <v>0</v>
      </c>
      <c r="Y213" s="28">
        <f t="shared" si="150"/>
        <v>0</v>
      </c>
      <c r="Z213" s="45">
        <f t="shared" si="150"/>
        <v>0</v>
      </c>
      <c r="AA213" s="32"/>
      <c r="AB213" s="32"/>
      <c r="AC213" s="32"/>
      <c r="AD213" s="32"/>
      <c r="AE213" s="32"/>
      <c r="AF213" s="32"/>
      <c r="AG213" s="28">
        <f t="shared" ref="AG213:AM214" si="151">AG214</f>
        <v>0</v>
      </c>
      <c r="AH213" s="28">
        <f t="shared" si="151"/>
        <v>0</v>
      </c>
      <c r="AI213" s="28">
        <f t="shared" si="151"/>
        <v>0</v>
      </c>
      <c r="AJ213" s="28">
        <f t="shared" si="151"/>
        <v>0</v>
      </c>
      <c r="AK213" s="28">
        <f t="shared" si="151"/>
        <v>0</v>
      </c>
      <c r="AL213" s="28">
        <f t="shared" si="151"/>
        <v>0</v>
      </c>
      <c r="AM213" s="45">
        <f t="shared" si="151"/>
        <v>0</v>
      </c>
      <c r="AN213" s="41"/>
    </row>
    <row r="214" spans="1:40" ht="37.35" customHeight="1">
      <c r="A214" s="22"/>
      <c r="B214" s="22"/>
      <c r="C214" s="27" t="s">
        <v>130</v>
      </c>
      <c r="D214" s="28">
        <f>D215</f>
        <v>2910000</v>
      </c>
      <c r="E214" s="28"/>
      <c r="F214" s="28"/>
      <c r="G214" s="28"/>
      <c r="H214" s="28"/>
      <c r="I214" s="28"/>
      <c r="J214" s="28"/>
      <c r="K214" s="28"/>
      <c r="L214" s="28"/>
      <c r="M214" s="28">
        <f t="shared" si="150"/>
        <v>0</v>
      </c>
      <c r="N214" s="28">
        <f t="shared" si="150"/>
        <v>0</v>
      </c>
      <c r="O214" s="28">
        <f t="shared" si="150"/>
        <v>0</v>
      </c>
      <c r="P214" s="28">
        <f t="shared" si="150"/>
        <v>43964600</v>
      </c>
      <c r="Q214" s="28" t="str">
        <f t="shared" si="150"/>
        <v>0,00</v>
      </c>
      <c r="R214" s="28">
        <f t="shared" si="150"/>
        <v>43964600</v>
      </c>
      <c r="S214" s="29">
        <f t="shared" si="150"/>
        <v>43964600</v>
      </c>
      <c r="T214" s="28">
        <f t="shared" si="150"/>
        <v>0</v>
      </c>
      <c r="U214" s="28">
        <f t="shared" si="150"/>
        <v>0</v>
      </c>
      <c r="V214" s="28">
        <f t="shared" si="150"/>
        <v>0</v>
      </c>
      <c r="W214" s="28">
        <f t="shared" si="150"/>
        <v>0</v>
      </c>
      <c r="X214" s="28">
        <f t="shared" si="150"/>
        <v>0</v>
      </c>
      <c r="Y214" s="28">
        <f t="shared" si="150"/>
        <v>0</v>
      </c>
      <c r="Z214" s="45">
        <f t="shared" si="150"/>
        <v>0</v>
      </c>
      <c r="AA214" s="28"/>
      <c r="AB214" s="28"/>
      <c r="AC214" s="28"/>
      <c r="AD214" s="28"/>
      <c r="AE214" s="28"/>
      <c r="AF214" s="28"/>
      <c r="AG214" s="28">
        <f t="shared" si="151"/>
        <v>0</v>
      </c>
      <c r="AH214" s="28">
        <f t="shared" si="151"/>
        <v>0</v>
      </c>
      <c r="AI214" s="28">
        <f t="shared" si="151"/>
        <v>0</v>
      </c>
      <c r="AJ214" s="28">
        <f t="shared" si="151"/>
        <v>0</v>
      </c>
      <c r="AK214" s="28">
        <f t="shared" si="151"/>
        <v>0</v>
      </c>
      <c r="AL214" s="28">
        <f t="shared" si="151"/>
        <v>0</v>
      </c>
      <c r="AM214" s="45">
        <f t="shared" si="151"/>
        <v>0</v>
      </c>
      <c r="AN214" s="41"/>
    </row>
    <row r="215" spans="1:40" ht="87" customHeight="1">
      <c r="A215" s="22" t="s">
        <v>444</v>
      </c>
      <c r="B215" s="22">
        <v>520292490</v>
      </c>
      <c r="C215" s="22" t="s">
        <v>445</v>
      </c>
      <c r="D215" s="36">
        <v>2910000</v>
      </c>
      <c r="E215" s="37"/>
      <c r="F215" s="37"/>
      <c r="G215" s="37"/>
      <c r="H215" s="37"/>
      <c r="I215" s="37"/>
      <c r="J215" s="37"/>
      <c r="K215" s="37"/>
      <c r="L215" s="37"/>
      <c r="M215" s="39">
        <f>N215+O215</f>
        <v>0</v>
      </c>
      <c r="N215" s="39">
        <v>0</v>
      </c>
      <c r="O215" s="39">
        <v>0</v>
      </c>
      <c r="P215" s="37">
        <f>Q215+R215</f>
        <v>43964600</v>
      </c>
      <c r="Q215" s="39" t="s">
        <v>27</v>
      </c>
      <c r="R215" s="37">
        <v>43964600</v>
      </c>
      <c r="S215" s="42">
        <f>R215-O215</f>
        <v>43964600</v>
      </c>
      <c r="T215" s="39">
        <f>U215+V215</f>
        <v>0</v>
      </c>
      <c r="U215" s="39">
        <v>0</v>
      </c>
      <c r="V215" s="39">
        <v>0</v>
      </c>
      <c r="W215" s="39">
        <f>X215+Y215</f>
        <v>0</v>
      </c>
      <c r="X215" s="39">
        <v>0</v>
      </c>
      <c r="Y215" s="39">
        <v>0</v>
      </c>
      <c r="Z215" s="38">
        <f>Y215-V215</f>
        <v>0</v>
      </c>
      <c r="AA215" s="40"/>
      <c r="AB215" s="40"/>
      <c r="AC215" s="40"/>
      <c r="AD215" s="40"/>
      <c r="AE215" s="40"/>
      <c r="AF215" s="40"/>
      <c r="AG215" s="39">
        <f>AH215+AI215</f>
        <v>0</v>
      </c>
      <c r="AH215" s="39">
        <v>0</v>
      </c>
      <c r="AI215" s="39">
        <v>0</v>
      </c>
      <c r="AJ215" s="39">
        <f>AK215+AL215</f>
        <v>0</v>
      </c>
      <c r="AK215" s="39">
        <v>0</v>
      </c>
      <c r="AL215" s="39">
        <v>0</v>
      </c>
      <c r="AM215" s="38">
        <f>AL215-AI215</f>
        <v>0</v>
      </c>
      <c r="AN215" s="41"/>
    </row>
    <row r="216" spans="1:40" ht="33.75" customHeight="1">
      <c r="A216" s="22"/>
      <c r="B216" s="22"/>
      <c r="C216" s="27" t="s">
        <v>446</v>
      </c>
      <c r="D216" s="28">
        <f>D217</f>
        <v>49800485.120000005</v>
      </c>
      <c r="E216" s="28">
        <v>59033300</v>
      </c>
      <c r="F216" s="28">
        <v>36697899.469999999</v>
      </c>
      <c r="G216" s="32">
        <v>34599184.409999996</v>
      </c>
      <c r="H216" s="28" t="s">
        <v>27</v>
      </c>
      <c r="I216" s="32">
        <v>34599184.409999996</v>
      </c>
      <c r="J216" s="32">
        <v>34387755.100000001</v>
      </c>
      <c r="K216" s="28">
        <v>33700000</v>
      </c>
      <c r="L216" s="32">
        <v>687755.1</v>
      </c>
      <c r="M216" s="28">
        <f t="shared" ref="M216:R216" si="152">M217</f>
        <v>377532295.76999998</v>
      </c>
      <c r="N216" s="28">
        <f t="shared" si="152"/>
        <v>211783700</v>
      </c>
      <c r="O216" s="28">
        <f t="shared" si="152"/>
        <v>165748595.76999998</v>
      </c>
      <c r="P216" s="28">
        <f t="shared" si="152"/>
        <v>228687795.76999998</v>
      </c>
      <c r="Q216" s="28">
        <f t="shared" si="152"/>
        <v>62939200</v>
      </c>
      <c r="R216" s="28">
        <f t="shared" si="152"/>
        <v>165748595.76999998</v>
      </c>
      <c r="S216" s="45">
        <f>R216-O216</f>
        <v>0</v>
      </c>
      <c r="T216" s="28">
        <f t="shared" ref="T216:Y216" si="153">T217</f>
        <v>139910329.93000001</v>
      </c>
      <c r="U216" s="28">
        <f t="shared" si="153"/>
        <v>73700000</v>
      </c>
      <c r="V216" s="28">
        <f t="shared" si="153"/>
        <v>66210329.929999992</v>
      </c>
      <c r="W216" s="28">
        <f t="shared" si="153"/>
        <v>285843679.25</v>
      </c>
      <c r="X216" s="28">
        <f t="shared" si="153"/>
        <v>73700000</v>
      </c>
      <c r="Y216" s="28">
        <f t="shared" si="153"/>
        <v>212143679.25000003</v>
      </c>
      <c r="Z216" s="29">
        <f>Y216-V216</f>
        <v>145933349.32000005</v>
      </c>
      <c r="AA216" s="32">
        <f t="shared" ref="AA216:AL216" si="154">AA217</f>
        <v>342933111.35999995</v>
      </c>
      <c r="AB216" s="32">
        <f t="shared" si="154"/>
        <v>211783700</v>
      </c>
      <c r="AC216" s="32">
        <f t="shared" si="154"/>
        <v>131149411.36</v>
      </c>
      <c r="AD216" s="32">
        <f t="shared" si="154"/>
        <v>105522574.83</v>
      </c>
      <c r="AE216" s="32">
        <f t="shared" si="154"/>
        <v>40000000</v>
      </c>
      <c r="AF216" s="32">
        <f t="shared" si="154"/>
        <v>65522574.829999998</v>
      </c>
      <c r="AG216" s="28">
        <f t="shared" si="154"/>
        <v>107244897.95999999</v>
      </c>
      <c r="AH216" s="28">
        <f t="shared" si="154"/>
        <v>105100000</v>
      </c>
      <c r="AI216" s="28">
        <f t="shared" si="154"/>
        <v>2144897.96</v>
      </c>
      <c r="AJ216" s="28">
        <f t="shared" si="154"/>
        <v>147959183.66999999</v>
      </c>
      <c r="AK216" s="28">
        <f t="shared" si="154"/>
        <v>145000000</v>
      </c>
      <c r="AL216" s="28">
        <f t="shared" si="154"/>
        <v>2959183.67</v>
      </c>
      <c r="AM216" s="29">
        <f>AL216-AI216</f>
        <v>814285.71</v>
      </c>
      <c r="AN216" s="33"/>
    </row>
    <row r="217" spans="1:40" ht="28.5" customHeight="1">
      <c r="A217" s="22"/>
      <c r="B217" s="22"/>
      <c r="C217" s="27" t="s">
        <v>28</v>
      </c>
      <c r="D217" s="28">
        <f>SUM(D218:D225)</f>
        <v>49800485.120000005</v>
      </c>
      <c r="E217" s="28">
        <f t="shared" ref="E217:L217" si="155">E218+E219+E220+E221+E222+E223+E224+E225</f>
        <v>30937000</v>
      </c>
      <c r="F217" s="28">
        <f t="shared" si="155"/>
        <v>18863485.119999997</v>
      </c>
      <c r="G217" s="28">
        <f t="shared" si="155"/>
        <v>34599184.409999996</v>
      </c>
      <c r="H217" s="28">
        <f t="shared" si="155"/>
        <v>0</v>
      </c>
      <c r="I217" s="28">
        <f t="shared" si="155"/>
        <v>34599184.409999996</v>
      </c>
      <c r="J217" s="28">
        <f t="shared" si="155"/>
        <v>34387755.100000001</v>
      </c>
      <c r="K217" s="28">
        <f t="shared" si="155"/>
        <v>33700000</v>
      </c>
      <c r="L217" s="28">
        <f t="shared" si="155"/>
        <v>687755.1</v>
      </c>
      <c r="M217" s="28">
        <f t="shared" ref="M217:Z217" si="156">SUM(M218:M225)</f>
        <v>377532295.76999998</v>
      </c>
      <c r="N217" s="28">
        <f t="shared" si="156"/>
        <v>211783700</v>
      </c>
      <c r="O217" s="28">
        <f t="shared" si="156"/>
        <v>165748595.76999998</v>
      </c>
      <c r="P217" s="28">
        <f t="shared" si="156"/>
        <v>228687795.76999998</v>
      </c>
      <c r="Q217" s="28">
        <f t="shared" si="156"/>
        <v>62939200</v>
      </c>
      <c r="R217" s="28">
        <f t="shared" si="156"/>
        <v>165748595.76999998</v>
      </c>
      <c r="S217" s="45">
        <f t="shared" si="156"/>
        <v>0</v>
      </c>
      <c r="T217" s="28">
        <f t="shared" si="156"/>
        <v>139910329.93000001</v>
      </c>
      <c r="U217" s="28">
        <f t="shared" si="156"/>
        <v>73700000</v>
      </c>
      <c r="V217" s="28">
        <f t="shared" si="156"/>
        <v>66210329.929999992</v>
      </c>
      <c r="W217" s="28">
        <f t="shared" si="156"/>
        <v>285843679.25</v>
      </c>
      <c r="X217" s="28">
        <f t="shared" si="156"/>
        <v>73700000</v>
      </c>
      <c r="Y217" s="28">
        <f t="shared" si="156"/>
        <v>212143679.25000003</v>
      </c>
      <c r="Z217" s="29">
        <f t="shared" si="156"/>
        <v>145933349.31999999</v>
      </c>
      <c r="AA217" s="28">
        <f t="shared" ref="AA217:AF217" si="157">AA218+AA219+AA220+AA221+AA222+AA223+AA224+AA225</f>
        <v>342933111.35999995</v>
      </c>
      <c r="AB217" s="28">
        <f t="shared" si="157"/>
        <v>211783700</v>
      </c>
      <c r="AC217" s="28">
        <f t="shared" si="157"/>
        <v>131149411.36</v>
      </c>
      <c r="AD217" s="28">
        <f t="shared" si="157"/>
        <v>105522574.83</v>
      </c>
      <c r="AE217" s="28">
        <f t="shared" si="157"/>
        <v>40000000</v>
      </c>
      <c r="AF217" s="28">
        <f t="shared" si="157"/>
        <v>65522574.829999998</v>
      </c>
      <c r="AG217" s="28">
        <f t="shared" ref="AG217:AM217" si="158">SUM(AG218:AG225)</f>
        <v>107244897.95999999</v>
      </c>
      <c r="AH217" s="28">
        <f t="shared" si="158"/>
        <v>105100000</v>
      </c>
      <c r="AI217" s="28">
        <f t="shared" si="158"/>
        <v>2144897.96</v>
      </c>
      <c r="AJ217" s="28">
        <f t="shared" si="158"/>
        <v>147959183.66999999</v>
      </c>
      <c r="AK217" s="28">
        <f t="shared" si="158"/>
        <v>145000000</v>
      </c>
      <c r="AL217" s="28">
        <f t="shared" si="158"/>
        <v>2959183.67</v>
      </c>
      <c r="AM217" s="29">
        <f t="shared" si="158"/>
        <v>814285.71</v>
      </c>
      <c r="AN217" s="31">
        <f>AN218+AN219+AN220+AN221+AN222+AN223+AN224+AN225</f>
        <v>676327242.16000009</v>
      </c>
    </row>
    <row r="218" spans="1:40" ht="44.85" customHeight="1">
      <c r="A218" s="22" t="s">
        <v>447</v>
      </c>
      <c r="B218" s="22" t="s">
        <v>448</v>
      </c>
      <c r="C218" s="35" t="s">
        <v>449</v>
      </c>
      <c r="D218" s="36" t="s">
        <v>27</v>
      </c>
      <c r="E218" s="37" t="s">
        <v>27</v>
      </c>
      <c r="F218" s="37" t="s">
        <v>27</v>
      </c>
      <c r="G218" s="37" t="s">
        <v>27</v>
      </c>
      <c r="H218" s="37" t="s">
        <v>27</v>
      </c>
      <c r="I218" s="37" t="s">
        <v>27</v>
      </c>
      <c r="J218" s="37">
        <v>34387755.100000001</v>
      </c>
      <c r="K218" s="37">
        <v>33700000</v>
      </c>
      <c r="L218" s="37">
        <v>687755.1</v>
      </c>
      <c r="M218" s="39">
        <f t="shared" ref="M218:M225" si="159">N218+O218</f>
        <v>0</v>
      </c>
      <c r="N218" s="39" t="s">
        <v>27</v>
      </c>
      <c r="O218" s="39" t="s">
        <v>27</v>
      </c>
      <c r="P218" s="39">
        <f t="shared" ref="P218:P225" si="160">Q218+R218</f>
        <v>0</v>
      </c>
      <c r="Q218" s="39" t="s">
        <v>27</v>
      </c>
      <c r="R218" s="39" t="s">
        <v>27</v>
      </c>
      <c r="S218" s="38">
        <f t="shared" ref="S218:S225" si="161">R218-O218</f>
        <v>0</v>
      </c>
      <c r="T218" s="37">
        <f t="shared" ref="T218:T225" si="162">U218+V218</f>
        <v>75204081.629999995</v>
      </c>
      <c r="U218" s="37">
        <v>73700000</v>
      </c>
      <c r="V218" s="37">
        <v>1504081.63</v>
      </c>
      <c r="W218" s="37">
        <f t="shared" ref="W218:W225" si="163">X218+Y218</f>
        <v>75204081.629999995</v>
      </c>
      <c r="X218" s="37">
        <v>73700000</v>
      </c>
      <c r="Y218" s="37">
        <v>1504081.63</v>
      </c>
      <c r="Z218" s="38">
        <f t="shared" ref="Z218:Z225" si="164">Y218-V218</f>
        <v>0</v>
      </c>
      <c r="AA218" s="40" t="s">
        <v>27</v>
      </c>
      <c r="AB218" s="40" t="s">
        <v>27</v>
      </c>
      <c r="AC218" s="40" t="s">
        <v>27</v>
      </c>
      <c r="AD218" s="40">
        <v>40816326.530000001</v>
      </c>
      <c r="AE218" s="40">
        <v>40000000</v>
      </c>
      <c r="AF218" s="40">
        <v>816326.53</v>
      </c>
      <c r="AG218" s="37">
        <f t="shared" ref="AG218:AG225" si="165">AH218+AI218</f>
        <v>107244897.95999999</v>
      </c>
      <c r="AH218" s="37">
        <v>105100000</v>
      </c>
      <c r="AI218" s="37">
        <v>2144897.96</v>
      </c>
      <c r="AJ218" s="37">
        <f t="shared" ref="AJ218:AJ225" si="166">AL218+AK218</f>
        <v>147959183.66999999</v>
      </c>
      <c r="AK218" s="37">
        <v>145000000</v>
      </c>
      <c r="AL218" s="37">
        <v>2959183.67</v>
      </c>
      <c r="AM218" s="42">
        <f t="shared" ref="AM218:AM225" si="167">AL218-AI218</f>
        <v>814285.71</v>
      </c>
      <c r="AN218" s="41">
        <v>182478406.84</v>
      </c>
    </row>
    <row r="219" spans="1:40" ht="38.65" customHeight="1">
      <c r="A219" s="22" t="s">
        <v>450</v>
      </c>
      <c r="B219" s="22">
        <v>530192050</v>
      </c>
      <c r="C219" s="22" t="s">
        <v>451</v>
      </c>
      <c r="D219" s="36" t="s">
        <v>27</v>
      </c>
      <c r="E219" s="37" t="s">
        <v>27</v>
      </c>
      <c r="F219" s="37" t="s">
        <v>27</v>
      </c>
      <c r="G219" s="37" t="s">
        <v>27</v>
      </c>
      <c r="H219" s="37" t="s">
        <v>27</v>
      </c>
      <c r="I219" s="37" t="s">
        <v>27</v>
      </c>
      <c r="J219" s="37" t="s">
        <v>27</v>
      </c>
      <c r="K219" s="37" t="s">
        <v>27</v>
      </c>
      <c r="L219" s="37" t="s">
        <v>27</v>
      </c>
      <c r="M219" s="37">
        <f t="shared" si="159"/>
        <v>120450320</v>
      </c>
      <c r="N219" s="37">
        <v>119250000</v>
      </c>
      <c r="O219" s="37">
        <v>1200320</v>
      </c>
      <c r="P219" s="37">
        <f t="shared" si="160"/>
        <v>1200320</v>
      </c>
      <c r="Q219" s="39">
        <v>0</v>
      </c>
      <c r="R219" s="37">
        <v>1200320</v>
      </c>
      <c r="S219" s="38">
        <f t="shared" si="161"/>
        <v>0</v>
      </c>
      <c r="T219" s="39">
        <f t="shared" si="162"/>
        <v>0</v>
      </c>
      <c r="U219" s="39" t="s">
        <v>27</v>
      </c>
      <c r="V219" s="39" t="s">
        <v>27</v>
      </c>
      <c r="W219" s="39">
        <f t="shared" si="163"/>
        <v>0</v>
      </c>
      <c r="X219" s="39" t="s">
        <v>27</v>
      </c>
      <c r="Y219" s="39" t="s">
        <v>27</v>
      </c>
      <c r="Z219" s="38">
        <f t="shared" si="164"/>
        <v>0</v>
      </c>
      <c r="AA219" s="40">
        <v>120450320</v>
      </c>
      <c r="AB219" s="40">
        <v>119250000</v>
      </c>
      <c r="AC219" s="40">
        <v>1200320</v>
      </c>
      <c r="AD219" s="40" t="s">
        <v>27</v>
      </c>
      <c r="AE219" s="40" t="s">
        <v>27</v>
      </c>
      <c r="AF219" s="40" t="s">
        <v>27</v>
      </c>
      <c r="AG219" s="39">
        <f t="shared" si="165"/>
        <v>0</v>
      </c>
      <c r="AH219" s="39" t="s">
        <v>27</v>
      </c>
      <c r="AI219" s="39" t="s">
        <v>27</v>
      </c>
      <c r="AJ219" s="39">
        <f t="shared" si="166"/>
        <v>0</v>
      </c>
      <c r="AK219" s="39" t="s">
        <v>27</v>
      </c>
      <c r="AL219" s="39" t="s">
        <v>27</v>
      </c>
      <c r="AM219" s="38">
        <f t="shared" si="167"/>
        <v>0</v>
      </c>
      <c r="AN219" s="41">
        <v>120460000</v>
      </c>
    </row>
    <row r="220" spans="1:40" ht="57.2" customHeight="1">
      <c r="A220" s="22" t="s">
        <v>452</v>
      </c>
      <c r="B220" s="22" t="s">
        <v>448</v>
      </c>
      <c r="C220" s="35" t="s">
        <v>453</v>
      </c>
      <c r="D220" s="36" t="s">
        <v>27</v>
      </c>
      <c r="E220" s="37" t="s">
        <v>27</v>
      </c>
      <c r="F220" s="37" t="s">
        <v>27</v>
      </c>
      <c r="G220" s="37" t="s">
        <v>27</v>
      </c>
      <c r="H220" s="37" t="s">
        <v>27</v>
      </c>
      <c r="I220" s="37" t="s">
        <v>27</v>
      </c>
      <c r="J220" s="37" t="s">
        <v>27</v>
      </c>
      <c r="K220" s="37" t="s">
        <v>27</v>
      </c>
      <c r="L220" s="37" t="s">
        <v>27</v>
      </c>
      <c r="M220" s="37">
        <f t="shared" si="159"/>
        <v>34887783.200000003</v>
      </c>
      <c r="N220" s="37">
        <v>20972900</v>
      </c>
      <c r="O220" s="37">
        <v>13914883.199999999</v>
      </c>
      <c r="P220" s="37">
        <f t="shared" si="160"/>
        <v>34887783.200000003</v>
      </c>
      <c r="Q220" s="37">
        <v>20972900</v>
      </c>
      <c r="R220" s="37">
        <v>13914883.199999999</v>
      </c>
      <c r="S220" s="38">
        <f t="shared" si="161"/>
        <v>0</v>
      </c>
      <c r="T220" s="37">
        <f t="shared" si="162"/>
        <v>16184549.76</v>
      </c>
      <c r="U220" s="39" t="s">
        <v>27</v>
      </c>
      <c r="V220" s="37">
        <v>16184549.76</v>
      </c>
      <c r="W220" s="37">
        <f t="shared" si="163"/>
        <v>56183998.240000002</v>
      </c>
      <c r="X220" s="39" t="s">
        <v>27</v>
      </c>
      <c r="Y220" s="37">
        <v>56183998.240000002</v>
      </c>
      <c r="Z220" s="42">
        <f t="shared" si="164"/>
        <v>39999448.480000004</v>
      </c>
      <c r="AA220" s="40">
        <v>34887783.200000003</v>
      </c>
      <c r="AB220" s="40">
        <v>20972900</v>
      </c>
      <c r="AC220" s="40">
        <v>13914883.199999999</v>
      </c>
      <c r="AD220" s="40">
        <v>16184549.76</v>
      </c>
      <c r="AE220" s="40" t="s">
        <v>27</v>
      </c>
      <c r="AF220" s="40">
        <v>16184549.76</v>
      </c>
      <c r="AG220" s="39">
        <f t="shared" si="165"/>
        <v>0</v>
      </c>
      <c r="AH220" s="39" t="s">
        <v>27</v>
      </c>
      <c r="AI220" s="39" t="s">
        <v>27</v>
      </c>
      <c r="AJ220" s="39">
        <f t="shared" si="166"/>
        <v>0</v>
      </c>
      <c r="AK220" s="39" t="s">
        <v>27</v>
      </c>
      <c r="AL220" s="39" t="s">
        <v>27</v>
      </c>
      <c r="AM220" s="38">
        <f t="shared" si="167"/>
        <v>0</v>
      </c>
      <c r="AN220" s="41">
        <v>51315070.32</v>
      </c>
    </row>
    <row r="221" spans="1:40" ht="57.2" customHeight="1">
      <c r="A221" s="22" t="s">
        <v>454</v>
      </c>
      <c r="B221" s="22" t="s">
        <v>455</v>
      </c>
      <c r="C221" s="35" t="s">
        <v>456</v>
      </c>
      <c r="D221" s="36">
        <v>26550001.600000001</v>
      </c>
      <c r="E221" s="37">
        <v>16500000</v>
      </c>
      <c r="F221" s="37">
        <v>10050001.6</v>
      </c>
      <c r="G221" s="37">
        <v>18000000</v>
      </c>
      <c r="H221" s="37" t="s">
        <v>27</v>
      </c>
      <c r="I221" s="37">
        <v>18000000</v>
      </c>
      <c r="J221" s="37" t="s">
        <v>27</v>
      </c>
      <c r="K221" s="37" t="s">
        <v>27</v>
      </c>
      <c r="L221" s="37" t="s">
        <v>27</v>
      </c>
      <c r="M221" s="37">
        <f t="shared" si="159"/>
        <v>72832332.480000004</v>
      </c>
      <c r="N221" s="39" t="s">
        <v>27</v>
      </c>
      <c r="O221" s="37">
        <v>72832332.480000004</v>
      </c>
      <c r="P221" s="37">
        <f t="shared" si="160"/>
        <v>72832332.480000004</v>
      </c>
      <c r="Q221" s="39" t="s">
        <v>27</v>
      </c>
      <c r="R221" s="37">
        <v>72832332.480000004</v>
      </c>
      <c r="S221" s="38">
        <f t="shared" si="161"/>
        <v>0</v>
      </c>
      <c r="T221" s="39">
        <f t="shared" si="162"/>
        <v>0</v>
      </c>
      <c r="U221" s="39" t="s">
        <v>27</v>
      </c>
      <c r="V221" s="39" t="s">
        <v>27</v>
      </c>
      <c r="W221" s="39">
        <f t="shared" si="163"/>
        <v>0</v>
      </c>
      <c r="X221" s="39" t="s">
        <v>27</v>
      </c>
      <c r="Y221" s="39" t="s">
        <v>27</v>
      </c>
      <c r="Z221" s="38">
        <f t="shared" si="164"/>
        <v>0</v>
      </c>
      <c r="AA221" s="40">
        <v>54832332.479999997</v>
      </c>
      <c r="AB221" s="40" t="s">
        <v>27</v>
      </c>
      <c r="AC221" s="40">
        <v>54832332.479999997</v>
      </c>
      <c r="AD221" s="40" t="s">
        <v>27</v>
      </c>
      <c r="AE221" s="40" t="s">
        <v>27</v>
      </c>
      <c r="AF221" s="40" t="s">
        <v>27</v>
      </c>
      <c r="AG221" s="39">
        <f t="shared" si="165"/>
        <v>0</v>
      </c>
      <c r="AH221" s="39" t="s">
        <v>27</v>
      </c>
      <c r="AI221" s="39" t="s">
        <v>27</v>
      </c>
      <c r="AJ221" s="39">
        <f t="shared" si="166"/>
        <v>0</v>
      </c>
      <c r="AK221" s="39" t="s">
        <v>27</v>
      </c>
      <c r="AL221" s="39" t="s">
        <v>27</v>
      </c>
      <c r="AM221" s="38">
        <f t="shared" si="167"/>
        <v>0</v>
      </c>
      <c r="AN221" s="41">
        <v>100050740</v>
      </c>
    </row>
    <row r="222" spans="1:40" ht="57.2" customHeight="1">
      <c r="A222" s="22" t="s">
        <v>457</v>
      </c>
      <c r="B222" s="22" t="s">
        <v>455</v>
      </c>
      <c r="C222" s="35" t="s">
        <v>458</v>
      </c>
      <c r="D222" s="36">
        <v>23250483.52</v>
      </c>
      <c r="E222" s="37">
        <v>14437000</v>
      </c>
      <c r="F222" s="37">
        <v>8813483.5199999996</v>
      </c>
      <c r="G222" s="37">
        <v>16599184.41</v>
      </c>
      <c r="H222" s="37" t="s">
        <v>27</v>
      </c>
      <c r="I222" s="37">
        <v>16599184.41</v>
      </c>
      <c r="J222" s="37" t="s">
        <v>27</v>
      </c>
      <c r="K222" s="37" t="s">
        <v>27</v>
      </c>
      <c r="L222" s="37" t="s">
        <v>27</v>
      </c>
      <c r="M222" s="37">
        <f t="shared" si="159"/>
        <v>60248475.200000003</v>
      </c>
      <c r="N222" s="39" t="s">
        <v>27</v>
      </c>
      <c r="O222" s="37">
        <v>60248475.200000003</v>
      </c>
      <c r="P222" s="37">
        <f t="shared" si="160"/>
        <v>60248475.200000003</v>
      </c>
      <c r="Q222" s="39" t="s">
        <v>27</v>
      </c>
      <c r="R222" s="37">
        <v>60248475.200000003</v>
      </c>
      <c r="S222" s="38">
        <f t="shared" si="161"/>
        <v>0</v>
      </c>
      <c r="T222" s="39">
        <f t="shared" si="162"/>
        <v>0</v>
      </c>
      <c r="U222" s="39" t="s">
        <v>27</v>
      </c>
      <c r="V222" s="39" t="s">
        <v>27</v>
      </c>
      <c r="W222" s="39">
        <f t="shared" si="163"/>
        <v>0</v>
      </c>
      <c r="X222" s="39" t="s">
        <v>27</v>
      </c>
      <c r="Y222" s="39" t="s">
        <v>27</v>
      </c>
      <c r="Z222" s="38">
        <f t="shared" si="164"/>
        <v>0</v>
      </c>
      <c r="AA222" s="40">
        <v>43649290.789999999</v>
      </c>
      <c r="AB222" s="40" t="s">
        <v>27</v>
      </c>
      <c r="AC222" s="40">
        <v>43649290.789999999</v>
      </c>
      <c r="AD222" s="40" t="s">
        <v>27</v>
      </c>
      <c r="AE222" s="40" t="s">
        <v>27</v>
      </c>
      <c r="AF222" s="40" t="s">
        <v>27</v>
      </c>
      <c r="AG222" s="39">
        <f t="shared" si="165"/>
        <v>0</v>
      </c>
      <c r="AH222" s="39" t="s">
        <v>27</v>
      </c>
      <c r="AI222" s="39" t="s">
        <v>27</v>
      </c>
      <c r="AJ222" s="39">
        <f t="shared" si="166"/>
        <v>0</v>
      </c>
      <c r="AK222" s="39" t="s">
        <v>27</v>
      </c>
      <c r="AL222" s="39" t="s">
        <v>27</v>
      </c>
      <c r="AM222" s="38">
        <f t="shared" si="167"/>
        <v>0</v>
      </c>
      <c r="AN222" s="41">
        <v>84055910</v>
      </c>
    </row>
    <row r="223" spans="1:40" ht="57.2" customHeight="1">
      <c r="A223" s="22" t="s">
        <v>459</v>
      </c>
      <c r="B223" s="22">
        <v>530192050</v>
      </c>
      <c r="C223" s="22" t="s">
        <v>460</v>
      </c>
      <c r="D223" s="36" t="s">
        <v>27</v>
      </c>
      <c r="E223" s="37" t="s">
        <v>27</v>
      </c>
      <c r="F223" s="37" t="s">
        <v>27</v>
      </c>
      <c r="G223" s="37" t="s">
        <v>27</v>
      </c>
      <c r="H223" s="37" t="s">
        <v>27</v>
      </c>
      <c r="I223" s="37" t="s">
        <v>27</v>
      </c>
      <c r="J223" s="37" t="s">
        <v>27</v>
      </c>
      <c r="K223" s="37" t="s">
        <v>27</v>
      </c>
      <c r="L223" s="37" t="s">
        <v>27</v>
      </c>
      <c r="M223" s="37">
        <f t="shared" si="159"/>
        <v>30198469.390000001</v>
      </c>
      <c r="N223" s="37">
        <v>29594500</v>
      </c>
      <c r="O223" s="37">
        <v>603969.39</v>
      </c>
      <c r="P223" s="37">
        <f t="shared" si="160"/>
        <v>603969.39</v>
      </c>
      <c r="Q223" s="39">
        <v>0</v>
      </c>
      <c r="R223" s="37">
        <v>603969.39</v>
      </c>
      <c r="S223" s="38">
        <f t="shared" si="161"/>
        <v>0</v>
      </c>
      <c r="T223" s="37">
        <f t="shared" si="162"/>
        <v>10125548.439999999</v>
      </c>
      <c r="U223" s="39" t="s">
        <v>27</v>
      </c>
      <c r="V223" s="37">
        <v>10125548.439999999</v>
      </c>
      <c r="W223" s="37">
        <f t="shared" si="163"/>
        <v>28668338.59</v>
      </c>
      <c r="X223" s="39" t="s">
        <v>27</v>
      </c>
      <c r="Y223" s="37">
        <v>28668338.59</v>
      </c>
      <c r="Z223" s="42">
        <f t="shared" si="164"/>
        <v>18542790.149999999</v>
      </c>
      <c r="AA223" s="40">
        <v>30198469.390000001</v>
      </c>
      <c r="AB223" s="40">
        <v>29594500</v>
      </c>
      <c r="AC223" s="40">
        <v>603969.39</v>
      </c>
      <c r="AD223" s="40">
        <v>10125548.439999999</v>
      </c>
      <c r="AE223" s="40" t="s">
        <v>27</v>
      </c>
      <c r="AF223" s="40">
        <v>10125548.439999999</v>
      </c>
      <c r="AG223" s="39">
        <f t="shared" si="165"/>
        <v>0</v>
      </c>
      <c r="AH223" s="39" t="s">
        <v>27</v>
      </c>
      <c r="AI223" s="39" t="s">
        <v>27</v>
      </c>
      <c r="AJ223" s="39">
        <f t="shared" si="166"/>
        <v>0</v>
      </c>
      <c r="AK223" s="39" t="s">
        <v>27</v>
      </c>
      <c r="AL223" s="39" t="s">
        <v>27</v>
      </c>
      <c r="AM223" s="38">
        <f t="shared" si="167"/>
        <v>0</v>
      </c>
      <c r="AN223" s="60">
        <v>40377935</v>
      </c>
    </row>
    <row r="224" spans="1:40" ht="57.2" customHeight="1">
      <c r="A224" s="22" t="s">
        <v>461</v>
      </c>
      <c r="B224" s="22" t="s">
        <v>448</v>
      </c>
      <c r="C224" s="35" t="s">
        <v>462</v>
      </c>
      <c r="D224" s="36" t="s">
        <v>27</v>
      </c>
      <c r="E224" s="37" t="s">
        <v>27</v>
      </c>
      <c r="F224" s="37" t="s">
        <v>27</v>
      </c>
      <c r="G224" s="37" t="s">
        <v>27</v>
      </c>
      <c r="H224" s="37" t="s">
        <v>27</v>
      </c>
      <c r="I224" s="37" t="s">
        <v>27</v>
      </c>
      <c r="J224" s="37" t="s">
        <v>27</v>
      </c>
      <c r="K224" s="37" t="s">
        <v>27</v>
      </c>
      <c r="L224" s="37" t="s">
        <v>27</v>
      </c>
      <c r="M224" s="37">
        <f t="shared" si="159"/>
        <v>24980000</v>
      </c>
      <c r="N224" s="37">
        <v>20983200</v>
      </c>
      <c r="O224" s="37">
        <v>3996800</v>
      </c>
      <c r="P224" s="37">
        <f t="shared" si="160"/>
        <v>24980000</v>
      </c>
      <c r="Q224" s="37">
        <v>20983200</v>
      </c>
      <c r="R224" s="37">
        <v>3996800</v>
      </c>
      <c r="S224" s="38">
        <f t="shared" si="161"/>
        <v>0</v>
      </c>
      <c r="T224" s="37">
        <f t="shared" si="162"/>
        <v>23512104.300000001</v>
      </c>
      <c r="U224" s="39" t="s">
        <v>27</v>
      </c>
      <c r="V224" s="37">
        <v>23512104.300000001</v>
      </c>
      <c r="W224" s="37">
        <f t="shared" si="163"/>
        <v>67060573.770000003</v>
      </c>
      <c r="X224" s="39" t="s">
        <v>27</v>
      </c>
      <c r="Y224" s="37">
        <v>67060573.770000003</v>
      </c>
      <c r="Z224" s="42">
        <f t="shared" si="164"/>
        <v>43548469.469999999</v>
      </c>
      <c r="AA224" s="40">
        <v>24980000</v>
      </c>
      <c r="AB224" s="40">
        <v>20983200</v>
      </c>
      <c r="AC224" s="40">
        <v>3996800</v>
      </c>
      <c r="AD224" s="40">
        <v>23512104.300000001</v>
      </c>
      <c r="AE224" s="40" t="s">
        <v>27</v>
      </c>
      <c r="AF224" s="40">
        <v>23512104.300000001</v>
      </c>
      <c r="AG224" s="39">
        <f t="shared" si="165"/>
        <v>0</v>
      </c>
      <c r="AH224" s="39" t="s">
        <v>27</v>
      </c>
      <c r="AI224" s="39" t="s">
        <v>27</v>
      </c>
      <c r="AJ224" s="39">
        <f t="shared" si="166"/>
        <v>0</v>
      </c>
      <c r="AK224" s="39" t="s">
        <v>27</v>
      </c>
      <c r="AL224" s="39" t="s">
        <v>27</v>
      </c>
      <c r="AM224" s="38">
        <f t="shared" si="167"/>
        <v>0</v>
      </c>
      <c r="AN224" s="60">
        <v>48630340</v>
      </c>
    </row>
    <row r="225" spans="1:40" ht="57.2" customHeight="1">
      <c r="A225" s="22" t="s">
        <v>463</v>
      </c>
      <c r="B225" s="22" t="s">
        <v>448</v>
      </c>
      <c r="C225" s="35" t="s">
        <v>464</v>
      </c>
      <c r="D225" s="36" t="s">
        <v>27</v>
      </c>
      <c r="E225" s="37" t="s">
        <v>27</v>
      </c>
      <c r="F225" s="37" t="s">
        <v>27</v>
      </c>
      <c r="G225" s="37" t="s">
        <v>27</v>
      </c>
      <c r="H225" s="37" t="s">
        <v>27</v>
      </c>
      <c r="I225" s="37" t="s">
        <v>27</v>
      </c>
      <c r="J225" s="37" t="s">
        <v>27</v>
      </c>
      <c r="K225" s="37" t="s">
        <v>27</v>
      </c>
      <c r="L225" s="37" t="s">
        <v>27</v>
      </c>
      <c r="M225" s="37">
        <f t="shared" si="159"/>
        <v>33934915.5</v>
      </c>
      <c r="N225" s="37">
        <v>20983100</v>
      </c>
      <c r="O225" s="37">
        <v>12951815.5</v>
      </c>
      <c r="P225" s="37">
        <f t="shared" si="160"/>
        <v>33934915.5</v>
      </c>
      <c r="Q225" s="37">
        <v>20983100</v>
      </c>
      <c r="R225" s="37">
        <v>12951815.5</v>
      </c>
      <c r="S225" s="38">
        <f t="shared" si="161"/>
        <v>0</v>
      </c>
      <c r="T225" s="37">
        <f t="shared" si="162"/>
        <v>14884045.800000001</v>
      </c>
      <c r="U225" s="39" t="s">
        <v>27</v>
      </c>
      <c r="V225" s="37">
        <v>14884045.800000001</v>
      </c>
      <c r="W225" s="37">
        <f t="shared" si="163"/>
        <v>58726687.020000003</v>
      </c>
      <c r="X225" s="39" t="s">
        <v>27</v>
      </c>
      <c r="Y225" s="37">
        <v>58726687.020000003</v>
      </c>
      <c r="Z225" s="42">
        <f t="shared" si="164"/>
        <v>43842641.219999999</v>
      </c>
      <c r="AA225" s="40">
        <v>33934915.5</v>
      </c>
      <c r="AB225" s="40">
        <v>20983100</v>
      </c>
      <c r="AC225" s="40">
        <v>12951815.5</v>
      </c>
      <c r="AD225" s="40">
        <v>14884045.800000001</v>
      </c>
      <c r="AE225" s="40" t="s">
        <v>27</v>
      </c>
      <c r="AF225" s="40">
        <v>14884045.800000001</v>
      </c>
      <c r="AG225" s="39">
        <f t="shared" si="165"/>
        <v>0</v>
      </c>
      <c r="AH225" s="39" t="s">
        <v>27</v>
      </c>
      <c r="AI225" s="39" t="s">
        <v>27</v>
      </c>
      <c r="AJ225" s="39">
        <f t="shared" si="166"/>
        <v>0</v>
      </c>
      <c r="AK225" s="39" t="s">
        <v>27</v>
      </c>
      <c r="AL225" s="39" t="s">
        <v>27</v>
      </c>
      <c r="AM225" s="38">
        <f t="shared" si="167"/>
        <v>0</v>
      </c>
      <c r="AN225" s="60">
        <v>48958840</v>
      </c>
    </row>
  </sheetData>
  <mergeCells count="15">
    <mergeCell ref="A2:AN2"/>
    <mergeCell ref="B4:B5"/>
    <mergeCell ref="C4:C5"/>
    <mergeCell ref="D4:F4"/>
    <mergeCell ref="G4:I4"/>
    <mergeCell ref="J4:L4"/>
    <mergeCell ref="M4:O4"/>
    <mergeCell ref="P4:R4"/>
    <mergeCell ref="T4:V4"/>
    <mergeCell ref="W4:Y4"/>
    <mergeCell ref="AA4:AC4"/>
    <mergeCell ref="AD4:AF4"/>
    <mergeCell ref="AG4:AI4"/>
    <mergeCell ref="AJ4:AL4"/>
    <mergeCell ref="AN4:AN5"/>
  </mergeCells>
  <pageMargins left="0.196527777777778" right="0.196527777777778" top="0.39374999999999999" bottom="0.39374999999999999" header="0.51180555555555496" footer="0.31527777777777799"/>
  <pageSetup paperSize="8" scale="74" firstPageNumber="0" fitToHeight="0" orientation="landscape" horizontalDpi="300" verticalDpi="300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Лист2</vt:lpstr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Набойченко Наталья Борисовна</dc:creator>
  <dc:description/>
  <cp:lastModifiedBy>Агапова Екатерина Алексеевна</cp:lastModifiedBy>
  <cp:revision>72</cp:revision>
  <cp:lastPrinted>2021-10-01T08:53:58Z</cp:lastPrinted>
  <dcterms:created xsi:type="dcterms:W3CDTF">2006-09-16T00:00:00Z</dcterms:created>
  <dcterms:modified xsi:type="dcterms:W3CDTF">2021-10-29T05:13:13Z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