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ихова\КОМИТЕТЫ 6 созыв\2020 год\ноябрь 2020 год\Оплата труда_Указы\"/>
    </mc:Choice>
  </mc:AlternateContent>
  <bookViews>
    <workbookView xWindow="180" yWindow="1230" windowWidth="9600" windowHeight="6165" tabRatio="701" firstSheet="18" activeTab="19"/>
  </bookViews>
  <sheets>
    <sheet name="апрель" sheetId="21" state="hidden" r:id="rId1"/>
    <sheet name="май" sheetId="29" state="hidden" r:id="rId2"/>
    <sheet name="июнь" sheetId="31" state="hidden" r:id="rId3"/>
    <sheet name="фот июнь" sheetId="32" state="hidden" r:id="rId4"/>
    <sheet name="УЧЕБ РАСХ" sheetId="26" state="hidden" r:id="rId5"/>
    <sheet name="август" sheetId="33" state="hidden" r:id="rId6"/>
    <sheet name="фот август" sheetId="34" state="hidden" r:id="rId7"/>
    <sheet name="УЧЕБ РАСХ (2)" sheetId="35" state="hidden" r:id="rId8"/>
    <sheet name="сентябрь" sheetId="36" state="hidden" r:id="rId9"/>
    <sheet name="фот сентябрь" sheetId="37" state="hidden" r:id="rId10"/>
    <sheet name="октябрь" sheetId="38" state="hidden" r:id="rId11"/>
    <sheet name="фот октябрь" sheetId="39" state="hidden" r:id="rId12"/>
    <sheet name="ноябрь" sheetId="40" state="hidden" r:id="rId13"/>
    <sheet name="фот ноябрь" sheetId="41" state="hidden" r:id="rId14"/>
    <sheet name="декабрь" sheetId="42" state="hidden" r:id="rId15"/>
    <sheet name="фот декабрь" sheetId="43" state="hidden" r:id="rId16"/>
    <sheet name="распределение" sheetId="57" state="hidden" r:id="rId17"/>
    <sheet name="Прокуратура" sheetId="58" state="hidden" r:id="rId18"/>
    <sheet name="муниципалы" sheetId="62" r:id="rId19"/>
    <sheet name="Лист1" sheetId="63" r:id="rId20"/>
  </sheets>
  <externalReferences>
    <externalReference r:id="rId21"/>
  </externalReferences>
  <definedNames>
    <definedName name="_xlnm.Print_Titles" localSheetId="15">'фот декабрь'!$A:$B</definedName>
    <definedName name="_xlnm.Print_Area" localSheetId="19">Лист1!$A$1:$Q$47</definedName>
  </definedNames>
  <calcPr calcId="162913" fullPrecision="0"/>
</workbook>
</file>

<file path=xl/calcChain.xml><?xml version="1.0" encoding="utf-8"?>
<calcChain xmlns="http://schemas.openxmlformats.org/spreadsheetml/2006/main">
  <c r="Q8" i="63" l="1"/>
  <c r="Q9" i="63"/>
  <c r="Q10" i="63"/>
  <c r="Q11" i="63"/>
  <c r="Q12" i="63"/>
  <c r="Q13" i="63"/>
  <c r="Q14" i="63"/>
  <c r="Q15" i="63"/>
  <c r="Q16" i="63"/>
  <c r="Q17" i="63"/>
  <c r="Q18" i="63"/>
  <c r="Q19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6" i="63"/>
  <c r="M8" i="63"/>
  <c r="M9" i="63"/>
  <c r="M10" i="63"/>
  <c r="M11" i="63"/>
  <c r="M12" i="63"/>
  <c r="M13" i="63"/>
  <c r="M14" i="63"/>
  <c r="M15" i="63"/>
  <c r="M16" i="63"/>
  <c r="M17" i="63"/>
  <c r="M18" i="63"/>
  <c r="M19" i="63"/>
  <c r="M21" i="63"/>
  <c r="M22" i="63"/>
  <c r="M23" i="63"/>
  <c r="M24" i="63"/>
  <c r="M25" i="63"/>
  <c r="M26" i="63"/>
  <c r="M27" i="63"/>
  <c r="M28" i="63"/>
  <c r="M29" i="63"/>
  <c r="M30" i="63"/>
  <c r="M31" i="63"/>
  <c r="M32" i="63"/>
  <c r="M33" i="63"/>
  <c r="M34" i="63"/>
  <c r="M35" i="63"/>
  <c r="M36" i="63"/>
  <c r="M37" i="63"/>
  <c r="M38" i="63"/>
  <c r="M39" i="63"/>
  <c r="M40" i="63"/>
  <c r="M42" i="63"/>
  <c r="M43" i="63"/>
  <c r="M6" i="63"/>
  <c r="I8" i="63"/>
  <c r="I9" i="63"/>
  <c r="I10" i="63"/>
  <c r="I11" i="63"/>
  <c r="I12" i="63"/>
  <c r="I13" i="63"/>
  <c r="I14" i="63"/>
  <c r="I15" i="63"/>
  <c r="I16" i="63"/>
  <c r="I17" i="63"/>
  <c r="I18" i="63"/>
  <c r="I19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6" i="63"/>
  <c r="E8" i="63"/>
  <c r="E9" i="63"/>
  <c r="E10" i="63"/>
  <c r="E11" i="63"/>
  <c r="E12" i="63"/>
  <c r="E13" i="63"/>
  <c r="E14" i="63"/>
  <c r="E15" i="63"/>
  <c r="E16" i="63"/>
  <c r="E17" i="63"/>
  <c r="E18" i="63"/>
  <c r="E19" i="63"/>
  <c r="E21" i="63"/>
  <c r="E22" i="63"/>
  <c r="E23" i="63"/>
  <c r="E24" i="63"/>
  <c r="E25" i="63"/>
  <c r="E26" i="63"/>
  <c r="E27" i="63"/>
  <c r="E28" i="63"/>
  <c r="E29" i="63"/>
  <c r="E30" i="63"/>
  <c r="E31" i="63"/>
  <c r="E32" i="63"/>
  <c r="E33" i="63"/>
  <c r="E34" i="63"/>
  <c r="E35" i="63"/>
  <c r="E36" i="63"/>
  <c r="E37" i="63"/>
  <c r="E38" i="63"/>
  <c r="E39" i="63"/>
  <c r="E40" i="63"/>
  <c r="E41" i="63"/>
  <c r="E42" i="63"/>
  <c r="E43" i="63"/>
  <c r="E6" i="63"/>
  <c r="R43" i="63"/>
  <c r="N43" i="63"/>
  <c r="J43" i="63"/>
  <c r="F43" i="63"/>
  <c r="R42" i="63"/>
  <c r="N42" i="63"/>
  <c r="J42" i="63"/>
  <c r="F42" i="63"/>
  <c r="R41" i="63"/>
  <c r="J41" i="63"/>
  <c r="F41" i="63"/>
  <c r="R40" i="63"/>
  <c r="N40" i="63"/>
  <c r="J40" i="63"/>
  <c r="F40" i="63"/>
  <c r="R39" i="63"/>
  <c r="N39" i="63"/>
  <c r="J39" i="63"/>
  <c r="F39" i="63"/>
  <c r="R38" i="63"/>
  <c r="N38" i="63"/>
  <c r="J38" i="63"/>
  <c r="F38" i="63"/>
  <c r="R37" i="63"/>
  <c r="N37" i="63"/>
  <c r="J37" i="63"/>
  <c r="F37" i="63"/>
  <c r="R36" i="63"/>
  <c r="N36" i="63"/>
  <c r="J36" i="63"/>
  <c r="F36" i="63"/>
  <c r="R35" i="63"/>
  <c r="N35" i="63"/>
  <c r="J35" i="63"/>
  <c r="F35" i="63"/>
  <c r="R34" i="63"/>
  <c r="N34" i="63"/>
  <c r="J34" i="63"/>
  <c r="F34" i="63"/>
  <c r="R33" i="63"/>
  <c r="N33" i="63"/>
  <c r="J33" i="63"/>
  <c r="F33" i="63"/>
  <c r="R32" i="63"/>
  <c r="N32" i="63"/>
  <c r="J32" i="63"/>
  <c r="F32" i="63"/>
  <c r="R31" i="63"/>
  <c r="N31" i="63"/>
  <c r="J31" i="63"/>
  <c r="F31" i="63"/>
  <c r="R30" i="63"/>
  <c r="N30" i="63"/>
  <c r="J30" i="63"/>
  <c r="F30" i="63"/>
  <c r="R29" i="63"/>
  <c r="N29" i="63"/>
  <c r="J29" i="63"/>
  <c r="F29" i="63"/>
  <c r="R28" i="63"/>
  <c r="N28" i="63"/>
  <c r="J28" i="63"/>
  <c r="F28" i="63"/>
  <c r="R27" i="63"/>
  <c r="N27" i="63"/>
  <c r="J27" i="63"/>
  <c r="F27" i="63"/>
  <c r="R26" i="63"/>
  <c r="N26" i="63"/>
  <c r="J26" i="63"/>
  <c r="F26" i="63"/>
  <c r="R25" i="63"/>
  <c r="N25" i="63"/>
  <c r="J25" i="63"/>
  <c r="F25" i="63"/>
  <c r="R24" i="63"/>
  <c r="N24" i="63"/>
  <c r="J24" i="63"/>
  <c r="F24" i="63"/>
  <c r="R23" i="63"/>
  <c r="N23" i="63"/>
  <c r="J23" i="63"/>
  <c r="F23" i="63"/>
  <c r="R22" i="63"/>
  <c r="N22" i="63"/>
  <c r="J22" i="63"/>
  <c r="F22" i="63"/>
  <c r="R21" i="63"/>
  <c r="N21" i="63"/>
  <c r="J21" i="63"/>
  <c r="F21" i="63"/>
  <c r="R19" i="63"/>
  <c r="N19" i="63"/>
  <c r="J19" i="63"/>
  <c r="F19" i="63"/>
  <c r="R18" i="63"/>
  <c r="N18" i="63"/>
  <c r="J18" i="63"/>
  <c r="F18" i="63"/>
  <c r="R17" i="63"/>
  <c r="N17" i="63"/>
  <c r="J17" i="63"/>
  <c r="F17" i="63"/>
  <c r="R16" i="63"/>
  <c r="N16" i="63"/>
  <c r="J16" i="63"/>
  <c r="F16" i="63"/>
  <c r="R15" i="63"/>
  <c r="N15" i="63"/>
  <c r="J15" i="63"/>
  <c r="F15" i="63"/>
  <c r="R14" i="63"/>
  <c r="N14" i="63"/>
  <c r="J14" i="63"/>
  <c r="F14" i="63"/>
  <c r="R13" i="63"/>
  <c r="N13" i="63"/>
  <c r="J13" i="63"/>
  <c r="F13" i="63"/>
  <c r="R12" i="63"/>
  <c r="N12" i="63"/>
  <c r="J12" i="63"/>
  <c r="F12" i="63"/>
  <c r="R11" i="63"/>
  <c r="N11" i="63"/>
  <c r="J11" i="63"/>
  <c r="F11" i="63"/>
  <c r="R10" i="63"/>
  <c r="N10" i="63"/>
  <c r="J10" i="63"/>
  <c r="F10" i="63"/>
  <c r="R9" i="63"/>
  <c r="N9" i="63"/>
  <c r="J9" i="63"/>
  <c r="F9" i="63"/>
  <c r="R8" i="63"/>
  <c r="N8" i="63"/>
  <c r="J8" i="63"/>
  <c r="F8" i="63"/>
  <c r="E8" i="62" l="1"/>
  <c r="K43" i="62" l="1"/>
  <c r="I43" i="62"/>
  <c r="G43" i="62"/>
  <c r="E9" i="62"/>
  <c r="E43" i="62"/>
  <c r="K9" i="62" l="1"/>
  <c r="K10" i="62"/>
  <c r="K11" i="62"/>
  <c r="K12" i="62"/>
  <c r="K13" i="62"/>
  <c r="K14" i="62"/>
  <c r="K15" i="62"/>
  <c r="K16" i="62"/>
  <c r="K17" i="62"/>
  <c r="K18" i="62"/>
  <c r="K19" i="62"/>
  <c r="K21" i="62"/>
  <c r="K22" i="62"/>
  <c r="K23" i="62"/>
  <c r="K24" i="62"/>
  <c r="K25" i="62"/>
  <c r="K26" i="62"/>
  <c r="K27" i="62"/>
  <c r="K28" i="62"/>
  <c r="K29" i="62"/>
  <c r="K30" i="62"/>
  <c r="K31" i="62"/>
  <c r="K32" i="62"/>
  <c r="K33" i="62"/>
  <c r="K34" i="62"/>
  <c r="K35" i="62"/>
  <c r="K36" i="62"/>
  <c r="K37" i="62"/>
  <c r="K38" i="62"/>
  <c r="K39" i="62"/>
  <c r="K40" i="62"/>
  <c r="K41" i="62"/>
  <c r="K42" i="62"/>
  <c r="K8" i="62"/>
  <c r="I9" i="62"/>
  <c r="I10" i="62"/>
  <c r="I11" i="62"/>
  <c r="I12" i="62"/>
  <c r="I13" i="62"/>
  <c r="I14" i="62"/>
  <c r="I15" i="62"/>
  <c r="I16" i="62"/>
  <c r="I17" i="62"/>
  <c r="I18" i="62"/>
  <c r="I19" i="62"/>
  <c r="I21" i="62"/>
  <c r="I22" i="62"/>
  <c r="I23" i="62"/>
  <c r="I24" i="62"/>
  <c r="I25" i="62"/>
  <c r="I26" i="62"/>
  <c r="I27" i="62"/>
  <c r="I28" i="62"/>
  <c r="I29" i="62"/>
  <c r="I30" i="62"/>
  <c r="I31" i="62"/>
  <c r="I32" i="62"/>
  <c r="I33" i="62"/>
  <c r="I34" i="62"/>
  <c r="I35" i="62"/>
  <c r="I36" i="62"/>
  <c r="I37" i="62"/>
  <c r="I38" i="62"/>
  <c r="I39" i="62"/>
  <c r="I40" i="62"/>
  <c r="I42" i="62"/>
  <c r="I8" i="62"/>
  <c r="G9" i="62"/>
  <c r="G10" i="62"/>
  <c r="G11" i="62"/>
  <c r="G12" i="62"/>
  <c r="G13" i="62"/>
  <c r="G14" i="62"/>
  <c r="G15" i="62"/>
  <c r="G16" i="62"/>
  <c r="G17" i="62"/>
  <c r="G18" i="62"/>
  <c r="G19" i="62"/>
  <c r="G21" i="62"/>
  <c r="G22" i="62"/>
  <c r="G23" i="62"/>
  <c r="G24" i="62"/>
  <c r="G25" i="62"/>
  <c r="G26" i="62"/>
  <c r="G27" i="62"/>
  <c r="G28" i="62"/>
  <c r="G29" i="62"/>
  <c r="G30" i="62"/>
  <c r="G31" i="62"/>
  <c r="G32" i="62"/>
  <c r="G33" i="62"/>
  <c r="G34" i="62"/>
  <c r="G35" i="62"/>
  <c r="G36" i="62"/>
  <c r="G37" i="62"/>
  <c r="G38" i="62"/>
  <c r="G39" i="62"/>
  <c r="G40" i="62"/>
  <c r="G41" i="62"/>
  <c r="G42" i="62"/>
  <c r="G8" i="62"/>
  <c r="E10" i="62"/>
  <c r="E11" i="62"/>
  <c r="E12" i="62"/>
  <c r="E13" i="62"/>
  <c r="E14" i="62"/>
  <c r="E15" i="62"/>
  <c r="E16" i="62"/>
  <c r="E17" i="62"/>
  <c r="E18" i="62"/>
  <c r="E19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D42" i="58" l="1"/>
  <c r="E42" i="58"/>
  <c r="F42" i="58"/>
  <c r="G42" i="58"/>
  <c r="H42" i="58"/>
  <c r="C41" i="58"/>
  <c r="C33" i="58"/>
  <c r="C28" i="58"/>
  <c r="C21" i="58"/>
  <c r="C18" i="58"/>
  <c r="C10" i="58"/>
  <c r="C7" i="58"/>
  <c r="C42" i="58" l="1"/>
  <c r="E46" i="58" s="1"/>
  <c r="E43" i="57"/>
  <c r="BC8" i="43" l="1"/>
  <c r="BD8" i="43"/>
  <c r="BC9" i="43"/>
  <c r="BD9" i="43"/>
  <c r="BC10" i="43"/>
  <c r="BD10" i="43"/>
  <c r="BC11" i="43"/>
  <c r="BD11" i="43"/>
  <c r="BC12" i="43"/>
  <c r="BD12" i="43"/>
  <c r="BC14" i="43"/>
  <c r="BD14" i="43"/>
  <c r="BD15" i="43"/>
  <c r="BC16" i="43"/>
  <c r="BD16" i="43"/>
  <c r="BC17" i="43"/>
  <c r="BD17" i="43"/>
  <c r="BC18" i="43"/>
  <c r="BD18" i="43"/>
  <c r="BC19" i="43"/>
  <c r="BD19" i="43"/>
  <c r="BC20" i="43"/>
  <c r="BD20" i="43"/>
  <c r="BC21" i="43"/>
  <c r="BD21" i="43"/>
  <c r="BC22" i="43"/>
  <c r="BD22" i="43"/>
  <c r="BC23" i="43"/>
  <c r="BD23" i="43"/>
  <c r="BC24" i="43"/>
  <c r="BD24" i="43"/>
  <c r="BC25" i="43"/>
  <c r="BD25" i="43"/>
  <c r="BC26" i="43"/>
  <c r="BD26" i="43"/>
  <c r="BC27" i="43"/>
  <c r="BD27" i="43"/>
  <c r="BC28" i="43"/>
  <c r="BD28" i="43"/>
  <c r="BC29" i="43"/>
  <c r="BD29" i="43"/>
  <c r="BC30" i="43"/>
  <c r="BD30" i="43"/>
  <c r="BC31" i="43"/>
  <c r="BD31" i="43"/>
  <c r="BC32" i="43"/>
  <c r="BD32" i="43"/>
  <c r="BC33" i="43"/>
  <c r="BD33" i="43"/>
  <c r="BC34" i="43"/>
  <c r="BD34" i="43"/>
  <c r="BC35" i="43"/>
  <c r="BD35" i="43"/>
  <c r="BC36" i="43"/>
  <c r="BD36" i="43"/>
  <c r="BC37" i="43"/>
  <c r="BD37" i="43"/>
  <c r="BC38" i="43"/>
  <c r="BD38" i="43"/>
  <c r="BC39" i="43"/>
  <c r="BD39" i="43"/>
  <c r="BC40" i="43"/>
  <c r="BD40" i="43"/>
  <c r="BD7" i="43"/>
  <c r="BC7" i="43"/>
  <c r="BE12" i="43" l="1"/>
  <c r="BE10" i="43"/>
  <c r="BE8" i="43"/>
  <c r="BE39" i="43"/>
  <c r="BE37" i="43"/>
  <c r="BE35" i="43"/>
  <c r="BE14" i="43"/>
  <c r="BE11" i="43"/>
  <c r="BE9" i="43"/>
  <c r="BE40" i="43"/>
  <c r="BE38" i="43"/>
  <c r="BE36" i="43"/>
  <c r="BE34" i="43"/>
  <c r="BE32" i="43"/>
  <c r="BE30" i="43"/>
  <c r="BE28" i="43"/>
  <c r="BE26" i="43"/>
  <c r="BE24" i="43"/>
  <c r="BE22" i="43"/>
  <c r="BE33" i="43"/>
  <c r="BE31" i="43"/>
  <c r="BE29" i="43"/>
  <c r="BE27" i="43"/>
  <c r="BE25" i="43"/>
  <c r="BE23" i="43"/>
  <c r="BE21" i="43"/>
  <c r="BE20" i="43"/>
  <c r="BE19" i="43"/>
  <c r="BE18" i="43"/>
  <c r="BE17" i="43"/>
  <c r="BE16" i="43"/>
  <c r="BE7" i="43"/>
  <c r="AC10" i="42"/>
  <c r="AC11" i="42"/>
  <c r="AC12" i="42"/>
  <c r="AC13" i="42"/>
  <c r="AC14" i="42"/>
  <c r="AC15" i="42"/>
  <c r="AC16" i="42"/>
  <c r="AC17" i="42"/>
  <c r="AC18" i="42"/>
  <c r="AC19" i="42"/>
  <c r="AC20" i="42"/>
  <c r="AC21" i="42"/>
  <c r="AC22" i="42"/>
  <c r="AC23" i="42"/>
  <c r="AC24" i="42"/>
  <c r="AC25" i="42"/>
  <c r="AC26" i="42"/>
  <c r="AC27" i="42"/>
  <c r="AC28" i="42"/>
  <c r="AC29" i="42"/>
  <c r="AC30" i="42"/>
  <c r="AC31" i="42"/>
  <c r="AC32" i="42"/>
  <c r="AC33" i="42"/>
  <c r="AC34" i="42"/>
  <c r="AC35" i="42"/>
  <c r="AC36" i="42"/>
  <c r="AC37" i="42"/>
  <c r="AC38" i="42"/>
  <c r="AC39" i="42"/>
  <c r="AC40" i="42"/>
  <c r="AC41" i="42"/>
  <c r="AC42" i="42"/>
  <c r="AC43" i="42"/>
  <c r="AC9" i="42"/>
  <c r="AB10" i="42"/>
  <c r="AB11" i="42"/>
  <c r="AB12" i="42"/>
  <c r="AB13" i="42"/>
  <c r="AB14" i="42"/>
  <c r="AB15" i="42"/>
  <c r="AB16" i="42"/>
  <c r="AB17" i="42"/>
  <c r="AB18" i="42"/>
  <c r="AB19" i="42"/>
  <c r="AB20" i="42"/>
  <c r="AB21" i="42"/>
  <c r="AB22" i="42"/>
  <c r="AB23" i="42"/>
  <c r="AB24" i="42"/>
  <c r="AB25" i="42"/>
  <c r="AB26" i="42"/>
  <c r="AB27" i="42"/>
  <c r="AB28" i="42"/>
  <c r="AB29" i="42"/>
  <c r="AB30" i="42"/>
  <c r="AB31" i="42"/>
  <c r="AB32" i="42"/>
  <c r="AB33" i="42"/>
  <c r="AB34" i="42"/>
  <c r="AB35" i="42"/>
  <c r="AB36" i="42"/>
  <c r="AB37" i="42"/>
  <c r="AB38" i="42"/>
  <c r="AB39" i="42"/>
  <c r="AB40" i="42"/>
  <c r="AB41" i="42"/>
  <c r="AB42" i="42"/>
  <c r="AB43" i="42"/>
  <c r="AB9" i="42"/>
  <c r="AV13" i="43" l="1"/>
  <c r="BD13" i="43" s="1"/>
  <c r="O12" i="42" l="1"/>
  <c r="F30" i="42" l="1"/>
  <c r="AX41" i="43"/>
  <c r="AV41" i="43"/>
  <c r="AU41" i="43"/>
  <c r="AW8" i="43"/>
  <c r="AW9" i="43"/>
  <c r="AW10" i="43"/>
  <c r="AW11" i="43"/>
  <c r="AW12" i="43"/>
  <c r="AW13" i="43"/>
  <c r="AW14" i="43"/>
  <c r="AW15" i="43"/>
  <c r="AW16" i="43"/>
  <c r="AW17" i="43"/>
  <c r="AW18" i="43"/>
  <c r="AW19" i="43"/>
  <c r="AW20" i="43"/>
  <c r="AW21" i="43"/>
  <c r="AW22" i="43"/>
  <c r="AW23" i="43"/>
  <c r="AW24" i="43"/>
  <c r="AW25" i="43"/>
  <c r="AW26" i="43"/>
  <c r="AW27" i="43"/>
  <c r="AW28" i="43"/>
  <c r="AW29" i="43"/>
  <c r="AW30" i="43"/>
  <c r="AW31" i="43"/>
  <c r="AW32" i="43"/>
  <c r="AW33" i="43"/>
  <c r="AW34" i="43"/>
  <c r="AW35" i="43"/>
  <c r="AW36" i="43"/>
  <c r="AW37" i="43"/>
  <c r="AW38" i="43"/>
  <c r="AW39" i="43"/>
  <c r="AW40" i="43"/>
  <c r="AW7" i="43"/>
  <c r="AW41" i="43" l="1"/>
  <c r="I43" i="42"/>
  <c r="I30" i="42"/>
  <c r="I23" i="42"/>
  <c r="I20" i="42"/>
  <c r="I12" i="42"/>
  <c r="I9" i="42"/>
  <c r="I35" i="42" l="1"/>
  <c r="I44" i="42" s="1"/>
  <c r="AT41" i="43"/>
  <c r="AR41" i="43"/>
  <c r="AQ41" i="43"/>
  <c r="AS8" i="43"/>
  <c r="AS9" i="43"/>
  <c r="AS10" i="43"/>
  <c r="AS11" i="43"/>
  <c r="AS12" i="43"/>
  <c r="AS13" i="43"/>
  <c r="AS14" i="43"/>
  <c r="AS15" i="43"/>
  <c r="AS16" i="43"/>
  <c r="AS17" i="43"/>
  <c r="AS18" i="43"/>
  <c r="AS19" i="43"/>
  <c r="AS20" i="43"/>
  <c r="AS21" i="43"/>
  <c r="AS22" i="43"/>
  <c r="AS23" i="43"/>
  <c r="AS24" i="43"/>
  <c r="AS25" i="43"/>
  <c r="AS26" i="43"/>
  <c r="AS27" i="43"/>
  <c r="AS28" i="43"/>
  <c r="AS29" i="43"/>
  <c r="AS30" i="43"/>
  <c r="AS31" i="43"/>
  <c r="AS32" i="43"/>
  <c r="AS33" i="43"/>
  <c r="AS34" i="43"/>
  <c r="AS35" i="43"/>
  <c r="AS36" i="43"/>
  <c r="AS37" i="43"/>
  <c r="AS38" i="43"/>
  <c r="AS39" i="43"/>
  <c r="AS40" i="43"/>
  <c r="AS7" i="43"/>
  <c r="AP41" i="43"/>
  <c r="AN41" i="43"/>
  <c r="AM41" i="43"/>
  <c r="AL41" i="43"/>
  <c r="AJ41" i="43"/>
  <c r="AI41" i="43"/>
  <c r="AH41" i="43"/>
  <c r="AF41" i="43"/>
  <c r="AD41" i="43"/>
  <c r="AB41" i="43"/>
  <c r="AA41" i="43"/>
  <c r="Z41" i="43"/>
  <c r="X41" i="43"/>
  <c r="W41" i="43"/>
  <c r="V41" i="43"/>
  <c r="T41" i="43"/>
  <c r="S41" i="43"/>
  <c r="R41" i="43"/>
  <c r="P41" i="43"/>
  <c r="O41" i="43"/>
  <c r="N41" i="43"/>
  <c r="L41" i="43"/>
  <c r="J41" i="43"/>
  <c r="H41" i="43"/>
  <c r="G41" i="43"/>
  <c r="F41" i="43"/>
  <c r="D41" i="43"/>
  <c r="C41" i="43"/>
  <c r="AO40" i="43"/>
  <c r="AK40" i="43"/>
  <c r="AG40" i="43"/>
  <c r="AC40" i="43"/>
  <c r="Y40" i="43"/>
  <c r="U40" i="43"/>
  <c r="Q40" i="43"/>
  <c r="M40" i="43"/>
  <c r="I40" i="43"/>
  <c r="E40" i="43"/>
  <c r="AO39" i="43"/>
  <c r="AK39" i="43"/>
  <c r="AG39" i="43"/>
  <c r="AC39" i="43"/>
  <c r="Y39" i="43"/>
  <c r="U39" i="43"/>
  <c r="Q39" i="43"/>
  <c r="M39" i="43"/>
  <c r="I39" i="43"/>
  <c r="E39" i="43"/>
  <c r="AO38" i="43"/>
  <c r="AK38" i="43"/>
  <c r="AG38" i="43"/>
  <c r="AC38" i="43"/>
  <c r="Y38" i="43"/>
  <c r="U38" i="43"/>
  <c r="Q38" i="43"/>
  <c r="M38" i="43"/>
  <c r="I38" i="43"/>
  <c r="E38" i="43"/>
  <c r="AO37" i="43"/>
  <c r="AK37" i="43"/>
  <c r="AG37" i="43"/>
  <c r="AC37" i="43"/>
  <c r="Y37" i="43"/>
  <c r="U37" i="43"/>
  <c r="Q37" i="43"/>
  <c r="M37" i="43"/>
  <c r="I37" i="43"/>
  <c r="E37" i="43"/>
  <c r="AO36" i="43"/>
  <c r="AK36" i="43"/>
  <c r="AG36" i="43"/>
  <c r="AC36" i="43"/>
  <c r="Y36" i="43"/>
  <c r="U36" i="43"/>
  <c r="Q36" i="43"/>
  <c r="M36" i="43"/>
  <c r="I36" i="43"/>
  <c r="E36" i="43"/>
  <c r="AO35" i="43"/>
  <c r="AK35" i="43"/>
  <c r="AG35" i="43"/>
  <c r="AC35" i="43"/>
  <c r="Y35" i="43"/>
  <c r="U35" i="43"/>
  <c r="Q35" i="43"/>
  <c r="M35" i="43"/>
  <c r="I35" i="43"/>
  <c r="E35" i="43"/>
  <c r="AO34" i="43"/>
  <c r="AK34" i="43"/>
  <c r="AG34" i="43"/>
  <c r="AC34" i="43"/>
  <c r="Y34" i="43"/>
  <c r="U34" i="43"/>
  <c r="Q34" i="43"/>
  <c r="M34" i="43"/>
  <c r="I34" i="43"/>
  <c r="E34" i="43"/>
  <c r="AO33" i="43"/>
  <c r="AK33" i="43"/>
  <c r="AG33" i="43"/>
  <c r="AC33" i="43"/>
  <c r="Y33" i="43"/>
  <c r="U33" i="43"/>
  <c r="Q33" i="43"/>
  <c r="M33" i="43"/>
  <c r="I33" i="43"/>
  <c r="E33" i="43"/>
  <c r="AO32" i="43"/>
  <c r="AK32" i="43"/>
  <c r="AG32" i="43"/>
  <c r="AC32" i="43"/>
  <c r="Y32" i="43"/>
  <c r="U32" i="43"/>
  <c r="Q32" i="43"/>
  <c r="M32" i="43"/>
  <c r="I32" i="43"/>
  <c r="E32" i="43"/>
  <c r="AO31" i="43"/>
  <c r="AK31" i="43"/>
  <c r="AG31" i="43"/>
  <c r="AC31" i="43"/>
  <c r="Y31" i="43"/>
  <c r="U31" i="43"/>
  <c r="Q31" i="43"/>
  <c r="M31" i="43"/>
  <c r="I31" i="43"/>
  <c r="E31" i="43"/>
  <c r="AO30" i="43"/>
  <c r="AK30" i="43"/>
  <c r="AG30" i="43"/>
  <c r="AC30" i="43"/>
  <c r="Y30" i="43"/>
  <c r="U30" i="43"/>
  <c r="Q30" i="43"/>
  <c r="M30" i="43"/>
  <c r="I30" i="43"/>
  <c r="E30" i="43"/>
  <c r="AO29" i="43"/>
  <c r="AK29" i="43"/>
  <c r="AG29" i="43"/>
  <c r="AC29" i="43"/>
  <c r="Y29" i="43"/>
  <c r="U29" i="43"/>
  <c r="Q29" i="43"/>
  <c r="M29" i="43"/>
  <c r="I29" i="43"/>
  <c r="E29" i="43"/>
  <c r="AO28" i="43"/>
  <c r="AK28" i="43"/>
  <c r="AG28" i="43"/>
  <c r="AC28" i="43"/>
  <c r="Y28" i="43"/>
  <c r="U28" i="43"/>
  <c r="Q28" i="43"/>
  <c r="M28" i="43"/>
  <c r="I28" i="43"/>
  <c r="E28" i="43"/>
  <c r="AO27" i="43"/>
  <c r="AK27" i="43"/>
  <c r="AG27" i="43"/>
  <c r="AC27" i="43"/>
  <c r="Y27" i="43"/>
  <c r="U27" i="43"/>
  <c r="Q27" i="43"/>
  <c r="M27" i="43"/>
  <c r="I27" i="43"/>
  <c r="E27" i="43"/>
  <c r="AO26" i="43"/>
  <c r="AK26" i="43"/>
  <c r="AG26" i="43"/>
  <c r="AC26" i="43"/>
  <c r="Y26" i="43"/>
  <c r="U26" i="43"/>
  <c r="Q26" i="43"/>
  <c r="M26" i="43"/>
  <c r="I26" i="43"/>
  <c r="E26" i="43"/>
  <c r="AO25" i="43"/>
  <c r="AK25" i="43"/>
  <c r="AG25" i="43"/>
  <c r="AC25" i="43"/>
  <c r="Y25" i="43"/>
  <c r="U25" i="43"/>
  <c r="Q25" i="43"/>
  <c r="M25" i="43"/>
  <c r="I25" i="43"/>
  <c r="E25" i="43"/>
  <c r="AO24" i="43"/>
  <c r="AK24" i="43"/>
  <c r="AG24" i="43"/>
  <c r="AC24" i="43"/>
  <c r="Y24" i="43"/>
  <c r="U24" i="43"/>
  <c r="Q24" i="43"/>
  <c r="M24" i="43"/>
  <c r="I24" i="43"/>
  <c r="E24" i="43"/>
  <c r="AO23" i="43"/>
  <c r="AK23" i="43"/>
  <c r="AG23" i="43"/>
  <c r="AC23" i="43"/>
  <c r="Y23" i="43"/>
  <c r="U23" i="43"/>
  <c r="Q23" i="43"/>
  <c r="M23" i="43"/>
  <c r="I23" i="43"/>
  <c r="E23" i="43"/>
  <c r="AO22" i="43"/>
  <c r="AK22" i="43"/>
  <c r="AG22" i="43"/>
  <c r="AC22" i="43"/>
  <c r="Y22" i="43"/>
  <c r="U22" i="43"/>
  <c r="Q22" i="43"/>
  <c r="M22" i="43"/>
  <c r="I22" i="43"/>
  <c r="E22" i="43"/>
  <c r="AO21" i="43"/>
  <c r="AK21" i="43"/>
  <c r="AG21" i="43"/>
  <c r="AC21" i="43"/>
  <c r="Y21" i="43"/>
  <c r="U21" i="43"/>
  <c r="Q21" i="43"/>
  <c r="M21" i="43"/>
  <c r="I21" i="43"/>
  <c r="E21" i="43"/>
  <c r="AO20" i="43"/>
  <c r="AK20" i="43"/>
  <c r="AG20" i="43"/>
  <c r="AC20" i="43"/>
  <c r="Y20" i="43"/>
  <c r="U20" i="43"/>
  <c r="Q20" i="43"/>
  <c r="M20" i="43"/>
  <c r="I20" i="43"/>
  <c r="E20" i="43"/>
  <c r="AO19" i="43"/>
  <c r="AK19" i="43"/>
  <c r="AG19" i="43"/>
  <c r="AC19" i="43"/>
  <c r="Y19" i="43"/>
  <c r="U19" i="43"/>
  <c r="Q19" i="43"/>
  <c r="M19" i="43"/>
  <c r="I19" i="43"/>
  <c r="E19" i="43"/>
  <c r="AO18" i="43"/>
  <c r="AK18" i="43"/>
  <c r="AG18" i="43"/>
  <c r="AC18" i="43"/>
  <c r="Y18" i="43"/>
  <c r="U18" i="43"/>
  <c r="Q18" i="43"/>
  <c r="M18" i="43"/>
  <c r="I18" i="43"/>
  <c r="E18" i="43"/>
  <c r="AO17" i="43"/>
  <c r="AK17" i="43"/>
  <c r="AG17" i="43"/>
  <c r="AC17" i="43"/>
  <c r="Y17" i="43"/>
  <c r="U17" i="43"/>
  <c r="Q17" i="43"/>
  <c r="M17" i="43"/>
  <c r="I17" i="43"/>
  <c r="E17" i="43"/>
  <c r="AO16" i="43"/>
  <c r="AK16" i="43"/>
  <c r="AG16" i="43"/>
  <c r="AC16" i="43"/>
  <c r="Y16" i="43"/>
  <c r="U16" i="43"/>
  <c r="Q16" i="43"/>
  <c r="M16" i="43"/>
  <c r="I16" i="43"/>
  <c r="E16" i="43"/>
  <c r="AO15" i="43"/>
  <c r="AK15" i="43"/>
  <c r="AG15" i="43"/>
  <c r="AC15" i="43"/>
  <c r="Y15" i="43"/>
  <c r="U15" i="43"/>
  <c r="Q15" i="43"/>
  <c r="K15" i="43"/>
  <c r="I15" i="43"/>
  <c r="E15" i="43"/>
  <c r="AO14" i="43"/>
  <c r="AK14" i="43"/>
  <c r="AG14" i="43"/>
  <c r="AC14" i="43"/>
  <c r="Y14" i="43"/>
  <c r="U14" i="43"/>
  <c r="Q14" i="43"/>
  <c r="M14" i="43"/>
  <c r="I14" i="43"/>
  <c r="E14" i="43"/>
  <c r="AO13" i="43"/>
  <c r="AK13" i="43"/>
  <c r="AE13" i="43"/>
  <c r="AC13" i="43"/>
  <c r="Y13" i="43"/>
  <c r="U13" i="43"/>
  <c r="Q13" i="43"/>
  <c r="M13" i="43"/>
  <c r="I13" i="43"/>
  <c r="E13" i="43"/>
  <c r="AO12" i="43"/>
  <c r="AK12" i="43"/>
  <c r="AG12" i="43"/>
  <c r="AC12" i="43"/>
  <c r="Y12" i="43"/>
  <c r="U12" i="43"/>
  <c r="Q12" i="43"/>
  <c r="M12" i="43"/>
  <c r="I12" i="43"/>
  <c r="E12" i="43"/>
  <c r="AO11" i="43"/>
  <c r="AK11" i="43"/>
  <c r="AG11" i="43"/>
  <c r="AC11" i="43"/>
  <c r="Y11" i="43"/>
  <c r="U11" i="43"/>
  <c r="Q11" i="43"/>
  <c r="M11" i="43"/>
  <c r="I11" i="43"/>
  <c r="E11" i="43"/>
  <c r="AO10" i="43"/>
  <c r="AK10" i="43"/>
  <c r="AG10" i="43"/>
  <c r="AC10" i="43"/>
  <c r="Y10" i="43"/>
  <c r="U10" i="43"/>
  <c r="Q10" i="43"/>
  <c r="M10" i="43"/>
  <c r="I10" i="43"/>
  <c r="E10" i="43"/>
  <c r="AO9" i="43"/>
  <c r="AK9" i="43"/>
  <c r="AG9" i="43"/>
  <c r="AC9" i="43"/>
  <c r="Y9" i="43"/>
  <c r="U9" i="43"/>
  <c r="Q9" i="43"/>
  <c r="M9" i="43"/>
  <c r="I9" i="43"/>
  <c r="E9" i="43"/>
  <c r="AO8" i="43"/>
  <c r="AK8" i="43"/>
  <c r="AG8" i="43"/>
  <c r="AC8" i="43"/>
  <c r="Y8" i="43"/>
  <c r="U8" i="43"/>
  <c r="Q8" i="43"/>
  <c r="M8" i="43"/>
  <c r="I8" i="43"/>
  <c r="E8" i="43"/>
  <c r="AO7" i="43"/>
  <c r="AK7" i="43"/>
  <c r="AG7" i="43"/>
  <c r="AC7" i="43"/>
  <c r="Y7" i="43"/>
  <c r="U7" i="43"/>
  <c r="Q7" i="43"/>
  <c r="M7" i="43"/>
  <c r="I7" i="43"/>
  <c r="E7" i="43"/>
  <c r="U44" i="42"/>
  <c r="R44" i="42"/>
  <c r="Q44" i="42"/>
  <c r="N44" i="42"/>
  <c r="M44" i="42"/>
  <c r="L44" i="42"/>
  <c r="J44" i="42"/>
  <c r="H44" i="42"/>
  <c r="G44" i="42"/>
  <c r="E44" i="42"/>
  <c r="D44" i="42"/>
  <c r="Z43" i="42"/>
  <c r="V43" i="42"/>
  <c r="W43" i="42" s="1"/>
  <c r="P43" i="42"/>
  <c r="P44" i="42" s="1"/>
  <c r="K43" i="42"/>
  <c r="T43" i="42" s="1"/>
  <c r="F43" i="42"/>
  <c r="C43" i="42"/>
  <c r="Z42" i="42"/>
  <c r="V42" i="42"/>
  <c r="W42" i="42" s="1"/>
  <c r="X42" i="42" s="1"/>
  <c r="O42" i="42"/>
  <c r="K42" i="42"/>
  <c r="S42" i="42" s="1"/>
  <c r="F42" i="42"/>
  <c r="C42" i="42"/>
  <c r="Z41" i="42"/>
  <c r="V41" i="42"/>
  <c r="W41" i="42" s="1"/>
  <c r="X41" i="42" s="1"/>
  <c r="O41" i="42"/>
  <c r="K41" i="42"/>
  <c r="T41" i="42" s="1"/>
  <c r="F41" i="42"/>
  <c r="C41" i="42"/>
  <c r="Z40" i="42"/>
  <c r="V40" i="42"/>
  <c r="W40" i="42" s="1"/>
  <c r="X40" i="42" s="1"/>
  <c r="O40" i="42"/>
  <c r="K40" i="42"/>
  <c r="S40" i="42" s="1"/>
  <c r="F40" i="42"/>
  <c r="C40" i="42"/>
  <c r="Z39" i="42"/>
  <c r="V39" i="42"/>
  <c r="W39" i="42" s="1"/>
  <c r="X39" i="42" s="1"/>
  <c r="O39" i="42"/>
  <c r="K39" i="42"/>
  <c r="T39" i="42" s="1"/>
  <c r="F39" i="42"/>
  <c r="C39" i="42"/>
  <c r="Z38" i="42"/>
  <c r="V38" i="42"/>
  <c r="W38" i="42" s="1"/>
  <c r="X38" i="42" s="1"/>
  <c r="O38" i="42"/>
  <c r="K38" i="42"/>
  <c r="S38" i="42" s="1"/>
  <c r="F38" i="42"/>
  <c r="C38" i="42"/>
  <c r="Z37" i="42"/>
  <c r="V37" i="42"/>
  <c r="W37" i="42" s="1"/>
  <c r="X37" i="42" s="1"/>
  <c r="O37" i="42"/>
  <c r="K37" i="42"/>
  <c r="T37" i="42" s="1"/>
  <c r="F37" i="42"/>
  <c r="C37" i="42"/>
  <c r="Z36" i="42"/>
  <c r="V36" i="42"/>
  <c r="W36" i="42" s="1"/>
  <c r="X36" i="42" s="1"/>
  <c r="O36" i="42"/>
  <c r="K36" i="42"/>
  <c r="S36" i="42" s="1"/>
  <c r="F36" i="42"/>
  <c r="C36" i="42"/>
  <c r="Z35" i="42"/>
  <c r="V35" i="42"/>
  <c r="O35" i="42"/>
  <c r="K35" i="42"/>
  <c r="T35" i="42" s="1"/>
  <c r="F35" i="42"/>
  <c r="C35" i="42"/>
  <c r="V34" i="42"/>
  <c r="W34" i="42" s="1"/>
  <c r="X34" i="42" s="1"/>
  <c r="O34" i="42"/>
  <c r="K34" i="42"/>
  <c r="T34" i="42" s="1"/>
  <c r="F34" i="42"/>
  <c r="C34" i="42"/>
  <c r="Z33" i="42"/>
  <c r="V33" i="42"/>
  <c r="W33" i="42" s="1"/>
  <c r="X33" i="42" s="1"/>
  <c r="O33" i="42"/>
  <c r="K33" i="42"/>
  <c r="S33" i="42" s="1"/>
  <c r="F33" i="42"/>
  <c r="C33" i="42"/>
  <c r="Z32" i="42"/>
  <c r="V32" i="42"/>
  <c r="W32" i="42" s="1"/>
  <c r="X32" i="42" s="1"/>
  <c r="O32" i="42"/>
  <c r="K32" i="42"/>
  <c r="S32" i="42" s="1"/>
  <c r="F32" i="42"/>
  <c r="C32" i="42"/>
  <c r="Z31" i="42"/>
  <c r="V31" i="42"/>
  <c r="W31" i="42" s="1"/>
  <c r="X31" i="42" s="1"/>
  <c r="O31" i="42"/>
  <c r="K31" i="42"/>
  <c r="S31" i="42" s="1"/>
  <c r="F31" i="42"/>
  <c r="C31" i="42"/>
  <c r="Z30" i="42"/>
  <c r="V30" i="42"/>
  <c r="W30" i="42" s="1"/>
  <c r="X30" i="42" s="1"/>
  <c r="O30" i="42"/>
  <c r="K30" i="42"/>
  <c r="S30" i="42" s="1"/>
  <c r="C30" i="42"/>
  <c r="Z29" i="42"/>
  <c r="V29" i="42"/>
  <c r="W29" i="42" s="1"/>
  <c r="X29" i="42" s="1"/>
  <c r="O29" i="42"/>
  <c r="K29" i="42"/>
  <c r="S29" i="42" s="1"/>
  <c r="F29" i="42"/>
  <c r="C29" i="42"/>
  <c r="Z28" i="42"/>
  <c r="V28" i="42"/>
  <c r="W28" i="42" s="1"/>
  <c r="X28" i="42" s="1"/>
  <c r="O28" i="42"/>
  <c r="K28" i="42"/>
  <c r="S28" i="42" s="1"/>
  <c r="F28" i="42"/>
  <c r="C28" i="42"/>
  <c r="Z27" i="42"/>
  <c r="V27" i="42"/>
  <c r="W27" i="42" s="1"/>
  <c r="X27" i="42" s="1"/>
  <c r="O27" i="42"/>
  <c r="K27" i="42"/>
  <c r="S27" i="42" s="1"/>
  <c r="F27" i="42"/>
  <c r="C27" i="42"/>
  <c r="Z26" i="42"/>
  <c r="V26" i="42"/>
  <c r="W26" i="42" s="1"/>
  <c r="X26" i="42" s="1"/>
  <c r="O26" i="42"/>
  <c r="K26" i="42"/>
  <c r="S26" i="42" s="1"/>
  <c r="F26" i="42"/>
  <c r="C26" i="42"/>
  <c r="Z25" i="42"/>
  <c r="V25" i="42"/>
  <c r="W25" i="42" s="1"/>
  <c r="X25" i="42" s="1"/>
  <c r="O25" i="42"/>
  <c r="K25" i="42"/>
  <c r="S25" i="42" s="1"/>
  <c r="F25" i="42"/>
  <c r="C25" i="42"/>
  <c r="Z24" i="42"/>
  <c r="V24" i="42"/>
  <c r="W24" i="42" s="1"/>
  <c r="X24" i="42" s="1"/>
  <c r="O24" i="42"/>
  <c r="K24" i="42"/>
  <c r="S24" i="42" s="1"/>
  <c r="F24" i="42"/>
  <c r="C24" i="42"/>
  <c r="Z23" i="42"/>
  <c r="V23" i="42"/>
  <c r="W23" i="42" s="1"/>
  <c r="X23" i="42" s="1"/>
  <c r="O23" i="42"/>
  <c r="K23" i="42"/>
  <c r="S23" i="42" s="1"/>
  <c r="F23" i="42"/>
  <c r="C23" i="42"/>
  <c r="Z22" i="42"/>
  <c r="V22" i="42"/>
  <c r="W22" i="42" s="1"/>
  <c r="X22" i="42" s="1"/>
  <c r="O22" i="42"/>
  <c r="K22" i="42"/>
  <c r="S22" i="42" s="1"/>
  <c r="F22" i="42"/>
  <c r="C22" i="42"/>
  <c r="Z21" i="42"/>
  <c r="V21" i="42"/>
  <c r="W21" i="42" s="1"/>
  <c r="X21" i="42" s="1"/>
  <c r="O21" i="42"/>
  <c r="K21" i="42"/>
  <c r="S21" i="42" s="1"/>
  <c r="F21" i="42"/>
  <c r="C21" i="42"/>
  <c r="Z20" i="42"/>
  <c r="V20" i="42"/>
  <c r="W20" i="42" s="1"/>
  <c r="X20" i="42" s="1"/>
  <c r="O20" i="42"/>
  <c r="K20" i="42"/>
  <c r="S20" i="42" s="1"/>
  <c r="F20" i="42"/>
  <c r="C20" i="42"/>
  <c r="Z19" i="42"/>
  <c r="V19" i="42"/>
  <c r="W19" i="42" s="1"/>
  <c r="X19" i="42" s="1"/>
  <c r="O19" i="42"/>
  <c r="K19" i="42"/>
  <c r="S19" i="42" s="1"/>
  <c r="F19" i="42"/>
  <c r="C19" i="42"/>
  <c r="Z18" i="42"/>
  <c r="V18" i="42"/>
  <c r="W18" i="42" s="1"/>
  <c r="X18" i="42" s="1"/>
  <c r="O18" i="42"/>
  <c r="K18" i="42"/>
  <c r="T18" i="42" s="1"/>
  <c r="F18" i="42"/>
  <c r="C18" i="42"/>
  <c r="Z17" i="42"/>
  <c r="V17" i="42"/>
  <c r="W17" i="42" s="1"/>
  <c r="X17" i="42" s="1"/>
  <c r="O17" i="42"/>
  <c r="K17" i="42"/>
  <c r="S17" i="42" s="1"/>
  <c r="F17" i="42"/>
  <c r="C17" i="42"/>
  <c r="Z16" i="42"/>
  <c r="V16" i="42"/>
  <c r="W16" i="42" s="1"/>
  <c r="X16" i="42" s="1"/>
  <c r="O16" i="42"/>
  <c r="K16" i="42"/>
  <c r="S16" i="42" s="1"/>
  <c r="F16" i="42"/>
  <c r="C16" i="42"/>
  <c r="Z15" i="42"/>
  <c r="V15" i="42"/>
  <c r="W15" i="42" s="1"/>
  <c r="X15" i="42" s="1"/>
  <c r="O15" i="42"/>
  <c r="K15" i="42"/>
  <c r="S15" i="42" s="1"/>
  <c r="F15" i="42"/>
  <c r="C15" i="42"/>
  <c r="Z14" i="42"/>
  <c r="V14" i="42"/>
  <c r="W14" i="42" s="1"/>
  <c r="X14" i="42" s="1"/>
  <c r="O14" i="42"/>
  <c r="K14" i="42"/>
  <c r="S14" i="42" s="1"/>
  <c r="F14" i="42"/>
  <c r="C14" i="42"/>
  <c r="Z13" i="42"/>
  <c r="V13" i="42"/>
  <c r="W13" i="42" s="1"/>
  <c r="X13" i="42" s="1"/>
  <c r="O13" i="42"/>
  <c r="K13" i="42"/>
  <c r="F13" i="42"/>
  <c r="C13" i="42"/>
  <c r="Z12" i="42"/>
  <c r="V12" i="42"/>
  <c r="W12" i="42" s="1"/>
  <c r="X12" i="42" s="1"/>
  <c r="K12" i="42"/>
  <c r="S12" i="42" s="1"/>
  <c r="F12" i="42"/>
  <c r="C12" i="42"/>
  <c r="Z11" i="42"/>
  <c r="V11" i="42"/>
  <c r="W11" i="42" s="1"/>
  <c r="X11" i="42" s="1"/>
  <c r="O11" i="42"/>
  <c r="K11" i="42"/>
  <c r="F11" i="42"/>
  <c r="C11" i="42"/>
  <c r="Z10" i="42"/>
  <c r="V10" i="42"/>
  <c r="W10" i="42" s="1"/>
  <c r="X10" i="42" s="1"/>
  <c r="O10" i="42"/>
  <c r="K10" i="42"/>
  <c r="T10" i="42" s="1"/>
  <c r="F10" i="42"/>
  <c r="C10" i="42"/>
  <c r="Z9" i="42"/>
  <c r="V9" i="42"/>
  <c r="O9" i="42"/>
  <c r="K9" i="42"/>
  <c r="F9" i="42"/>
  <c r="C9" i="42"/>
  <c r="W35" i="42" l="1"/>
  <c r="X35" i="42" s="1"/>
  <c r="M61" i="42"/>
  <c r="Q41" i="43"/>
  <c r="BB22" i="43"/>
  <c r="BB30" i="43"/>
  <c r="BB32" i="43"/>
  <c r="BB34" i="43"/>
  <c r="BB36" i="43"/>
  <c r="BB38" i="43"/>
  <c r="BB40" i="43"/>
  <c r="AY12" i="43"/>
  <c r="BA12" i="43" s="1"/>
  <c r="BB12" i="43"/>
  <c r="AY14" i="43"/>
  <c r="BA14" i="43" s="1"/>
  <c r="BB9" i="43"/>
  <c r="BB14" i="43"/>
  <c r="AY16" i="43"/>
  <c r="BA16" i="43" s="1"/>
  <c r="BB16" i="43"/>
  <c r="BB24" i="43"/>
  <c r="AY25" i="43"/>
  <c r="BA25" i="43" s="1"/>
  <c r="AY27" i="43"/>
  <c r="BA27" i="43" s="1"/>
  <c r="AY29" i="43"/>
  <c r="BA29" i="43" s="1"/>
  <c r="BB29" i="43"/>
  <c r="AY31" i="43"/>
  <c r="BA31" i="43" s="1"/>
  <c r="BB31" i="43"/>
  <c r="AY33" i="43"/>
  <c r="BA33" i="43" s="1"/>
  <c r="BB33" i="43"/>
  <c r="AY35" i="43"/>
  <c r="BA35" i="43" s="1"/>
  <c r="BB35" i="43"/>
  <c r="BB37" i="43"/>
  <c r="S41" i="42"/>
  <c r="AC41" i="43"/>
  <c r="AY8" i="43"/>
  <c r="BA8" i="43" s="1"/>
  <c r="AY17" i="43"/>
  <c r="BA17" i="43" s="1"/>
  <c r="AY19" i="43"/>
  <c r="BA19" i="43" s="1"/>
  <c r="AY21" i="43"/>
  <c r="BA21" i="43" s="1"/>
  <c r="BB21" i="43"/>
  <c r="AY23" i="43"/>
  <c r="BA23" i="43" s="1"/>
  <c r="BB23" i="43"/>
  <c r="AY10" i="43"/>
  <c r="BA10" i="43" s="1"/>
  <c r="K41" i="43"/>
  <c r="BC15" i="43"/>
  <c r="BE15" i="43" s="1"/>
  <c r="AY37" i="43"/>
  <c r="BA37" i="43" s="1"/>
  <c r="AY39" i="43"/>
  <c r="BA39" i="43" s="1"/>
  <c r="AY7" i="43"/>
  <c r="BA7" i="43" s="1"/>
  <c r="AY9" i="43"/>
  <c r="BA9" i="43" s="1"/>
  <c r="AE41" i="43"/>
  <c r="BC13" i="43"/>
  <c r="BE13" i="43" s="1"/>
  <c r="BB18" i="43"/>
  <c r="AY20" i="43"/>
  <c r="BA20" i="43" s="1"/>
  <c r="BB20" i="43"/>
  <c r="AY22" i="43"/>
  <c r="BA22" i="43" s="1"/>
  <c r="AY24" i="43"/>
  <c r="BA24" i="43" s="1"/>
  <c r="AY40" i="43"/>
  <c r="BA40" i="43" s="1"/>
  <c r="BB11" i="43"/>
  <c r="BB15" i="43"/>
  <c r="AY26" i="43"/>
  <c r="BA26" i="43" s="1"/>
  <c r="BB26" i="43"/>
  <c r="AY28" i="43"/>
  <c r="BA28" i="43" s="1"/>
  <c r="BB28" i="43"/>
  <c r="AY30" i="43"/>
  <c r="BA30" i="43" s="1"/>
  <c r="AY32" i="43"/>
  <c r="BA32" i="43" s="1"/>
  <c r="AY34" i="43"/>
  <c r="BA34" i="43" s="1"/>
  <c r="AY36" i="43"/>
  <c r="BA36" i="43" s="1"/>
  <c r="AY38" i="43"/>
  <c r="BA38" i="43" s="1"/>
  <c r="AY11" i="43"/>
  <c r="BA11" i="43" s="1"/>
  <c r="S39" i="42"/>
  <c r="S35" i="42"/>
  <c r="T25" i="42"/>
  <c r="AY18" i="43"/>
  <c r="BA18" i="43" s="1"/>
  <c r="S10" i="42"/>
  <c r="X44" i="42"/>
  <c r="BB7" i="43"/>
  <c r="BB8" i="43"/>
  <c r="BB13" i="43"/>
  <c r="T21" i="42"/>
  <c r="S37" i="42"/>
  <c r="S43" i="42"/>
  <c r="E41" i="43"/>
  <c r="U41" i="43"/>
  <c r="AK41" i="43"/>
  <c r="BB10" i="43"/>
  <c r="BB17" i="43"/>
  <c r="BB25" i="43"/>
  <c r="T16" i="42"/>
  <c r="T23" i="42"/>
  <c r="T36" i="42"/>
  <c r="Y41" i="43"/>
  <c r="BB19" i="43"/>
  <c r="BB27" i="43"/>
  <c r="BB39" i="43"/>
  <c r="T38" i="42"/>
  <c r="T40" i="42"/>
  <c r="S34" i="42"/>
  <c r="T32" i="42"/>
  <c r="T28" i="42"/>
  <c r="T27" i="42"/>
  <c r="T26" i="42"/>
  <c r="AO41" i="43"/>
  <c r="T24" i="42"/>
  <c r="C44" i="42"/>
  <c r="T22" i="42"/>
  <c r="S18" i="42"/>
  <c r="T15" i="42"/>
  <c r="T14" i="42"/>
  <c r="AS41" i="43"/>
  <c r="T12" i="42"/>
  <c r="K44" i="42"/>
  <c r="T9" i="42"/>
  <c r="S9" i="42"/>
  <c r="T13" i="42"/>
  <c r="S13" i="42"/>
  <c r="V44" i="42"/>
  <c r="W9" i="42"/>
  <c r="X9" i="42" s="1"/>
  <c r="F44" i="42"/>
  <c r="S11" i="42"/>
  <c r="T11" i="42"/>
  <c r="AZ40" i="43"/>
  <c r="T19" i="42"/>
  <c r="T30" i="42"/>
  <c r="O43" i="42"/>
  <c r="O44" i="42" s="1"/>
  <c r="AG13" i="43"/>
  <c r="AY13" i="43" s="1"/>
  <c r="BA13" i="43" s="1"/>
  <c r="M15" i="43"/>
  <c r="M41" i="43" s="1"/>
  <c r="I41" i="43"/>
  <c r="AN41" i="41"/>
  <c r="AM41" i="41"/>
  <c r="AP41" i="41"/>
  <c r="AO8" i="41"/>
  <c r="AO9" i="41"/>
  <c r="AO10" i="41"/>
  <c r="AO11" i="41"/>
  <c r="AO12" i="41"/>
  <c r="AO13" i="41"/>
  <c r="AO14" i="41"/>
  <c r="AO15" i="41"/>
  <c r="AO16" i="41"/>
  <c r="AO17" i="41"/>
  <c r="AO18" i="41"/>
  <c r="AO19" i="41"/>
  <c r="AO20" i="41"/>
  <c r="AO21" i="41"/>
  <c r="AO22" i="41"/>
  <c r="AO23" i="41"/>
  <c r="AO24" i="41"/>
  <c r="AO25" i="41"/>
  <c r="AO26" i="41"/>
  <c r="AO27" i="41"/>
  <c r="AO28" i="41"/>
  <c r="AO29" i="41"/>
  <c r="AO30" i="41"/>
  <c r="AO31" i="41"/>
  <c r="AO32" i="41"/>
  <c r="AO33" i="41"/>
  <c r="AO34" i="41"/>
  <c r="AO35" i="41"/>
  <c r="AO36" i="41"/>
  <c r="AO37" i="41"/>
  <c r="AO38" i="41"/>
  <c r="AO39" i="41"/>
  <c r="AO40" i="41"/>
  <c r="AO7" i="41"/>
  <c r="AL41" i="41"/>
  <c r="AJ41" i="41"/>
  <c r="AI41" i="41"/>
  <c r="AH41" i="41"/>
  <c r="AF41" i="41"/>
  <c r="AD41" i="41"/>
  <c r="AB41" i="41"/>
  <c r="AA41" i="41"/>
  <c r="Z41" i="41"/>
  <c r="X41" i="41"/>
  <c r="W41" i="41"/>
  <c r="V41" i="41"/>
  <c r="T41" i="41"/>
  <c r="S41" i="41"/>
  <c r="R41" i="41"/>
  <c r="P41" i="41"/>
  <c r="O41" i="41"/>
  <c r="N41" i="41"/>
  <c r="L41" i="41"/>
  <c r="J41" i="41"/>
  <c r="H41" i="41"/>
  <c r="G41" i="41"/>
  <c r="F41" i="41"/>
  <c r="D41" i="41"/>
  <c r="C41" i="41"/>
  <c r="AK40" i="41"/>
  <c r="AG40" i="41"/>
  <c r="AC40" i="41"/>
  <c r="Y40" i="41"/>
  <c r="U40" i="41"/>
  <c r="Q40" i="41"/>
  <c r="M40" i="41"/>
  <c r="I40" i="41"/>
  <c r="E40" i="41"/>
  <c r="AK39" i="41"/>
  <c r="AG39" i="41"/>
  <c r="AC39" i="41"/>
  <c r="Y39" i="41"/>
  <c r="U39" i="41"/>
  <c r="Q39" i="41"/>
  <c r="M39" i="41"/>
  <c r="I39" i="41"/>
  <c r="E39" i="41"/>
  <c r="AK38" i="41"/>
  <c r="AG38" i="41"/>
  <c r="AC38" i="41"/>
  <c r="Y38" i="41"/>
  <c r="U38" i="41"/>
  <c r="Q38" i="41"/>
  <c r="M38" i="41"/>
  <c r="I38" i="41"/>
  <c r="E38" i="41"/>
  <c r="AK37" i="41"/>
  <c r="AG37" i="41"/>
  <c r="AC37" i="41"/>
  <c r="Y37" i="41"/>
  <c r="U37" i="41"/>
  <c r="Q37" i="41"/>
  <c r="M37" i="41"/>
  <c r="I37" i="41"/>
  <c r="E37" i="41"/>
  <c r="AK36" i="41"/>
  <c r="AG36" i="41"/>
  <c r="AC36" i="41"/>
  <c r="Y36" i="41"/>
  <c r="U36" i="41"/>
  <c r="Q36" i="41"/>
  <c r="M36" i="41"/>
  <c r="I36" i="41"/>
  <c r="E36" i="41"/>
  <c r="AK35" i="41"/>
  <c r="AG35" i="41"/>
  <c r="AC35" i="41"/>
  <c r="Y35" i="41"/>
  <c r="U35" i="41"/>
  <c r="Q35" i="41"/>
  <c r="M35" i="41"/>
  <c r="I35" i="41"/>
  <c r="E35" i="41"/>
  <c r="AK34" i="41"/>
  <c r="AG34" i="41"/>
  <c r="AC34" i="41"/>
  <c r="Y34" i="41"/>
  <c r="U34" i="41"/>
  <c r="Q34" i="41"/>
  <c r="M34" i="41"/>
  <c r="I34" i="41"/>
  <c r="E34" i="41"/>
  <c r="AK33" i="41"/>
  <c r="AG33" i="41"/>
  <c r="AC33" i="41"/>
  <c r="Y33" i="41"/>
  <c r="U33" i="41"/>
  <c r="Q33" i="41"/>
  <c r="M33" i="41"/>
  <c r="I33" i="41"/>
  <c r="E33" i="41"/>
  <c r="AK32" i="41"/>
  <c r="AG32" i="41"/>
  <c r="AC32" i="41"/>
  <c r="Y32" i="41"/>
  <c r="U32" i="41"/>
  <c r="Q32" i="41"/>
  <c r="M32" i="41"/>
  <c r="I32" i="41"/>
  <c r="E32" i="41"/>
  <c r="AK31" i="41"/>
  <c r="AG31" i="41"/>
  <c r="AC31" i="41"/>
  <c r="Y31" i="41"/>
  <c r="U31" i="41"/>
  <c r="Q31" i="41"/>
  <c r="M31" i="41"/>
  <c r="I31" i="41"/>
  <c r="E31" i="41"/>
  <c r="AK30" i="41"/>
  <c r="AG30" i="41"/>
  <c r="AC30" i="41"/>
  <c r="Y30" i="41"/>
  <c r="U30" i="41"/>
  <c r="Q30" i="41"/>
  <c r="M30" i="41"/>
  <c r="I30" i="41"/>
  <c r="E30" i="41"/>
  <c r="AK29" i="41"/>
  <c r="AG29" i="41"/>
  <c r="AC29" i="41"/>
  <c r="Y29" i="41"/>
  <c r="U29" i="41"/>
  <c r="Q29" i="41"/>
  <c r="M29" i="41"/>
  <c r="I29" i="41"/>
  <c r="E29" i="41"/>
  <c r="AK28" i="41"/>
  <c r="AG28" i="41"/>
  <c r="AC28" i="41"/>
  <c r="Y28" i="41"/>
  <c r="U28" i="41"/>
  <c r="Q28" i="41"/>
  <c r="M28" i="41"/>
  <c r="I28" i="41"/>
  <c r="E28" i="41"/>
  <c r="AK27" i="41"/>
  <c r="AG27" i="41"/>
  <c r="AC27" i="41"/>
  <c r="Y27" i="41"/>
  <c r="U27" i="41"/>
  <c r="Q27" i="41"/>
  <c r="M27" i="41"/>
  <c r="I27" i="41"/>
  <c r="E27" i="41"/>
  <c r="AK26" i="41"/>
  <c r="AG26" i="41"/>
  <c r="AC26" i="41"/>
  <c r="Y26" i="41"/>
  <c r="U26" i="41"/>
  <c r="Q26" i="41"/>
  <c r="M26" i="41"/>
  <c r="I26" i="41"/>
  <c r="E26" i="41"/>
  <c r="AK25" i="41"/>
  <c r="AG25" i="41"/>
  <c r="AC25" i="41"/>
  <c r="Y25" i="41"/>
  <c r="U25" i="41"/>
  <c r="Q25" i="41"/>
  <c r="M25" i="41"/>
  <c r="I25" i="41"/>
  <c r="E25" i="41"/>
  <c r="AK24" i="41"/>
  <c r="AG24" i="41"/>
  <c r="AC24" i="41"/>
  <c r="Y24" i="41"/>
  <c r="U24" i="41"/>
  <c r="Q24" i="41"/>
  <c r="M24" i="41"/>
  <c r="I24" i="41"/>
  <c r="E24" i="41"/>
  <c r="AK23" i="41"/>
  <c r="AG23" i="41"/>
  <c r="AC23" i="41"/>
  <c r="Y23" i="41"/>
  <c r="U23" i="41"/>
  <c r="Q23" i="41"/>
  <c r="M23" i="41"/>
  <c r="I23" i="41"/>
  <c r="E23" i="41"/>
  <c r="AK22" i="41"/>
  <c r="AG22" i="41"/>
  <c r="AC22" i="41"/>
  <c r="Y22" i="41"/>
  <c r="U22" i="41"/>
  <c r="Q22" i="41"/>
  <c r="M22" i="41"/>
  <c r="I22" i="41"/>
  <c r="E22" i="41"/>
  <c r="AK21" i="41"/>
  <c r="AG21" i="41"/>
  <c r="AC21" i="41"/>
  <c r="Y21" i="41"/>
  <c r="U21" i="41"/>
  <c r="Q21" i="41"/>
  <c r="M21" i="41"/>
  <c r="I21" i="41"/>
  <c r="E21" i="41"/>
  <c r="AK20" i="41"/>
  <c r="AG20" i="41"/>
  <c r="AC20" i="41"/>
  <c r="Y20" i="41"/>
  <c r="U20" i="41"/>
  <c r="Q20" i="41"/>
  <c r="M20" i="41"/>
  <c r="I20" i="41"/>
  <c r="E20" i="41"/>
  <c r="AK19" i="41"/>
  <c r="AG19" i="41"/>
  <c r="AC19" i="41"/>
  <c r="Y19" i="41"/>
  <c r="U19" i="41"/>
  <c r="Q19" i="41"/>
  <c r="M19" i="41"/>
  <c r="I19" i="41"/>
  <c r="E19" i="41"/>
  <c r="AK18" i="41"/>
  <c r="AG18" i="41"/>
  <c r="AC18" i="41"/>
  <c r="Y18" i="41"/>
  <c r="U18" i="41"/>
  <c r="Q18" i="41"/>
  <c r="M18" i="41"/>
  <c r="I18" i="41"/>
  <c r="E18" i="41"/>
  <c r="AK17" i="41"/>
  <c r="AG17" i="41"/>
  <c r="AC17" i="41"/>
  <c r="Y17" i="41"/>
  <c r="U17" i="41"/>
  <c r="Q17" i="41"/>
  <c r="M17" i="41"/>
  <c r="I17" i="41"/>
  <c r="E17" i="41"/>
  <c r="AK16" i="41"/>
  <c r="AG16" i="41"/>
  <c r="AC16" i="41"/>
  <c r="Y16" i="41"/>
  <c r="U16" i="41"/>
  <c r="Q16" i="41"/>
  <c r="M16" i="41"/>
  <c r="I16" i="41"/>
  <c r="E16" i="41"/>
  <c r="AK15" i="41"/>
  <c r="AG15" i="41"/>
  <c r="AC15" i="41"/>
  <c r="Y15" i="41"/>
  <c r="U15" i="41"/>
  <c r="Q15" i="41"/>
  <c r="K15" i="41"/>
  <c r="K41" i="41" s="1"/>
  <c r="I15" i="41"/>
  <c r="E15" i="41"/>
  <c r="AK14" i="41"/>
  <c r="AG14" i="41"/>
  <c r="AC14" i="41"/>
  <c r="Y14" i="41"/>
  <c r="U14" i="41"/>
  <c r="Q14" i="41"/>
  <c r="M14" i="41"/>
  <c r="I14" i="41"/>
  <c r="E14" i="41"/>
  <c r="AK13" i="41"/>
  <c r="AE13" i="41"/>
  <c r="AE41" i="41" s="1"/>
  <c r="AC13" i="41"/>
  <c r="Y13" i="41"/>
  <c r="U13" i="41"/>
  <c r="Q13" i="41"/>
  <c r="M13" i="41"/>
  <c r="I13" i="41"/>
  <c r="E13" i="41"/>
  <c r="AK12" i="41"/>
  <c r="AG12" i="41"/>
  <c r="AC12" i="41"/>
  <c r="Y12" i="41"/>
  <c r="U12" i="41"/>
  <c r="Q12" i="41"/>
  <c r="M12" i="41"/>
  <c r="I12" i="41"/>
  <c r="E12" i="41"/>
  <c r="AK11" i="41"/>
  <c r="AG11" i="41"/>
  <c r="AC11" i="41"/>
  <c r="Y11" i="41"/>
  <c r="U11" i="41"/>
  <c r="Q11" i="41"/>
  <c r="M11" i="41"/>
  <c r="I11" i="41"/>
  <c r="E11" i="41"/>
  <c r="AK10" i="41"/>
  <c r="AG10" i="41"/>
  <c r="AC10" i="41"/>
  <c r="Y10" i="41"/>
  <c r="U10" i="41"/>
  <c r="Q10" i="41"/>
  <c r="M10" i="41"/>
  <c r="I10" i="41"/>
  <c r="E10" i="41"/>
  <c r="AK9" i="41"/>
  <c r="AG9" i="41"/>
  <c r="AC9" i="41"/>
  <c r="Y9" i="41"/>
  <c r="U9" i="41"/>
  <c r="Q9" i="41"/>
  <c r="M9" i="41"/>
  <c r="I9" i="41"/>
  <c r="E9" i="41"/>
  <c r="AK8" i="41"/>
  <c r="AG8" i="41"/>
  <c r="AC8" i="41"/>
  <c r="Y8" i="41"/>
  <c r="U8" i="41"/>
  <c r="Q8" i="41"/>
  <c r="M8" i="41"/>
  <c r="I8" i="41"/>
  <c r="E8" i="41"/>
  <c r="AK7" i="41"/>
  <c r="AG7" i="41"/>
  <c r="AC7" i="41"/>
  <c r="Y7" i="41"/>
  <c r="U7" i="41"/>
  <c r="Q7" i="41"/>
  <c r="M7" i="41"/>
  <c r="I7" i="41"/>
  <c r="E7" i="41"/>
  <c r="U44" i="40"/>
  <c r="R44" i="40"/>
  <c r="Q44" i="40"/>
  <c r="N44" i="40"/>
  <c r="M44" i="40"/>
  <c r="L44" i="40"/>
  <c r="J44" i="40"/>
  <c r="I44" i="40"/>
  <c r="X44" i="40" s="1"/>
  <c r="H44" i="40"/>
  <c r="G44" i="40"/>
  <c r="E44" i="40"/>
  <c r="D44" i="40"/>
  <c r="Z43" i="40"/>
  <c r="V43" i="40"/>
  <c r="W43" i="40" s="1"/>
  <c r="P43" i="40"/>
  <c r="P44" i="40" s="1"/>
  <c r="K43" i="40"/>
  <c r="T43" i="40" s="1"/>
  <c r="F43" i="40"/>
  <c r="C43" i="40"/>
  <c r="Z42" i="40"/>
  <c r="V42" i="40"/>
  <c r="W42" i="40" s="1"/>
  <c r="X42" i="40" s="1"/>
  <c r="O42" i="40"/>
  <c r="K42" i="40"/>
  <c r="S42" i="40" s="1"/>
  <c r="F42" i="40"/>
  <c r="C42" i="40"/>
  <c r="Z41" i="40"/>
  <c r="V41" i="40"/>
  <c r="W41" i="40" s="1"/>
  <c r="X41" i="40" s="1"/>
  <c r="O41" i="40"/>
  <c r="K41" i="40"/>
  <c r="T41" i="40" s="1"/>
  <c r="F41" i="40"/>
  <c r="C41" i="40"/>
  <c r="Z40" i="40"/>
  <c r="V40" i="40"/>
  <c r="W40" i="40" s="1"/>
  <c r="X40" i="40" s="1"/>
  <c r="O40" i="40"/>
  <c r="K40" i="40"/>
  <c r="S40" i="40" s="1"/>
  <c r="F40" i="40"/>
  <c r="C40" i="40"/>
  <c r="Z39" i="40"/>
  <c r="V39" i="40"/>
  <c r="W39" i="40" s="1"/>
  <c r="X39" i="40" s="1"/>
  <c r="O39" i="40"/>
  <c r="K39" i="40"/>
  <c r="T39" i="40" s="1"/>
  <c r="F39" i="40"/>
  <c r="C39" i="40"/>
  <c r="Z38" i="40"/>
  <c r="V38" i="40"/>
  <c r="W38" i="40" s="1"/>
  <c r="X38" i="40" s="1"/>
  <c r="O38" i="40"/>
  <c r="K38" i="40"/>
  <c r="S38" i="40" s="1"/>
  <c r="F38" i="40"/>
  <c r="C38" i="40"/>
  <c r="Z37" i="40"/>
  <c r="V37" i="40"/>
  <c r="W37" i="40" s="1"/>
  <c r="X37" i="40" s="1"/>
  <c r="O37" i="40"/>
  <c r="K37" i="40"/>
  <c r="T37" i="40" s="1"/>
  <c r="F37" i="40"/>
  <c r="C37" i="40"/>
  <c r="Z36" i="40"/>
  <c r="V36" i="40"/>
  <c r="W36" i="40" s="1"/>
  <c r="X36" i="40" s="1"/>
  <c r="O36" i="40"/>
  <c r="K36" i="40"/>
  <c r="S36" i="40" s="1"/>
  <c r="F36" i="40"/>
  <c r="C36" i="40"/>
  <c r="Z35" i="40"/>
  <c r="V35" i="40"/>
  <c r="W35" i="40" s="1"/>
  <c r="X35" i="40" s="1"/>
  <c r="O35" i="40"/>
  <c r="K35" i="40"/>
  <c r="T35" i="40" s="1"/>
  <c r="F35" i="40"/>
  <c r="C35" i="40"/>
  <c r="V34" i="40"/>
  <c r="W34" i="40" s="1"/>
  <c r="X34" i="40" s="1"/>
  <c r="O34" i="40"/>
  <c r="K34" i="40"/>
  <c r="S34" i="40" s="1"/>
  <c r="F34" i="40"/>
  <c r="C34" i="40"/>
  <c r="Z33" i="40"/>
  <c r="V33" i="40"/>
  <c r="W33" i="40" s="1"/>
  <c r="X33" i="40" s="1"/>
  <c r="O33" i="40"/>
  <c r="K33" i="40"/>
  <c r="S33" i="40" s="1"/>
  <c r="F33" i="40"/>
  <c r="C33" i="40"/>
  <c r="Z32" i="40"/>
  <c r="V32" i="40"/>
  <c r="W32" i="40" s="1"/>
  <c r="X32" i="40" s="1"/>
  <c r="O32" i="40"/>
  <c r="K32" i="40"/>
  <c r="T32" i="40" s="1"/>
  <c r="F32" i="40"/>
  <c r="C32" i="40"/>
  <c r="Z31" i="40"/>
  <c r="V31" i="40"/>
  <c r="W31" i="40" s="1"/>
  <c r="X31" i="40" s="1"/>
  <c r="O31" i="40"/>
  <c r="K31" i="40"/>
  <c r="S31" i="40" s="1"/>
  <c r="F31" i="40"/>
  <c r="C31" i="40"/>
  <c r="Z30" i="40"/>
  <c r="V30" i="40"/>
  <c r="W30" i="40" s="1"/>
  <c r="X30" i="40" s="1"/>
  <c r="O30" i="40"/>
  <c r="K30" i="40"/>
  <c r="T30" i="40" s="1"/>
  <c r="F30" i="40"/>
  <c r="C30" i="40"/>
  <c r="Z29" i="40"/>
  <c r="V29" i="40"/>
  <c r="W29" i="40" s="1"/>
  <c r="X29" i="40" s="1"/>
  <c r="O29" i="40"/>
  <c r="K29" i="40"/>
  <c r="S29" i="40" s="1"/>
  <c r="F29" i="40"/>
  <c r="C29" i="40"/>
  <c r="Z28" i="40"/>
  <c r="V28" i="40"/>
  <c r="W28" i="40" s="1"/>
  <c r="X28" i="40" s="1"/>
  <c r="O28" i="40"/>
  <c r="K28" i="40"/>
  <c r="S28" i="40" s="1"/>
  <c r="F28" i="40"/>
  <c r="C28" i="40"/>
  <c r="Z27" i="40"/>
  <c r="V27" i="40"/>
  <c r="W27" i="40" s="1"/>
  <c r="X27" i="40" s="1"/>
  <c r="O27" i="40"/>
  <c r="K27" i="40"/>
  <c r="T27" i="40" s="1"/>
  <c r="F27" i="40"/>
  <c r="C27" i="40"/>
  <c r="Z26" i="40"/>
  <c r="V26" i="40"/>
  <c r="W26" i="40" s="1"/>
  <c r="X26" i="40" s="1"/>
  <c r="O26" i="40"/>
  <c r="K26" i="40"/>
  <c r="S26" i="40" s="1"/>
  <c r="F26" i="40"/>
  <c r="C26" i="40"/>
  <c r="Z25" i="40"/>
  <c r="V25" i="40"/>
  <c r="W25" i="40" s="1"/>
  <c r="X25" i="40" s="1"/>
  <c r="O25" i="40"/>
  <c r="K25" i="40"/>
  <c r="T25" i="40" s="1"/>
  <c r="F25" i="40"/>
  <c r="C25" i="40"/>
  <c r="Z24" i="40"/>
  <c r="V24" i="40"/>
  <c r="W24" i="40" s="1"/>
  <c r="X24" i="40" s="1"/>
  <c r="O24" i="40"/>
  <c r="K24" i="40"/>
  <c r="S24" i="40" s="1"/>
  <c r="F24" i="40"/>
  <c r="C24" i="40"/>
  <c r="Z23" i="40"/>
  <c r="V23" i="40"/>
  <c r="W23" i="40" s="1"/>
  <c r="X23" i="40" s="1"/>
  <c r="O23" i="40"/>
  <c r="K23" i="40"/>
  <c r="T23" i="40" s="1"/>
  <c r="F23" i="40"/>
  <c r="C23" i="40"/>
  <c r="Z22" i="40"/>
  <c r="V22" i="40"/>
  <c r="W22" i="40" s="1"/>
  <c r="X22" i="40" s="1"/>
  <c r="O22" i="40"/>
  <c r="K22" i="40"/>
  <c r="S22" i="40" s="1"/>
  <c r="F22" i="40"/>
  <c r="C22" i="40"/>
  <c r="Z21" i="40"/>
  <c r="V21" i="40"/>
  <c r="W21" i="40" s="1"/>
  <c r="X21" i="40" s="1"/>
  <c r="O21" i="40"/>
  <c r="K21" i="40"/>
  <c r="T21" i="40" s="1"/>
  <c r="F21" i="40"/>
  <c r="C21" i="40"/>
  <c r="Z20" i="40"/>
  <c r="V20" i="40"/>
  <c r="W20" i="40" s="1"/>
  <c r="X20" i="40" s="1"/>
  <c r="O20" i="40"/>
  <c r="K20" i="40"/>
  <c r="S20" i="40" s="1"/>
  <c r="F20" i="40"/>
  <c r="C20" i="40"/>
  <c r="Z19" i="40"/>
  <c r="V19" i="40"/>
  <c r="W19" i="40" s="1"/>
  <c r="X19" i="40" s="1"/>
  <c r="O19" i="40"/>
  <c r="K19" i="40"/>
  <c r="T19" i="40" s="1"/>
  <c r="F19" i="40"/>
  <c r="C19" i="40"/>
  <c r="Z18" i="40"/>
  <c r="V18" i="40"/>
  <c r="W18" i="40" s="1"/>
  <c r="X18" i="40" s="1"/>
  <c r="O18" i="40"/>
  <c r="K18" i="40"/>
  <c r="T18" i="40" s="1"/>
  <c r="F18" i="40"/>
  <c r="C18" i="40"/>
  <c r="Z17" i="40"/>
  <c r="V17" i="40"/>
  <c r="W17" i="40" s="1"/>
  <c r="X17" i="40" s="1"/>
  <c r="O17" i="40"/>
  <c r="K17" i="40"/>
  <c r="S17" i="40" s="1"/>
  <c r="F17" i="40"/>
  <c r="C17" i="40"/>
  <c r="Z16" i="40"/>
  <c r="V16" i="40"/>
  <c r="W16" i="40" s="1"/>
  <c r="X16" i="40" s="1"/>
  <c r="O16" i="40"/>
  <c r="K16" i="40"/>
  <c r="T16" i="40" s="1"/>
  <c r="F16" i="40"/>
  <c r="C16" i="40"/>
  <c r="Z15" i="40"/>
  <c r="V15" i="40"/>
  <c r="W15" i="40" s="1"/>
  <c r="X15" i="40" s="1"/>
  <c r="O15" i="40"/>
  <c r="K15" i="40"/>
  <c r="S15" i="40" s="1"/>
  <c r="F15" i="40"/>
  <c r="C15" i="40"/>
  <c r="Z14" i="40"/>
  <c r="V14" i="40"/>
  <c r="W14" i="40" s="1"/>
  <c r="X14" i="40" s="1"/>
  <c r="O14" i="40"/>
  <c r="K14" i="40"/>
  <c r="T14" i="40" s="1"/>
  <c r="F14" i="40"/>
  <c r="C14" i="40"/>
  <c r="Z13" i="40"/>
  <c r="V13" i="40"/>
  <c r="W13" i="40" s="1"/>
  <c r="X13" i="40" s="1"/>
  <c r="O13" i="40"/>
  <c r="K13" i="40"/>
  <c r="T13" i="40" s="1"/>
  <c r="F13" i="40"/>
  <c r="C13" i="40"/>
  <c r="AA13" i="40" s="1"/>
  <c r="Z12" i="40"/>
  <c r="V12" i="40"/>
  <c r="W12" i="40" s="1"/>
  <c r="X12" i="40" s="1"/>
  <c r="O12" i="40"/>
  <c r="K12" i="40"/>
  <c r="S12" i="40" s="1"/>
  <c r="F12" i="40"/>
  <c r="C12" i="40"/>
  <c r="Z11" i="40"/>
  <c r="V11" i="40"/>
  <c r="W11" i="40" s="1"/>
  <c r="X11" i="40" s="1"/>
  <c r="O11" i="40"/>
  <c r="K11" i="40"/>
  <c r="T11" i="40" s="1"/>
  <c r="F11" i="40"/>
  <c r="C11" i="40"/>
  <c r="Z10" i="40"/>
  <c r="V10" i="40"/>
  <c r="W10" i="40" s="1"/>
  <c r="X10" i="40" s="1"/>
  <c r="O10" i="40"/>
  <c r="K10" i="40"/>
  <c r="T10" i="40" s="1"/>
  <c r="F10" i="40"/>
  <c r="C10" i="40"/>
  <c r="Z9" i="40"/>
  <c r="V9" i="40"/>
  <c r="W9" i="40" s="1"/>
  <c r="X9" i="40" s="1"/>
  <c r="O9" i="40"/>
  <c r="K9" i="40"/>
  <c r="F9" i="40"/>
  <c r="C9" i="40"/>
  <c r="BB41" i="43" l="1"/>
  <c r="AZ38" i="43"/>
  <c r="AZ12" i="43"/>
  <c r="AZ16" i="43"/>
  <c r="AZ29" i="43"/>
  <c r="AZ11" i="43"/>
  <c r="AZ20" i="43"/>
  <c r="AZ14" i="43"/>
  <c r="AZ33" i="43"/>
  <c r="AZ17" i="43"/>
  <c r="AZ32" i="43"/>
  <c r="AZ9" i="43"/>
  <c r="AZ23" i="43"/>
  <c r="AZ37" i="43"/>
  <c r="AZ7" i="43"/>
  <c r="AZ8" i="43"/>
  <c r="AZ30" i="43"/>
  <c r="AZ26" i="43"/>
  <c r="AZ27" i="43"/>
  <c r="AZ24" i="43"/>
  <c r="AZ35" i="43"/>
  <c r="AZ34" i="43"/>
  <c r="AZ22" i="43"/>
  <c r="AZ28" i="43"/>
  <c r="AZ10" i="43"/>
  <c r="AZ21" i="43"/>
  <c r="AZ36" i="43"/>
  <c r="AZ19" i="43"/>
  <c r="AZ25" i="43"/>
  <c r="AZ39" i="43"/>
  <c r="AZ31" i="43"/>
  <c r="U41" i="41"/>
  <c r="AT7" i="41"/>
  <c r="AT11" i="41"/>
  <c r="AZ18" i="43"/>
  <c r="S14" i="40"/>
  <c r="T34" i="40"/>
  <c r="AT13" i="41"/>
  <c r="S43" i="40"/>
  <c r="I41" i="41"/>
  <c r="Y41" i="41"/>
  <c r="S10" i="40"/>
  <c r="AY15" i="43"/>
  <c r="BA15" i="43" s="1"/>
  <c r="S25" i="40"/>
  <c r="AT17" i="41"/>
  <c r="AT21" i="41"/>
  <c r="AT25" i="41"/>
  <c r="AT29" i="41"/>
  <c r="AT33" i="41"/>
  <c r="AT37" i="41"/>
  <c r="AQ38" i="41"/>
  <c r="AS38" i="41" s="1"/>
  <c r="AQ34" i="41"/>
  <c r="AS34" i="41" s="1"/>
  <c r="AQ30" i="41"/>
  <c r="AS30" i="41" s="1"/>
  <c r="AQ26" i="41"/>
  <c r="AS26" i="41" s="1"/>
  <c r="AQ22" i="41"/>
  <c r="AS22" i="41" s="1"/>
  <c r="AQ18" i="41"/>
  <c r="AS18" i="41" s="1"/>
  <c r="AQ14" i="41"/>
  <c r="AS14" i="41" s="1"/>
  <c r="AQ10" i="41"/>
  <c r="AS10" i="41" s="1"/>
  <c r="AT8" i="41"/>
  <c r="AT12" i="41"/>
  <c r="AT14" i="41"/>
  <c r="AT18" i="41"/>
  <c r="AT22" i="41"/>
  <c r="AT26" i="41"/>
  <c r="AT30" i="41"/>
  <c r="AT34" i="41"/>
  <c r="AT38" i="41"/>
  <c r="AQ7" i="41"/>
  <c r="AS7" i="41" s="1"/>
  <c r="AQ37" i="41"/>
  <c r="AS37" i="41" s="1"/>
  <c r="AQ33" i="41"/>
  <c r="AS33" i="41" s="1"/>
  <c r="AQ29" i="41"/>
  <c r="AS29" i="41" s="1"/>
  <c r="AQ25" i="41"/>
  <c r="AS25" i="41" s="1"/>
  <c r="AQ21" i="41"/>
  <c r="AS21" i="41" s="1"/>
  <c r="AQ17" i="41"/>
  <c r="AS17" i="41" s="1"/>
  <c r="AQ9" i="41"/>
  <c r="AS9" i="41" s="1"/>
  <c r="S18" i="40"/>
  <c r="AC41" i="41"/>
  <c r="AT9" i="41"/>
  <c r="AG13" i="41"/>
  <c r="AQ13" i="41" s="1"/>
  <c r="AT15" i="41"/>
  <c r="AT19" i="41"/>
  <c r="AT23" i="41"/>
  <c r="AT27" i="41"/>
  <c r="AT31" i="41"/>
  <c r="AT35" i="41"/>
  <c r="AT39" i="41"/>
  <c r="AQ40" i="41"/>
  <c r="AS40" i="41" s="1"/>
  <c r="AQ36" i="41"/>
  <c r="AS36" i="41" s="1"/>
  <c r="AQ32" i="41"/>
  <c r="AS32" i="41" s="1"/>
  <c r="AQ28" i="41"/>
  <c r="AS28" i="41" s="1"/>
  <c r="AQ24" i="41"/>
  <c r="AS24" i="41" s="1"/>
  <c r="AQ20" i="41"/>
  <c r="AS20" i="41" s="1"/>
  <c r="AQ16" i="41"/>
  <c r="AS16" i="41" s="1"/>
  <c r="AQ12" i="41"/>
  <c r="AS12" i="41" s="1"/>
  <c r="AQ8" i="41"/>
  <c r="AS8" i="41" s="1"/>
  <c r="T12" i="40"/>
  <c r="S39" i="40"/>
  <c r="O43" i="40"/>
  <c r="O44" i="40" s="1"/>
  <c r="Q41" i="41"/>
  <c r="AT10" i="41"/>
  <c r="AT16" i="41"/>
  <c r="AT20" i="41"/>
  <c r="AT24" i="41"/>
  <c r="AT28" i="41"/>
  <c r="AT32" i="41"/>
  <c r="AT36" i="41"/>
  <c r="AT40" i="41"/>
  <c r="AQ39" i="41"/>
  <c r="AS39" i="41" s="1"/>
  <c r="AQ31" i="41"/>
  <c r="AS31" i="41" s="1"/>
  <c r="AQ27" i="41"/>
  <c r="AS27" i="41" s="1"/>
  <c r="AQ23" i="41"/>
  <c r="AS23" i="41" s="1"/>
  <c r="AQ19" i="41"/>
  <c r="AS19" i="41" s="1"/>
  <c r="AQ11" i="41"/>
  <c r="AS11" i="41" s="1"/>
  <c r="AZ13" i="43"/>
  <c r="AG41" i="43"/>
  <c r="S44" i="42"/>
  <c r="T44" i="42"/>
  <c r="AQ35" i="41"/>
  <c r="AS35" i="41" s="1"/>
  <c r="S37" i="40"/>
  <c r="S35" i="40"/>
  <c r="S32" i="40"/>
  <c r="K44" i="40"/>
  <c r="S27" i="40"/>
  <c r="S23" i="40"/>
  <c r="S21" i="40"/>
  <c r="S16" i="40"/>
  <c r="F44" i="40"/>
  <c r="C44" i="40"/>
  <c r="AO41" i="41"/>
  <c r="E41" i="41"/>
  <c r="AK41" i="41"/>
  <c r="M15" i="41"/>
  <c r="AQ15" i="41" s="1"/>
  <c r="AS15" i="41" s="1"/>
  <c r="T15" i="40"/>
  <c r="T22" i="40"/>
  <c r="T24" i="40"/>
  <c r="T26" i="40"/>
  <c r="T28" i="40"/>
  <c r="T36" i="40"/>
  <c r="T38" i="40"/>
  <c r="T40" i="40"/>
  <c r="T9" i="40"/>
  <c r="S41" i="40"/>
  <c r="V44" i="40"/>
  <c r="S9" i="40"/>
  <c r="S11" i="40"/>
  <c r="S13" i="40"/>
  <c r="S19" i="40"/>
  <c r="S30" i="40"/>
  <c r="AO13" i="39"/>
  <c r="C11" i="38"/>
  <c r="AL41" i="39"/>
  <c r="AJ41" i="39"/>
  <c r="AI41" i="39"/>
  <c r="AH41" i="39"/>
  <c r="AF41" i="39"/>
  <c r="AD41" i="39"/>
  <c r="AB41" i="39"/>
  <c r="AA41" i="39"/>
  <c r="Z41" i="39"/>
  <c r="X41" i="39"/>
  <c r="W41" i="39"/>
  <c r="V41" i="39"/>
  <c r="T41" i="39"/>
  <c r="S41" i="39"/>
  <c r="R41" i="39"/>
  <c r="P41" i="39"/>
  <c r="O41" i="39"/>
  <c r="N41" i="39"/>
  <c r="L41" i="39"/>
  <c r="J41" i="39"/>
  <c r="H41" i="39"/>
  <c r="G41" i="39"/>
  <c r="F41" i="39"/>
  <c r="D41" i="39"/>
  <c r="C41" i="39"/>
  <c r="AK40" i="39"/>
  <c r="AG40" i="39"/>
  <c r="AC40" i="39"/>
  <c r="Y40" i="39"/>
  <c r="U40" i="39"/>
  <c r="Q40" i="39"/>
  <c r="M40" i="39"/>
  <c r="I40" i="39"/>
  <c r="E40" i="39"/>
  <c r="AK39" i="39"/>
  <c r="AG39" i="39"/>
  <c r="AC39" i="39"/>
  <c r="Y39" i="39"/>
  <c r="U39" i="39"/>
  <c r="Q39" i="39"/>
  <c r="M39" i="39"/>
  <c r="I39" i="39"/>
  <c r="E39" i="39"/>
  <c r="AK38" i="39"/>
  <c r="AG38" i="39"/>
  <c r="AC38" i="39"/>
  <c r="Y38" i="39"/>
  <c r="U38" i="39"/>
  <c r="Q38" i="39"/>
  <c r="M38" i="39"/>
  <c r="I38" i="39"/>
  <c r="E38" i="39"/>
  <c r="AK37" i="39"/>
  <c r="AG37" i="39"/>
  <c r="AC37" i="39"/>
  <c r="Y37" i="39"/>
  <c r="U37" i="39"/>
  <c r="Q37" i="39"/>
  <c r="M37" i="39"/>
  <c r="I37" i="39"/>
  <c r="E37" i="39"/>
  <c r="AK36" i="39"/>
  <c r="AG36" i="39"/>
  <c r="AC36" i="39"/>
  <c r="Y36" i="39"/>
  <c r="U36" i="39"/>
  <c r="Q36" i="39"/>
  <c r="M36" i="39"/>
  <c r="I36" i="39"/>
  <c r="E36" i="39"/>
  <c r="AK35" i="39"/>
  <c r="AG35" i="39"/>
  <c r="AC35" i="39"/>
  <c r="Y35" i="39"/>
  <c r="U35" i="39"/>
  <c r="Q35" i="39"/>
  <c r="M35" i="39"/>
  <c r="I35" i="39"/>
  <c r="E35" i="39"/>
  <c r="AK34" i="39"/>
  <c r="AG34" i="39"/>
  <c r="AC34" i="39"/>
  <c r="Y34" i="39"/>
  <c r="U34" i="39"/>
  <c r="Q34" i="39"/>
  <c r="M34" i="39"/>
  <c r="I34" i="39"/>
  <c r="E34" i="39"/>
  <c r="AK33" i="39"/>
  <c r="AG33" i="39"/>
  <c r="AC33" i="39"/>
  <c r="Y33" i="39"/>
  <c r="U33" i="39"/>
  <c r="Q33" i="39"/>
  <c r="M33" i="39"/>
  <c r="I33" i="39"/>
  <c r="E33" i="39"/>
  <c r="AK32" i="39"/>
  <c r="AG32" i="39"/>
  <c r="AC32" i="39"/>
  <c r="Y32" i="39"/>
  <c r="U32" i="39"/>
  <c r="Q32" i="39"/>
  <c r="M32" i="39"/>
  <c r="I32" i="39"/>
  <c r="E32" i="39"/>
  <c r="AK31" i="39"/>
  <c r="AG31" i="39"/>
  <c r="AC31" i="39"/>
  <c r="Y31" i="39"/>
  <c r="U31" i="39"/>
  <c r="Q31" i="39"/>
  <c r="M31" i="39"/>
  <c r="I31" i="39"/>
  <c r="E31" i="39"/>
  <c r="AK30" i="39"/>
  <c r="AG30" i="39"/>
  <c r="AC30" i="39"/>
  <c r="Y30" i="39"/>
  <c r="U30" i="39"/>
  <c r="Q30" i="39"/>
  <c r="M30" i="39"/>
  <c r="I30" i="39"/>
  <c r="E30" i="39"/>
  <c r="AK29" i="39"/>
  <c r="AG29" i="39"/>
  <c r="AC29" i="39"/>
  <c r="Y29" i="39"/>
  <c r="U29" i="39"/>
  <c r="Q29" i="39"/>
  <c r="M29" i="39"/>
  <c r="I29" i="39"/>
  <c r="E29" i="39"/>
  <c r="AK28" i="39"/>
  <c r="AG28" i="39"/>
  <c r="AC28" i="39"/>
  <c r="Y28" i="39"/>
  <c r="U28" i="39"/>
  <c r="Q28" i="39"/>
  <c r="M28" i="39"/>
  <c r="I28" i="39"/>
  <c r="E28" i="39"/>
  <c r="AK27" i="39"/>
  <c r="AG27" i="39"/>
  <c r="AC27" i="39"/>
  <c r="Y27" i="39"/>
  <c r="U27" i="39"/>
  <c r="Q27" i="39"/>
  <c r="M27" i="39"/>
  <c r="I27" i="39"/>
  <c r="E27" i="39"/>
  <c r="AK26" i="39"/>
  <c r="AG26" i="39"/>
  <c r="AC26" i="39"/>
  <c r="Y26" i="39"/>
  <c r="U26" i="39"/>
  <c r="Q26" i="39"/>
  <c r="M26" i="39"/>
  <c r="I26" i="39"/>
  <c r="E26" i="39"/>
  <c r="AK25" i="39"/>
  <c r="AG25" i="39"/>
  <c r="AC25" i="39"/>
  <c r="Y25" i="39"/>
  <c r="U25" i="39"/>
  <c r="Q25" i="39"/>
  <c r="M25" i="39"/>
  <c r="I25" i="39"/>
  <c r="E25" i="39"/>
  <c r="AK24" i="39"/>
  <c r="AG24" i="39"/>
  <c r="AC24" i="39"/>
  <c r="Y24" i="39"/>
  <c r="U24" i="39"/>
  <c r="Q24" i="39"/>
  <c r="M24" i="39"/>
  <c r="I24" i="39"/>
  <c r="E24" i="39"/>
  <c r="AK23" i="39"/>
  <c r="AG23" i="39"/>
  <c r="AC23" i="39"/>
  <c r="Y23" i="39"/>
  <c r="U23" i="39"/>
  <c r="Q23" i="39"/>
  <c r="M23" i="39"/>
  <c r="I23" i="39"/>
  <c r="E23" i="39"/>
  <c r="AK22" i="39"/>
  <c r="AG22" i="39"/>
  <c r="AC22" i="39"/>
  <c r="Y22" i="39"/>
  <c r="U22" i="39"/>
  <c r="Q22" i="39"/>
  <c r="M22" i="39"/>
  <c r="I22" i="39"/>
  <c r="E22" i="39"/>
  <c r="AK21" i="39"/>
  <c r="AG21" i="39"/>
  <c r="AC21" i="39"/>
  <c r="Y21" i="39"/>
  <c r="U21" i="39"/>
  <c r="Q21" i="39"/>
  <c r="M21" i="39"/>
  <c r="I21" i="39"/>
  <c r="E21" i="39"/>
  <c r="AK20" i="39"/>
  <c r="AG20" i="39"/>
  <c r="AC20" i="39"/>
  <c r="Y20" i="39"/>
  <c r="U20" i="39"/>
  <c r="Q20" i="39"/>
  <c r="M20" i="39"/>
  <c r="I20" i="39"/>
  <c r="E20" i="39"/>
  <c r="AK19" i="39"/>
  <c r="AG19" i="39"/>
  <c r="AC19" i="39"/>
  <c r="Y19" i="39"/>
  <c r="U19" i="39"/>
  <c r="Q19" i="39"/>
  <c r="M19" i="39"/>
  <c r="I19" i="39"/>
  <c r="E19" i="39"/>
  <c r="AK18" i="39"/>
  <c r="AG18" i="39"/>
  <c r="AC18" i="39"/>
  <c r="Y18" i="39"/>
  <c r="U18" i="39"/>
  <c r="Q18" i="39"/>
  <c r="M18" i="39"/>
  <c r="I18" i="39"/>
  <c r="E18" i="39"/>
  <c r="AK17" i="39"/>
  <c r="AG17" i="39"/>
  <c r="AC17" i="39"/>
  <c r="Y17" i="39"/>
  <c r="U17" i="39"/>
  <c r="Q17" i="39"/>
  <c r="M17" i="39"/>
  <c r="I17" i="39"/>
  <c r="E17" i="39"/>
  <c r="AK16" i="39"/>
  <c r="AG16" i="39"/>
  <c r="AC16" i="39"/>
  <c r="Y16" i="39"/>
  <c r="U16" i="39"/>
  <c r="Q16" i="39"/>
  <c r="M16" i="39"/>
  <c r="I16" i="39"/>
  <c r="E16" i="39"/>
  <c r="AK15" i="39"/>
  <c r="AG15" i="39"/>
  <c r="AC15" i="39"/>
  <c r="Y15" i="39"/>
  <c r="U15" i="39"/>
  <c r="Q15" i="39"/>
  <c r="K15" i="39"/>
  <c r="K41" i="39" s="1"/>
  <c r="I15" i="39"/>
  <c r="E15" i="39"/>
  <c r="AK14" i="39"/>
  <c r="AG14" i="39"/>
  <c r="AC14" i="39"/>
  <c r="Y14" i="39"/>
  <c r="U14" i="39"/>
  <c r="Q14" i="39"/>
  <c r="M14" i="39"/>
  <c r="I14" i="39"/>
  <c r="E14" i="39"/>
  <c r="AK13" i="39"/>
  <c r="AE13" i="39"/>
  <c r="AE41" i="39" s="1"/>
  <c r="AC13" i="39"/>
  <c r="Y13" i="39"/>
  <c r="U13" i="39"/>
  <c r="Q13" i="39"/>
  <c r="M13" i="39"/>
  <c r="I13" i="39"/>
  <c r="E13" i="39"/>
  <c r="AK12" i="39"/>
  <c r="AG12" i="39"/>
  <c r="AC12" i="39"/>
  <c r="Y12" i="39"/>
  <c r="U12" i="39"/>
  <c r="Q12" i="39"/>
  <c r="M12" i="39"/>
  <c r="I12" i="39"/>
  <c r="E12" i="39"/>
  <c r="AK11" i="39"/>
  <c r="AG11" i="39"/>
  <c r="AC11" i="39"/>
  <c r="Y11" i="39"/>
  <c r="U11" i="39"/>
  <c r="Q11" i="39"/>
  <c r="M11" i="39"/>
  <c r="I11" i="39"/>
  <c r="E11" i="39"/>
  <c r="AK10" i="39"/>
  <c r="AG10" i="39"/>
  <c r="AC10" i="39"/>
  <c r="Y10" i="39"/>
  <c r="U10" i="39"/>
  <c r="Q10" i="39"/>
  <c r="M10" i="39"/>
  <c r="I10" i="39"/>
  <c r="E10" i="39"/>
  <c r="AK9" i="39"/>
  <c r="AG9" i="39"/>
  <c r="AC9" i="39"/>
  <c r="Y9" i="39"/>
  <c r="U9" i="39"/>
  <c r="Q9" i="39"/>
  <c r="M9" i="39"/>
  <c r="I9" i="39"/>
  <c r="E9" i="39"/>
  <c r="AK8" i="39"/>
  <c r="AG8" i="39"/>
  <c r="AC8" i="39"/>
  <c r="Y8" i="39"/>
  <c r="U8" i="39"/>
  <c r="Q8" i="39"/>
  <c r="M8" i="39"/>
  <c r="I8" i="39"/>
  <c r="E8" i="39"/>
  <c r="AK7" i="39"/>
  <c r="AG7" i="39"/>
  <c r="AC7" i="39"/>
  <c r="Y7" i="39"/>
  <c r="U7" i="39"/>
  <c r="Q7" i="39"/>
  <c r="M7" i="39"/>
  <c r="I7" i="39"/>
  <c r="E7" i="39"/>
  <c r="U44" i="38"/>
  <c r="R44" i="38"/>
  <c r="Q44" i="38"/>
  <c r="N44" i="38"/>
  <c r="M44" i="38"/>
  <c r="L44" i="38"/>
  <c r="J44" i="38"/>
  <c r="I44" i="38"/>
  <c r="X44" i="38" s="1"/>
  <c r="X45" i="38" s="1"/>
  <c r="H44" i="38"/>
  <c r="G44" i="38"/>
  <c r="E44" i="38"/>
  <c r="D44" i="38"/>
  <c r="Z43" i="38"/>
  <c r="V43" i="38"/>
  <c r="W43" i="38" s="1"/>
  <c r="P43" i="38"/>
  <c r="P44" i="38" s="1"/>
  <c r="K43" i="38"/>
  <c r="T43" i="38" s="1"/>
  <c r="F43" i="38"/>
  <c r="C43" i="38"/>
  <c r="Z42" i="38"/>
  <c r="V42" i="38"/>
  <c r="W42" i="38" s="1"/>
  <c r="X42" i="38" s="1"/>
  <c r="O42" i="38"/>
  <c r="K42" i="38"/>
  <c r="S42" i="38" s="1"/>
  <c r="F42" i="38"/>
  <c r="C42" i="38"/>
  <c r="Z41" i="38"/>
  <c r="V41" i="38"/>
  <c r="W41" i="38" s="1"/>
  <c r="X41" i="38" s="1"/>
  <c r="O41" i="38"/>
  <c r="K41" i="38"/>
  <c r="T41" i="38" s="1"/>
  <c r="F41" i="38"/>
  <c r="C41" i="38"/>
  <c r="Z40" i="38"/>
  <c r="V40" i="38"/>
  <c r="W40" i="38" s="1"/>
  <c r="X40" i="38" s="1"/>
  <c r="O40" i="38"/>
  <c r="K40" i="38"/>
  <c r="S40" i="38" s="1"/>
  <c r="F40" i="38"/>
  <c r="C40" i="38"/>
  <c r="Z39" i="38"/>
  <c r="V39" i="38"/>
  <c r="W39" i="38" s="1"/>
  <c r="X39" i="38" s="1"/>
  <c r="O39" i="38"/>
  <c r="K39" i="38"/>
  <c r="T39" i="38" s="1"/>
  <c r="F39" i="38"/>
  <c r="C39" i="38"/>
  <c r="Z38" i="38"/>
  <c r="V38" i="38"/>
  <c r="W38" i="38" s="1"/>
  <c r="X38" i="38" s="1"/>
  <c r="O38" i="38"/>
  <c r="K38" i="38"/>
  <c r="S38" i="38" s="1"/>
  <c r="F38" i="38"/>
  <c r="C38" i="38"/>
  <c r="Z37" i="38"/>
  <c r="V37" i="38"/>
  <c r="W37" i="38" s="1"/>
  <c r="X37" i="38" s="1"/>
  <c r="O37" i="38"/>
  <c r="K37" i="38"/>
  <c r="T37" i="38" s="1"/>
  <c r="F37" i="38"/>
  <c r="C37" i="38"/>
  <c r="Z36" i="38"/>
  <c r="V36" i="38"/>
  <c r="W36" i="38" s="1"/>
  <c r="X36" i="38" s="1"/>
  <c r="O36" i="38"/>
  <c r="K36" i="38"/>
  <c r="S36" i="38" s="1"/>
  <c r="F36" i="38"/>
  <c r="C36" i="38"/>
  <c r="Z35" i="38"/>
  <c r="V35" i="38"/>
  <c r="W35" i="38" s="1"/>
  <c r="X35" i="38" s="1"/>
  <c r="O35" i="38"/>
  <c r="K35" i="38"/>
  <c r="S35" i="38" s="1"/>
  <c r="F35" i="38"/>
  <c r="C35" i="38"/>
  <c r="V34" i="38"/>
  <c r="W34" i="38" s="1"/>
  <c r="X34" i="38" s="1"/>
  <c r="O34" i="38"/>
  <c r="K34" i="38"/>
  <c r="T34" i="38" s="1"/>
  <c r="F34" i="38"/>
  <c r="C34" i="38"/>
  <c r="Z33" i="38"/>
  <c r="V33" i="38"/>
  <c r="W33" i="38" s="1"/>
  <c r="X33" i="38" s="1"/>
  <c r="O33" i="38"/>
  <c r="K33" i="38"/>
  <c r="S33" i="38" s="1"/>
  <c r="F33" i="38"/>
  <c r="C33" i="38"/>
  <c r="Z32" i="38"/>
  <c r="V32" i="38"/>
  <c r="W32" i="38" s="1"/>
  <c r="X32" i="38" s="1"/>
  <c r="O32" i="38"/>
  <c r="K32" i="38"/>
  <c r="S32" i="38" s="1"/>
  <c r="F32" i="38"/>
  <c r="C32" i="38"/>
  <c r="Z31" i="38"/>
  <c r="V31" i="38"/>
  <c r="W31" i="38" s="1"/>
  <c r="X31" i="38" s="1"/>
  <c r="O31" i="38"/>
  <c r="K31" i="38"/>
  <c r="S31" i="38" s="1"/>
  <c r="F31" i="38"/>
  <c r="C31" i="38"/>
  <c r="Z30" i="38"/>
  <c r="V30" i="38"/>
  <c r="W30" i="38" s="1"/>
  <c r="X30" i="38" s="1"/>
  <c r="O30" i="38"/>
  <c r="K30" i="38"/>
  <c r="S30" i="38" s="1"/>
  <c r="F30" i="38"/>
  <c r="C30" i="38"/>
  <c r="Z29" i="38"/>
  <c r="V29" i="38"/>
  <c r="W29" i="38" s="1"/>
  <c r="X29" i="38" s="1"/>
  <c r="O29" i="38"/>
  <c r="K29" i="38"/>
  <c r="S29" i="38" s="1"/>
  <c r="F29" i="38"/>
  <c r="C29" i="38"/>
  <c r="Z28" i="38"/>
  <c r="V28" i="38"/>
  <c r="W28" i="38" s="1"/>
  <c r="X28" i="38" s="1"/>
  <c r="O28" i="38"/>
  <c r="K28" i="38"/>
  <c r="S28" i="38" s="1"/>
  <c r="F28" i="38"/>
  <c r="C28" i="38"/>
  <c r="Z27" i="38"/>
  <c r="V27" i="38"/>
  <c r="W27" i="38" s="1"/>
  <c r="X27" i="38" s="1"/>
  <c r="O27" i="38"/>
  <c r="K27" i="38"/>
  <c r="T27" i="38" s="1"/>
  <c r="F27" i="38"/>
  <c r="C27" i="38"/>
  <c r="Z26" i="38"/>
  <c r="V26" i="38"/>
  <c r="W26" i="38" s="1"/>
  <c r="X26" i="38" s="1"/>
  <c r="O26" i="38"/>
  <c r="K26" i="38"/>
  <c r="S26" i="38" s="1"/>
  <c r="F26" i="38"/>
  <c r="C26" i="38"/>
  <c r="Z25" i="38"/>
  <c r="V25" i="38"/>
  <c r="W25" i="38" s="1"/>
  <c r="X25" i="38" s="1"/>
  <c r="O25" i="38"/>
  <c r="K25" i="38"/>
  <c r="T25" i="38" s="1"/>
  <c r="F25" i="38"/>
  <c r="C25" i="38"/>
  <c r="Z24" i="38"/>
  <c r="V24" i="38"/>
  <c r="W24" i="38" s="1"/>
  <c r="X24" i="38" s="1"/>
  <c r="O24" i="38"/>
  <c r="K24" i="38"/>
  <c r="S24" i="38" s="1"/>
  <c r="F24" i="38"/>
  <c r="C24" i="38"/>
  <c r="Z23" i="38"/>
  <c r="V23" i="38"/>
  <c r="W23" i="38" s="1"/>
  <c r="X23" i="38" s="1"/>
  <c r="O23" i="38"/>
  <c r="K23" i="38"/>
  <c r="S23" i="38" s="1"/>
  <c r="F23" i="38"/>
  <c r="C23" i="38"/>
  <c r="Z22" i="38"/>
  <c r="V22" i="38"/>
  <c r="W22" i="38" s="1"/>
  <c r="X22" i="38" s="1"/>
  <c r="O22" i="38"/>
  <c r="K22" i="38"/>
  <c r="S22" i="38" s="1"/>
  <c r="F22" i="38"/>
  <c r="C22" i="38"/>
  <c r="Z21" i="38"/>
  <c r="V21" i="38"/>
  <c r="W21" i="38" s="1"/>
  <c r="X21" i="38" s="1"/>
  <c r="O21" i="38"/>
  <c r="K21" i="38"/>
  <c r="T21" i="38" s="1"/>
  <c r="F21" i="38"/>
  <c r="C21" i="38"/>
  <c r="Z20" i="38"/>
  <c r="V20" i="38"/>
  <c r="W20" i="38" s="1"/>
  <c r="X20" i="38" s="1"/>
  <c r="O20" i="38"/>
  <c r="K20" i="38"/>
  <c r="S20" i="38" s="1"/>
  <c r="F20" i="38"/>
  <c r="C20" i="38"/>
  <c r="Z19" i="38"/>
  <c r="V19" i="38"/>
  <c r="W19" i="38" s="1"/>
  <c r="X19" i="38" s="1"/>
  <c r="O19" i="38"/>
  <c r="K19" i="38"/>
  <c r="T19" i="38" s="1"/>
  <c r="F19" i="38"/>
  <c r="C19" i="38"/>
  <c r="Z18" i="38"/>
  <c r="V18" i="38"/>
  <c r="W18" i="38" s="1"/>
  <c r="X18" i="38" s="1"/>
  <c r="O18" i="38"/>
  <c r="K18" i="38"/>
  <c r="T18" i="38" s="1"/>
  <c r="F18" i="38"/>
  <c r="C18" i="38"/>
  <c r="Z17" i="38"/>
  <c r="V17" i="38"/>
  <c r="W17" i="38" s="1"/>
  <c r="X17" i="38" s="1"/>
  <c r="O17" i="38"/>
  <c r="K17" i="38"/>
  <c r="S17" i="38" s="1"/>
  <c r="F17" i="38"/>
  <c r="C17" i="38"/>
  <c r="Z16" i="38"/>
  <c r="V16" i="38"/>
  <c r="W16" i="38" s="1"/>
  <c r="X16" i="38" s="1"/>
  <c r="O16" i="38"/>
  <c r="K16" i="38"/>
  <c r="S16" i="38" s="1"/>
  <c r="F16" i="38"/>
  <c r="C16" i="38"/>
  <c r="Z15" i="38"/>
  <c r="V15" i="38"/>
  <c r="W15" i="38" s="1"/>
  <c r="X15" i="38" s="1"/>
  <c r="O15" i="38"/>
  <c r="K15" i="38"/>
  <c r="S15" i="38" s="1"/>
  <c r="F15" i="38"/>
  <c r="C15" i="38"/>
  <c r="Z14" i="38"/>
  <c r="V14" i="38"/>
  <c r="W14" i="38" s="1"/>
  <c r="X14" i="38" s="1"/>
  <c r="O14" i="38"/>
  <c r="K14" i="38"/>
  <c r="S14" i="38" s="1"/>
  <c r="F14" i="38"/>
  <c r="C14" i="38"/>
  <c r="Z13" i="38"/>
  <c r="V13" i="38"/>
  <c r="W13" i="38" s="1"/>
  <c r="X13" i="38" s="1"/>
  <c r="O13" i="38"/>
  <c r="K13" i="38"/>
  <c r="T13" i="38" s="1"/>
  <c r="F13" i="38"/>
  <c r="C13" i="38"/>
  <c r="AA13" i="38" s="1"/>
  <c r="Z12" i="38"/>
  <c r="V12" i="38"/>
  <c r="W12" i="38" s="1"/>
  <c r="X12" i="38" s="1"/>
  <c r="O12" i="38"/>
  <c r="K12" i="38"/>
  <c r="S12" i="38" s="1"/>
  <c r="F12" i="38"/>
  <c r="C12" i="38"/>
  <c r="Z11" i="38"/>
  <c r="V11" i="38"/>
  <c r="W11" i="38" s="1"/>
  <c r="X11" i="38" s="1"/>
  <c r="O11" i="38"/>
  <c r="K11" i="38"/>
  <c r="T11" i="38" s="1"/>
  <c r="F11" i="38"/>
  <c r="Z10" i="38"/>
  <c r="V10" i="38"/>
  <c r="W10" i="38" s="1"/>
  <c r="X10" i="38" s="1"/>
  <c r="O10" i="38"/>
  <c r="K10" i="38"/>
  <c r="T10" i="38" s="1"/>
  <c r="F10" i="38"/>
  <c r="C10" i="38"/>
  <c r="Z9" i="38"/>
  <c r="V9" i="38"/>
  <c r="O9" i="38"/>
  <c r="K9" i="38"/>
  <c r="T9" i="38" s="1"/>
  <c r="F9" i="38"/>
  <c r="C9" i="38"/>
  <c r="AR29" i="41" l="1"/>
  <c r="AR38" i="41"/>
  <c r="AR36" i="41"/>
  <c r="AR31" i="41"/>
  <c r="AR12" i="41"/>
  <c r="AR19" i="41"/>
  <c r="AR8" i="41"/>
  <c r="AG41" i="41"/>
  <c r="AR22" i="41"/>
  <c r="AR24" i="41"/>
  <c r="AR30" i="41"/>
  <c r="AY41" i="43"/>
  <c r="AR11" i="41"/>
  <c r="AR32" i="41"/>
  <c r="AR23" i="41"/>
  <c r="AR14" i="41"/>
  <c r="AR21" i="41"/>
  <c r="AR40" i="41"/>
  <c r="AR27" i="41"/>
  <c r="AR16" i="41"/>
  <c r="AR37" i="41"/>
  <c r="AR9" i="41"/>
  <c r="AR33" i="41"/>
  <c r="AR17" i="41"/>
  <c r="AR26" i="41"/>
  <c r="AT41" i="41"/>
  <c r="AR25" i="41"/>
  <c r="AR39" i="41"/>
  <c r="AR28" i="41"/>
  <c r="AR20" i="41"/>
  <c r="AR10" i="41"/>
  <c r="AR34" i="41"/>
  <c r="AR18" i="41"/>
  <c r="AR7" i="41"/>
  <c r="AT15" i="39"/>
  <c r="AT27" i="39"/>
  <c r="AT13" i="39"/>
  <c r="O43" i="38"/>
  <c r="O44" i="38" s="1"/>
  <c r="AC41" i="39"/>
  <c r="AG13" i="39"/>
  <c r="AS13" i="41"/>
  <c r="AR13" i="41"/>
  <c r="T16" i="38"/>
  <c r="T14" i="38"/>
  <c r="E41" i="39"/>
  <c r="U41" i="39"/>
  <c r="AT7" i="39"/>
  <c r="AT14" i="39"/>
  <c r="M15" i="39"/>
  <c r="M41" i="39" s="1"/>
  <c r="AT25" i="39"/>
  <c r="AT29" i="39"/>
  <c r="AT33" i="39"/>
  <c r="AT37" i="39"/>
  <c r="T30" i="38"/>
  <c r="I41" i="39"/>
  <c r="Y41" i="39"/>
  <c r="AQ8" i="39"/>
  <c r="AS8" i="39" s="1"/>
  <c r="AQ12" i="39"/>
  <c r="AS12" i="39" s="1"/>
  <c r="AQ18" i="39"/>
  <c r="AS18" i="39" s="1"/>
  <c r="AQ22" i="39"/>
  <c r="AS22" i="39" s="1"/>
  <c r="AQ26" i="39"/>
  <c r="AS26" i="39" s="1"/>
  <c r="AQ30" i="39"/>
  <c r="AS30" i="39" s="1"/>
  <c r="AQ34" i="39"/>
  <c r="AS34" i="39" s="1"/>
  <c r="AQ38" i="39"/>
  <c r="AS38" i="39" s="1"/>
  <c r="AT8" i="39"/>
  <c r="AR35" i="41"/>
  <c r="AQ9" i="39"/>
  <c r="AS9" i="39" s="1"/>
  <c r="AQ19" i="39"/>
  <c r="AS19" i="39" s="1"/>
  <c r="AQ23" i="39"/>
  <c r="AS23" i="39" s="1"/>
  <c r="AQ31" i="39"/>
  <c r="AS31" i="39" s="1"/>
  <c r="AQ35" i="39"/>
  <c r="AS35" i="39" s="1"/>
  <c r="AQ39" i="39"/>
  <c r="AS39" i="39" s="1"/>
  <c r="S11" i="38"/>
  <c r="T35" i="38"/>
  <c r="Q41" i="39"/>
  <c r="AG41" i="39"/>
  <c r="AQ10" i="39"/>
  <c r="AS10" i="39" s="1"/>
  <c r="AT16" i="39"/>
  <c r="AT20" i="39"/>
  <c r="AT24" i="39"/>
  <c r="AQ25" i="39"/>
  <c r="AS25" i="39" s="1"/>
  <c r="AT28" i="39"/>
  <c r="AT32" i="39"/>
  <c r="AT36" i="39"/>
  <c r="AT40" i="39"/>
  <c r="AT10" i="39"/>
  <c r="S21" i="38"/>
  <c r="S41" i="38"/>
  <c r="AQ11" i="39"/>
  <c r="AS11" i="39" s="1"/>
  <c r="AQ14" i="39"/>
  <c r="AS14" i="39" s="1"/>
  <c r="AQ17" i="39"/>
  <c r="AS17" i="39" s="1"/>
  <c r="AQ21" i="39"/>
  <c r="AS21" i="39" s="1"/>
  <c r="AT9" i="39"/>
  <c r="AZ15" i="43"/>
  <c r="M41" i="41"/>
  <c r="AR15" i="41"/>
  <c r="AQ41" i="41"/>
  <c r="S44" i="40"/>
  <c r="T44" i="40"/>
  <c r="AQ13" i="39"/>
  <c r="AS13" i="39" s="1"/>
  <c r="AT12" i="39"/>
  <c r="AT11" i="39"/>
  <c r="S13" i="38"/>
  <c r="AQ40" i="39"/>
  <c r="AS40" i="39" s="1"/>
  <c r="AT39" i="39"/>
  <c r="AT38" i="39"/>
  <c r="AQ37" i="39"/>
  <c r="AS37" i="39" s="1"/>
  <c r="S39" i="38"/>
  <c r="AQ36" i="39"/>
  <c r="AS36" i="39" s="1"/>
  <c r="AT35" i="39"/>
  <c r="S37" i="38"/>
  <c r="AT34" i="39"/>
  <c r="AQ33" i="39"/>
  <c r="AS33" i="39" s="1"/>
  <c r="AQ32" i="39"/>
  <c r="AS32" i="39" s="1"/>
  <c r="AT31" i="39"/>
  <c r="AT30" i="39"/>
  <c r="T32" i="38"/>
  <c r="AQ29" i="39"/>
  <c r="AS29" i="39" s="1"/>
  <c r="AQ28" i="39"/>
  <c r="AS28" i="39" s="1"/>
  <c r="AQ27" i="39"/>
  <c r="AS27" i="39" s="1"/>
  <c r="AT26" i="39"/>
  <c r="S27" i="38"/>
  <c r="AQ24" i="39"/>
  <c r="AS24" i="39" s="1"/>
  <c r="AT23" i="39"/>
  <c r="S25" i="38"/>
  <c r="AT22" i="39"/>
  <c r="AT21" i="39"/>
  <c r="T23" i="38"/>
  <c r="AQ20" i="39"/>
  <c r="AS20" i="39" s="1"/>
  <c r="AT19" i="39"/>
  <c r="AT18" i="39"/>
  <c r="AT17" i="39"/>
  <c r="S19" i="38"/>
  <c r="AQ16" i="39"/>
  <c r="AS16" i="39" s="1"/>
  <c r="T12" i="38"/>
  <c r="F44" i="38"/>
  <c r="AK41" i="39"/>
  <c r="V44" i="38"/>
  <c r="C44" i="38"/>
  <c r="AQ7" i="39"/>
  <c r="AS7" i="39" s="1"/>
  <c r="S9" i="38"/>
  <c r="K44" i="38"/>
  <c r="W9" i="38"/>
  <c r="X9" i="38" s="1"/>
  <c r="AR39" i="39"/>
  <c r="S10" i="38"/>
  <c r="T15" i="38"/>
  <c r="S18" i="38"/>
  <c r="T22" i="38"/>
  <c r="T24" i="38"/>
  <c r="T26" i="38"/>
  <c r="T28" i="38"/>
  <c r="S34" i="38"/>
  <c r="T36" i="38"/>
  <c r="T38" i="38"/>
  <c r="T40" i="38"/>
  <c r="S43" i="38"/>
  <c r="AR22" i="39" l="1"/>
  <c r="AR37" i="39"/>
  <c r="AT41" i="39"/>
  <c r="AR21" i="39"/>
  <c r="AR38" i="39"/>
  <c r="AR40" i="39"/>
  <c r="AR34" i="39"/>
  <c r="AR23" i="39"/>
  <c r="AR18" i="39"/>
  <c r="AR24" i="39"/>
  <c r="AR9" i="39"/>
  <c r="AR17" i="39"/>
  <c r="AR11" i="39"/>
  <c r="AR10" i="39"/>
  <c r="AR33" i="39"/>
  <c r="AR36" i="39"/>
  <c r="AR35" i="39"/>
  <c r="AR30" i="39"/>
  <c r="AR29" i="39"/>
  <c r="AR12" i="39"/>
  <c r="AR32" i="39"/>
  <c r="AR26" i="39"/>
  <c r="AR25" i="39"/>
  <c r="AR8" i="39"/>
  <c r="AR31" i="39"/>
  <c r="AQ15" i="39"/>
  <c r="AR13" i="39"/>
  <c r="AR14" i="39"/>
  <c r="AR28" i="39"/>
  <c r="AR27" i="39"/>
  <c r="AR16" i="39"/>
  <c r="AR19" i="39"/>
  <c r="AR20" i="39"/>
  <c r="S44" i="38"/>
  <c r="T44" i="38"/>
  <c r="AR7" i="39"/>
  <c r="AL41" i="37"/>
  <c r="AJ41" i="37"/>
  <c r="AI41" i="37"/>
  <c r="AK8" i="37"/>
  <c r="AK9" i="37"/>
  <c r="AK10" i="37"/>
  <c r="AK11" i="37"/>
  <c r="AK12" i="37"/>
  <c r="AK13" i="37"/>
  <c r="AK14" i="37"/>
  <c r="AK15" i="37"/>
  <c r="AK16" i="37"/>
  <c r="AK17" i="37"/>
  <c r="AK18" i="37"/>
  <c r="AK19" i="37"/>
  <c r="AK20" i="37"/>
  <c r="AK21" i="37"/>
  <c r="AK22" i="37"/>
  <c r="AK23" i="37"/>
  <c r="AK24" i="37"/>
  <c r="AK25" i="37"/>
  <c r="AK26" i="37"/>
  <c r="AK27" i="37"/>
  <c r="AK28" i="37"/>
  <c r="AK29" i="37"/>
  <c r="AK30" i="37"/>
  <c r="AK31" i="37"/>
  <c r="AK32" i="37"/>
  <c r="AK33" i="37"/>
  <c r="AK34" i="37"/>
  <c r="AK35" i="37"/>
  <c r="AK36" i="37"/>
  <c r="AK37" i="37"/>
  <c r="AK38" i="37"/>
  <c r="AK39" i="37"/>
  <c r="AK40" i="37"/>
  <c r="AK7" i="37"/>
  <c r="AE13" i="37"/>
  <c r="AS15" i="39" l="1"/>
  <c r="AR15" i="39"/>
  <c r="AQ41" i="39"/>
  <c r="AK41" i="37"/>
  <c r="AH41" i="37"/>
  <c r="AF41" i="37"/>
  <c r="AE41" i="37"/>
  <c r="AG8" i="37"/>
  <c r="AG9" i="37"/>
  <c r="AG10" i="37"/>
  <c r="AG11" i="37"/>
  <c r="AG12" i="37"/>
  <c r="AG13" i="37"/>
  <c r="AG14" i="37"/>
  <c r="AG15" i="37"/>
  <c r="AG16" i="37"/>
  <c r="AG17" i="37"/>
  <c r="AG18" i="37"/>
  <c r="AG19" i="37"/>
  <c r="AG20" i="37"/>
  <c r="AG21" i="37"/>
  <c r="AG22" i="37"/>
  <c r="AG23" i="37"/>
  <c r="AG24" i="37"/>
  <c r="AG25" i="37"/>
  <c r="AG26" i="37"/>
  <c r="AG27" i="37"/>
  <c r="AG28" i="37"/>
  <c r="AG29" i="37"/>
  <c r="AG30" i="37"/>
  <c r="AG31" i="37"/>
  <c r="AG32" i="37"/>
  <c r="AG33" i="37"/>
  <c r="AG34" i="37"/>
  <c r="AG35" i="37"/>
  <c r="AG36" i="37"/>
  <c r="AG37" i="37"/>
  <c r="AG38" i="37"/>
  <c r="AG39" i="37"/>
  <c r="AG40" i="37"/>
  <c r="AG7" i="37"/>
  <c r="AG41" i="37" l="1"/>
  <c r="AD41" i="37"/>
  <c r="AB41" i="37"/>
  <c r="AA41" i="37"/>
  <c r="Z41" i="37"/>
  <c r="X41" i="37"/>
  <c r="W41" i="37"/>
  <c r="V41" i="37"/>
  <c r="T41" i="37"/>
  <c r="S41" i="37"/>
  <c r="R41" i="37"/>
  <c r="P41" i="37"/>
  <c r="O41" i="37"/>
  <c r="N41" i="37"/>
  <c r="L41" i="37"/>
  <c r="J41" i="37"/>
  <c r="H41" i="37"/>
  <c r="G41" i="37"/>
  <c r="F41" i="37"/>
  <c r="D41" i="37"/>
  <c r="C41" i="37"/>
  <c r="AC40" i="37"/>
  <c r="Y40" i="37"/>
  <c r="U40" i="37"/>
  <c r="Q40" i="37"/>
  <c r="M40" i="37"/>
  <c r="I40" i="37"/>
  <c r="E40" i="37"/>
  <c r="AC39" i="37"/>
  <c r="Y39" i="37"/>
  <c r="U39" i="37"/>
  <c r="Q39" i="37"/>
  <c r="M39" i="37"/>
  <c r="I39" i="37"/>
  <c r="E39" i="37"/>
  <c r="AC38" i="37"/>
  <c r="Y38" i="37"/>
  <c r="U38" i="37"/>
  <c r="Q38" i="37"/>
  <c r="M38" i="37"/>
  <c r="I38" i="37"/>
  <c r="E38" i="37"/>
  <c r="AC37" i="37"/>
  <c r="Y37" i="37"/>
  <c r="U37" i="37"/>
  <c r="Q37" i="37"/>
  <c r="M37" i="37"/>
  <c r="I37" i="37"/>
  <c r="E37" i="37"/>
  <c r="AC36" i="37"/>
  <c r="Y36" i="37"/>
  <c r="U36" i="37"/>
  <c r="Q36" i="37"/>
  <c r="M36" i="37"/>
  <c r="I36" i="37"/>
  <c r="E36" i="37"/>
  <c r="AC35" i="37"/>
  <c r="Y35" i="37"/>
  <c r="U35" i="37"/>
  <c r="Q35" i="37"/>
  <c r="M35" i="37"/>
  <c r="I35" i="37"/>
  <c r="E35" i="37"/>
  <c r="AC34" i="37"/>
  <c r="Y34" i="37"/>
  <c r="U34" i="37"/>
  <c r="Q34" i="37"/>
  <c r="M34" i="37"/>
  <c r="I34" i="37"/>
  <c r="E34" i="37"/>
  <c r="AC33" i="37"/>
  <c r="Y33" i="37"/>
  <c r="U33" i="37"/>
  <c r="Q33" i="37"/>
  <c r="M33" i="37"/>
  <c r="I33" i="37"/>
  <c r="E33" i="37"/>
  <c r="AC32" i="37"/>
  <c r="Y32" i="37"/>
  <c r="U32" i="37"/>
  <c r="Q32" i="37"/>
  <c r="M32" i="37"/>
  <c r="I32" i="37"/>
  <c r="E32" i="37"/>
  <c r="AC31" i="37"/>
  <c r="Y31" i="37"/>
  <c r="U31" i="37"/>
  <c r="Q31" i="37"/>
  <c r="M31" i="37"/>
  <c r="I31" i="37"/>
  <c r="E31" i="37"/>
  <c r="AC30" i="37"/>
  <c r="Y30" i="37"/>
  <c r="U30" i="37"/>
  <c r="Q30" i="37"/>
  <c r="M30" i="37"/>
  <c r="I30" i="37"/>
  <c r="E30" i="37"/>
  <c r="AC29" i="37"/>
  <c r="Y29" i="37"/>
  <c r="U29" i="37"/>
  <c r="Q29" i="37"/>
  <c r="M29" i="37"/>
  <c r="I29" i="37"/>
  <c r="E29" i="37"/>
  <c r="AC28" i="37"/>
  <c r="Y28" i="37"/>
  <c r="U28" i="37"/>
  <c r="Q28" i="37"/>
  <c r="M28" i="37"/>
  <c r="I28" i="37"/>
  <c r="E28" i="37"/>
  <c r="AC27" i="37"/>
  <c r="Y27" i="37"/>
  <c r="U27" i="37"/>
  <c r="Q27" i="37"/>
  <c r="M27" i="37"/>
  <c r="I27" i="37"/>
  <c r="E27" i="37"/>
  <c r="AC26" i="37"/>
  <c r="Y26" i="37"/>
  <c r="U26" i="37"/>
  <c r="Q26" i="37"/>
  <c r="M26" i="37"/>
  <c r="I26" i="37"/>
  <c r="E26" i="37"/>
  <c r="AC25" i="37"/>
  <c r="Y25" i="37"/>
  <c r="U25" i="37"/>
  <c r="Q25" i="37"/>
  <c r="M25" i="37"/>
  <c r="I25" i="37"/>
  <c r="E25" i="37"/>
  <c r="AC24" i="37"/>
  <c r="Y24" i="37"/>
  <c r="U24" i="37"/>
  <c r="Q24" i="37"/>
  <c r="M24" i="37"/>
  <c r="I24" i="37"/>
  <c r="E24" i="37"/>
  <c r="AC23" i="37"/>
  <c r="Y23" i="37"/>
  <c r="U23" i="37"/>
  <c r="Q23" i="37"/>
  <c r="M23" i="37"/>
  <c r="I23" i="37"/>
  <c r="E23" i="37"/>
  <c r="AC22" i="37"/>
  <c r="Y22" i="37"/>
  <c r="U22" i="37"/>
  <c r="Q22" i="37"/>
  <c r="M22" i="37"/>
  <c r="I22" i="37"/>
  <c r="E22" i="37"/>
  <c r="AC21" i="37"/>
  <c r="Y21" i="37"/>
  <c r="U21" i="37"/>
  <c r="Q21" i="37"/>
  <c r="M21" i="37"/>
  <c r="I21" i="37"/>
  <c r="E21" i="37"/>
  <c r="AC20" i="37"/>
  <c r="Y20" i="37"/>
  <c r="U20" i="37"/>
  <c r="Q20" i="37"/>
  <c r="M20" i="37"/>
  <c r="I20" i="37"/>
  <c r="E20" i="37"/>
  <c r="AC19" i="37"/>
  <c r="Y19" i="37"/>
  <c r="U19" i="37"/>
  <c r="Q19" i="37"/>
  <c r="M19" i="37"/>
  <c r="I19" i="37"/>
  <c r="E19" i="37"/>
  <c r="AC18" i="37"/>
  <c r="Y18" i="37"/>
  <c r="U18" i="37"/>
  <c r="Q18" i="37"/>
  <c r="M18" i="37"/>
  <c r="I18" i="37"/>
  <c r="E18" i="37"/>
  <c r="AC17" i="37"/>
  <c r="Y17" i="37"/>
  <c r="U17" i="37"/>
  <c r="Q17" i="37"/>
  <c r="M17" i="37"/>
  <c r="I17" i="37"/>
  <c r="E17" i="37"/>
  <c r="AC16" i="37"/>
  <c r="Y16" i="37"/>
  <c r="U16" i="37"/>
  <c r="Q16" i="37"/>
  <c r="M16" i="37"/>
  <c r="I16" i="37"/>
  <c r="E16" i="37"/>
  <c r="AC15" i="37"/>
  <c r="Y15" i="37"/>
  <c r="U15" i="37"/>
  <c r="Q15" i="37"/>
  <c r="K15" i="37"/>
  <c r="K41" i="37" s="1"/>
  <c r="I15" i="37"/>
  <c r="E15" i="37"/>
  <c r="AC14" i="37"/>
  <c r="Y14" i="37"/>
  <c r="U14" i="37"/>
  <c r="Q14" i="37"/>
  <c r="M14" i="37"/>
  <c r="I14" i="37"/>
  <c r="E14" i="37"/>
  <c r="AC13" i="37"/>
  <c r="Y13" i="37"/>
  <c r="U13" i="37"/>
  <c r="Q13" i="37"/>
  <c r="M13" i="37"/>
  <c r="I13" i="37"/>
  <c r="E13" i="37"/>
  <c r="AC12" i="37"/>
  <c r="Y12" i="37"/>
  <c r="U12" i="37"/>
  <c r="Q12" i="37"/>
  <c r="M12" i="37"/>
  <c r="I12" i="37"/>
  <c r="E12" i="37"/>
  <c r="AC11" i="37"/>
  <c r="Y11" i="37"/>
  <c r="U11" i="37"/>
  <c r="Q11" i="37"/>
  <c r="M11" i="37"/>
  <c r="I11" i="37"/>
  <c r="E11" i="37"/>
  <c r="AC10" i="37"/>
  <c r="Y10" i="37"/>
  <c r="U10" i="37"/>
  <c r="Q10" i="37"/>
  <c r="M10" i="37"/>
  <c r="I10" i="37"/>
  <c r="E10" i="37"/>
  <c r="AC9" i="37"/>
  <c r="Y9" i="37"/>
  <c r="U9" i="37"/>
  <c r="Q9" i="37"/>
  <c r="M9" i="37"/>
  <c r="I9" i="37"/>
  <c r="E9" i="37"/>
  <c r="AC8" i="37"/>
  <c r="Y8" i="37"/>
  <c r="U8" i="37"/>
  <c r="Q8" i="37"/>
  <c r="M8" i="37"/>
  <c r="I8" i="37"/>
  <c r="E8" i="37"/>
  <c r="AC7" i="37"/>
  <c r="Y7" i="37"/>
  <c r="U7" i="37"/>
  <c r="Q7" i="37"/>
  <c r="M7" i="37"/>
  <c r="I7" i="37"/>
  <c r="E7" i="37"/>
  <c r="U44" i="36"/>
  <c r="R44" i="36"/>
  <c r="Q44" i="36"/>
  <c r="N44" i="36"/>
  <c r="M44" i="36"/>
  <c r="L44" i="36"/>
  <c r="J44" i="36"/>
  <c r="I44" i="36"/>
  <c r="X44" i="36" s="1"/>
  <c r="X45" i="36" s="1"/>
  <c r="H44" i="36"/>
  <c r="G44" i="36"/>
  <c r="E44" i="36"/>
  <c r="D44" i="36"/>
  <c r="Z43" i="36"/>
  <c r="V43" i="36"/>
  <c r="W43" i="36" s="1"/>
  <c r="P43" i="36"/>
  <c r="O43" i="36" s="1"/>
  <c r="K43" i="36"/>
  <c r="T43" i="36" s="1"/>
  <c r="F43" i="36"/>
  <c r="C43" i="36"/>
  <c r="Z42" i="36"/>
  <c r="V42" i="36"/>
  <c r="W42" i="36" s="1"/>
  <c r="X42" i="36" s="1"/>
  <c r="O42" i="36"/>
  <c r="K42" i="36"/>
  <c r="S42" i="36" s="1"/>
  <c r="F42" i="36"/>
  <c r="C42" i="36"/>
  <c r="Z41" i="36"/>
  <c r="V41" i="36"/>
  <c r="W41" i="36" s="1"/>
  <c r="X41" i="36" s="1"/>
  <c r="O41" i="36"/>
  <c r="K41" i="36"/>
  <c r="S41" i="36" s="1"/>
  <c r="F41" i="36"/>
  <c r="C41" i="36"/>
  <c r="Z40" i="36"/>
  <c r="V40" i="36"/>
  <c r="W40" i="36" s="1"/>
  <c r="X40" i="36" s="1"/>
  <c r="O40" i="36"/>
  <c r="K40" i="36"/>
  <c r="T40" i="36" s="1"/>
  <c r="F40" i="36"/>
  <c r="C40" i="36"/>
  <c r="Z39" i="36"/>
  <c r="V39" i="36"/>
  <c r="W39" i="36" s="1"/>
  <c r="X39" i="36" s="1"/>
  <c r="O39" i="36"/>
  <c r="K39" i="36"/>
  <c r="S39" i="36" s="1"/>
  <c r="F39" i="36"/>
  <c r="C39" i="36"/>
  <c r="Z38" i="36"/>
  <c r="V38" i="36"/>
  <c r="W38" i="36" s="1"/>
  <c r="X38" i="36" s="1"/>
  <c r="O38" i="36"/>
  <c r="K38" i="36"/>
  <c r="T38" i="36" s="1"/>
  <c r="F38" i="36"/>
  <c r="C38" i="36"/>
  <c r="Z37" i="36"/>
  <c r="V37" i="36"/>
  <c r="W37" i="36" s="1"/>
  <c r="X37" i="36" s="1"/>
  <c r="O37" i="36"/>
  <c r="K37" i="36"/>
  <c r="S37" i="36" s="1"/>
  <c r="F37" i="36"/>
  <c r="C37" i="36"/>
  <c r="Z36" i="36"/>
  <c r="V36" i="36"/>
  <c r="W36" i="36" s="1"/>
  <c r="X36" i="36" s="1"/>
  <c r="O36" i="36"/>
  <c r="K36" i="36"/>
  <c r="T36" i="36" s="1"/>
  <c r="F36" i="36"/>
  <c r="C36" i="36"/>
  <c r="Z35" i="36"/>
  <c r="V35" i="36"/>
  <c r="W35" i="36" s="1"/>
  <c r="X35" i="36" s="1"/>
  <c r="O35" i="36"/>
  <c r="K35" i="36"/>
  <c r="S35" i="36" s="1"/>
  <c r="F35" i="36"/>
  <c r="C35" i="36"/>
  <c r="V34" i="36"/>
  <c r="W34" i="36" s="1"/>
  <c r="X34" i="36" s="1"/>
  <c r="O34" i="36"/>
  <c r="K34" i="36"/>
  <c r="T34" i="36" s="1"/>
  <c r="F34" i="36"/>
  <c r="C34" i="36"/>
  <c r="Z33" i="36"/>
  <c r="V33" i="36"/>
  <c r="W33" i="36" s="1"/>
  <c r="X33" i="36" s="1"/>
  <c r="O33" i="36"/>
  <c r="K33" i="36"/>
  <c r="S33" i="36" s="1"/>
  <c r="F33" i="36"/>
  <c r="C33" i="36"/>
  <c r="Z32" i="36"/>
  <c r="V32" i="36"/>
  <c r="W32" i="36" s="1"/>
  <c r="X32" i="36" s="1"/>
  <c r="O32" i="36"/>
  <c r="K32" i="36"/>
  <c r="S32" i="36" s="1"/>
  <c r="F32" i="36"/>
  <c r="C32" i="36"/>
  <c r="Z31" i="36"/>
  <c r="V31" i="36"/>
  <c r="W31" i="36" s="1"/>
  <c r="X31" i="36" s="1"/>
  <c r="O31" i="36"/>
  <c r="K31" i="36"/>
  <c r="S31" i="36" s="1"/>
  <c r="F31" i="36"/>
  <c r="C31" i="36"/>
  <c r="Z30" i="36"/>
  <c r="V30" i="36"/>
  <c r="W30" i="36" s="1"/>
  <c r="X30" i="36" s="1"/>
  <c r="O30" i="36"/>
  <c r="K30" i="36"/>
  <c r="S30" i="36" s="1"/>
  <c r="F30" i="36"/>
  <c r="C30" i="36"/>
  <c r="Z29" i="36"/>
  <c r="V29" i="36"/>
  <c r="W29" i="36" s="1"/>
  <c r="X29" i="36" s="1"/>
  <c r="O29" i="36"/>
  <c r="K29" i="36"/>
  <c r="S29" i="36" s="1"/>
  <c r="F29" i="36"/>
  <c r="C29" i="36"/>
  <c r="Z28" i="36"/>
  <c r="V28" i="36"/>
  <c r="W28" i="36" s="1"/>
  <c r="X28" i="36" s="1"/>
  <c r="O28" i="36"/>
  <c r="K28" i="36"/>
  <c r="T28" i="36" s="1"/>
  <c r="F28" i="36"/>
  <c r="C28" i="36"/>
  <c r="Z27" i="36"/>
  <c r="V27" i="36"/>
  <c r="W27" i="36" s="1"/>
  <c r="X27" i="36" s="1"/>
  <c r="O27" i="36"/>
  <c r="K27" i="36"/>
  <c r="S27" i="36" s="1"/>
  <c r="F27" i="36"/>
  <c r="C27" i="36"/>
  <c r="Z26" i="36"/>
  <c r="V26" i="36"/>
  <c r="W26" i="36" s="1"/>
  <c r="X26" i="36" s="1"/>
  <c r="O26" i="36"/>
  <c r="K26" i="36"/>
  <c r="T26" i="36" s="1"/>
  <c r="F26" i="36"/>
  <c r="C26" i="36"/>
  <c r="Z25" i="36"/>
  <c r="V25" i="36"/>
  <c r="W25" i="36" s="1"/>
  <c r="X25" i="36" s="1"/>
  <c r="O25" i="36"/>
  <c r="K25" i="36"/>
  <c r="S25" i="36" s="1"/>
  <c r="F25" i="36"/>
  <c r="C25" i="36"/>
  <c r="Z24" i="36"/>
  <c r="V24" i="36"/>
  <c r="W24" i="36" s="1"/>
  <c r="X24" i="36" s="1"/>
  <c r="O24" i="36"/>
  <c r="K24" i="36"/>
  <c r="T24" i="36" s="1"/>
  <c r="F24" i="36"/>
  <c r="C24" i="36"/>
  <c r="Z23" i="36"/>
  <c r="V23" i="36"/>
  <c r="W23" i="36" s="1"/>
  <c r="X23" i="36" s="1"/>
  <c r="O23" i="36"/>
  <c r="K23" i="36"/>
  <c r="S23" i="36" s="1"/>
  <c r="F23" i="36"/>
  <c r="C23" i="36"/>
  <c r="Z22" i="36"/>
  <c r="V22" i="36"/>
  <c r="W22" i="36" s="1"/>
  <c r="X22" i="36" s="1"/>
  <c r="O22" i="36"/>
  <c r="K22" i="36"/>
  <c r="T22" i="36" s="1"/>
  <c r="F22" i="36"/>
  <c r="C22" i="36"/>
  <c r="Z21" i="36"/>
  <c r="V21" i="36"/>
  <c r="W21" i="36" s="1"/>
  <c r="X21" i="36" s="1"/>
  <c r="O21" i="36"/>
  <c r="K21" i="36"/>
  <c r="S21" i="36" s="1"/>
  <c r="F21" i="36"/>
  <c r="C21" i="36"/>
  <c r="Z20" i="36"/>
  <c r="V20" i="36"/>
  <c r="W20" i="36" s="1"/>
  <c r="X20" i="36" s="1"/>
  <c r="O20" i="36"/>
  <c r="K20" i="36"/>
  <c r="S20" i="36" s="1"/>
  <c r="F20" i="36"/>
  <c r="C20" i="36"/>
  <c r="Z19" i="36"/>
  <c r="V19" i="36"/>
  <c r="W19" i="36" s="1"/>
  <c r="X19" i="36" s="1"/>
  <c r="O19" i="36"/>
  <c r="K19" i="36"/>
  <c r="S19" i="36" s="1"/>
  <c r="F19" i="36"/>
  <c r="C19" i="36"/>
  <c r="Z18" i="36"/>
  <c r="V18" i="36"/>
  <c r="W18" i="36" s="1"/>
  <c r="X18" i="36" s="1"/>
  <c r="O18" i="36"/>
  <c r="K18" i="36"/>
  <c r="T18" i="36" s="1"/>
  <c r="F18" i="36"/>
  <c r="C18" i="36"/>
  <c r="Z17" i="36"/>
  <c r="V17" i="36"/>
  <c r="W17" i="36" s="1"/>
  <c r="X17" i="36" s="1"/>
  <c r="O17" i="36"/>
  <c r="K17" i="36"/>
  <c r="S17" i="36" s="1"/>
  <c r="F17" i="36"/>
  <c r="C17" i="36"/>
  <c r="Z16" i="36"/>
  <c r="V16" i="36"/>
  <c r="W16" i="36" s="1"/>
  <c r="X16" i="36" s="1"/>
  <c r="O16" i="36"/>
  <c r="K16" i="36"/>
  <c r="S16" i="36" s="1"/>
  <c r="F16" i="36"/>
  <c r="C16" i="36"/>
  <c r="Z15" i="36"/>
  <c r="V15" i="36"/>
  <c r="W15" i="36" s="1"/>
  <c r="X15" i="36" s="1"/>
  <c r="O15" i="36"/>
  <c r="K15" i="36"/>
  <c r="T15" i="36" s="1"/>
  <c r="F15" i="36"/>
  <c r="C15" i="36"/>
  <c r="Z14" i="36"/>
  <c r="V14" i="36"/>
  <c r="W14" i="36" s="1"/>
  <c r="X14" i="36" s="1"/>
  <c r="O14" i="36"/>
  <c r="K14" i="36"/>
  <c r="S14" i="36" s="1"/>
  <c r="F14" i="36"/>
  <c r="C14" i="36"/>
  <c r="Z13" i="36"/>
  <c r="V13" i="36"/>
  <c r="W13" i="36" s="1"/>
  <c r="X13" i="36" s="1"/>
  <c r="O13" i="36"/>
  <c r="K13" i="36"/>
  <c r="T13" i="36" s="1"/>
  <c r="F13" i="36"/>
  <c r="C13" i="36"/>
  <c r="AA13" i="36" s="1"/>
  <c r="Z12" i="36"/>
  <c r="V12" i="36"/>
  <c r="W12" i="36" s="1"/>
  <c r="X12" i="36" s="1"/>
  <c r="O12" i="36"/>
  <c r="K12" i="36"/>
  <c r="T12" i="36" s="1"/>
  <c r="F12" i="36"/>
  <c r="C12" i="36"/>
  <c r="Z11" i="36"/>
  <c r="V11" i="36"/>
  <c r="W11" i="36" s="1"/>
  <c r="X11" i="36" s="1"/>
  <c r="O11" i="36"/>
  <c r="K11" i="36"/>
  <c r="T11" i="36" s="1"/>
  <c r="F11" i="36"/>
  <c r="C11" i="36"/>
  <c r="Z10" i="36"/>
  <c r="V10" i="36"/>
  <c r="W10" i="36" s="1"/>
  <c r="X10" i="36" s="1"/>
  <c r="O10" i="36"/>
  <c r="K10" i="36"/>
  <c r="S10" i="36" s="1"/>
  <c r="F10" i="36"/>
  <c r="C10" i="36"/>
  <c r="Z9" i="36"/>
  <c r="V9" i="36"/>
  <c r="O9" i="36"/>
  <c r="K9" i="36"/>
  <c r="T9" i="36" s="1"/>
  <c r="F9" i="36"/>
  <c r="C9" i="36"/>
  <c r="AM19" i="37" l="1"/>
  <c r="AO19" i="37" s="1"/>
  <c r="AM23" i="37"/>
  <c r="AO23" i="37" s="1"/>
  <c r="AM27" i="37"/>
  <c r="AO27" i="37" s="1"/>
  <c r="AM31" i="37"/>
  <c r="AO31" i="37" s="1"/>
  <c r="AM35" i="37"/>
  <c r="AO35" i="37" s="1"/>
  <c r="AM39" i="37"/>
  <c r="AO39" i="37" s="1"/>
  <c r="I41" i="37"/>
  <c r="Y41" i="37"/>
  <c r="AM24" i="37"/>
  <c r="AO24" i="37" s="1"/>
  <c r="AM9" i="37"/>
  <c r="AO9" i="37" s="1"/>
  <c r="AM18" i="37"/>
  <c r="AO18" i="37" s="1"/>
  <c r="AM22" i="37"/>
  <c r="AO22" i="37" s="1"/>
  <c r="AM26" i="37"/>
  <c r="AO26" i="37" s="1"/>
  <c r="AM34" i="37"/>
  <c r="AO34" i="37" s="1"/>
  <c r="AM38" i="37"/>
  <c r="AO38" i="37" s="1"/>
  <c r="Q41" i="37"/>
  <c r="AM8" i="37"/>
  <c r="AO8" i="37" s="1"/>
  <c r="AM12" i="37"/>
  <c r="AO12" i="37" s="1"/>
  <c r="M15" i="37"/>
  <c r="M41" i="37" s="1"/>
  <c r="S15" i="36"/>
  <c r="S43" i="36"/>
  <c r="P44" i="36"/>
  <c r="E41" i="37"/>
  <c r="AM7" i="37"/>
  <c r="AO7" i="37" s="1"/>
  <c r="U41" i="37"/>
  <c r="AM33" i="37"/>
  <c r="AO33" i="37" s="1"/>
  <c r="AN19" i="37"/>
  <c r="AN24" i="37"/>
  <c r="AM32" i="37"/>
  <c r="AO32" i="37" s="1"/>
  <c r="AN35" i="37"/>
  <c r="AM28" i="37"/>
  <c r="AO28" i="37" s="1"/>
  <c r="AM21" i="37"/>
  <c r="AO21" i="37" s="1"/>
  <c r="AC41" i="37"/>
  <c r="AM37" i="37"/>
  <c r="AO37" i="37" s="1"/>
  <c r="AM17" i="37"/>
  <c r="AO17" i="37" s="1"/>
  <c r="AM10" i="37"/>
  <c r="AO10" i="37" s="1"/>
  <c r="AM11" i="37"/>
  <c r="AO11" i="37" s="1"/>
  <c r="AM16" i="37"/>
  <c r="AO16" i="37" s="1"/>
  <c r="AM36" i="37"/>
  <c r="AO36" i="37" s="1"/>
  <c r="AM29" i="37"/>
  <c r="AO29" i="37" s="1"/>
  <c r="AM13" i="37"/>
  <c r="AO13" i="37" s="1"/>
  <c r="AN26" i="37"/>
  <c r="AM25" i="37"/>
  <c r="AO25" i="37" s="1"/>
  <c r="AM14" i="37"/>
  <c r="AO14" i="37" s="1"/>
  <c r="AM30" i="37"/>
  <c r="AO30" i="37" s="1"/>
  <c r="AM20" i="37"/>
  <c r="AO20" i="37" s="1"/>
  <c r="AM40" i="37"/>
  <c r="AO40" i="37" s="1"/>
  <c r="S40" i="36"/>
  <c r="S38" i="36"/>
  <c r="S36" i="36"/>
  <c r="S34" i="36"/>
  <c r="T30" i="36"/>
  <c r="S28" i="36"/>
  <c r="S26" i="36"/>
  <c r="S24" i="36"/>
  <c r="S22" i="36"/>
  <c r="T19" i="36"/>
  <c r="S18" i="36"/>
  <c r="S13" i="36"/>
  <c r="F44" i="36"/>
  <c r="C44" i="36"/>
  <c r="S11" i="36"/>
  <c r="V44" i="36"/>
  <c r="O44" i="36"/>
  <c r="S9" i="36"/>
  <c r="S12" i="36"/>
  <c r="W9" i="36"/>
  <c r="X9" i="36" s="1"/>
  <c r="T10" i="36"/>
  <c r="T14" i="36"/>
  <c r="T16" i="36"/>
  <c r="T21" i="36"/>
  <c r="T23" i="36"/>
  <c r="T25" i="36"/>
  <c r="T27" i="36"/>
  <c r="T32" i="36"/>
  <c r="T35" i="36"/>
  <c r="T37" i="36"/>
  <c r="T39" i="36"/>
  <c r="T41" i="36"/>
  <c r="K44" i="36"/>
  <c r="J9" i="35"/>
  <c r="J10" i="35"/>
  <c r="J11" i="35"/>
  <c r="J12" i="35"/>
  <c r="J13" i="35"/>
  <c r="J14" i="35"/>
  <c r="J15" i="35"/>
  <c r="J16" i="35"/>
  <c r="J17" i="35"/>
  <c r="J18" i="35"/>
  <c r="J19" i="35"/>
  <c r="J20" i="35"/>
  <c r="J21" i="35"/>
  <c r="J22" i="35"/>
  <c r="J23" i="35"/>
  <c r="J24" i="35"/>
  <c r="J25" i="35"/>
  <c r="J26" i="35"/>
  <c r="J27" i="35"/>
  <c r="J28" i="35"/>
  <c r="J29" i="35"/>
  <c r="J30" i="35"/>
  <c r="J31" i="35"/>
  <c r="J32" i="35"/>
  <c r="J33" i="35"/>
  <c r="J34" i="35"/>
  <c r="J35" i="35"/>
  <c r="J36" i="35"/>
  <c r="J37" i="35"/>
  <c r="J38" i="35"/>
  <c r="J39" i="35"/>
  <c r="J40" i="35"/>
  <c r="J41" i="35"/>
  <c r="J8" i="35"/>
  <c r="I9" i="35"/>
  <c r="I10" i="35"/>
  <c r="I11" i="35"/>
  <c r="I12" i="35"/>
  <c r="I13" i="35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41" i="35"/>
  <c r="I8" i="35"/>
  <c r="R42" i="35"/>
  <c r="Q42" i="35"/>
  <c r="P42" i="35"/>
  <c r="O42" i="35"/>
  <c r="N42" i="35"/>
  <c r="M42" i="35"/>
  <c r="L42" i="35"/>
  <c r="G42" i="35"/>
  <c r="E42" i="35"/>
  <c r="D42" i="35"/>
  <c r="S41" i="35"/>
  <c r="C41" i="35"/>
  <c r="F41" i="35" s="1"/>
  <c r="S40" i="35"/>
  <c r="C40" i="35"/>
  <c r="F40" i="35" s="1"/>
  <c r="S39" i="35"/>
  <c r="C39" i="35"/>
  <c r="F39" i="35" s="1"/>
  <c r="S38" i="35"/>
  <c r="C38" i="35"/>
  <c r="F38" i="35" s="1"/>
  <c r="S37" i="35"/>
  <c r="C37" i="35"/>
  <c r="F37" i="35" s="1"/>
  <c r="S36" i="35"/>
  <c r="C36" i="35"/>
  <c r="F36" i="35" s="1"/>
  <c r="S35" i="35"/>
  <c r="C35" i="35"/>
  <c r="F35" i="35" s="1"/>
  <c r="S34" i="35"/>
  <c r="C34" i="35"/>
  <c r="F34" i="35" s="1"/>
  <c r="S33" i="35"/>
  <c r="C33" i="35"/>
  <c r="F33" i="35" s="1"/>
  <c r="S32" i="35"/>
  <c r="C32" i="35"/>
  <c r="F32" i="35" s="1"/>
  <c r="S31" i="35"/>
  <c r="C31" i="35"/>
  <c r="F31" i="35" s="1"/>
  <c r="S30" i="35"/>
  <c r="C30" i="35"/>
  <c r="F30" i="35" s="1"/>
  <c r="S29" i="35"/>
  <c r="C29" i="35"/>
  <c r="F29" i="35" s="1"/>
  <c r="S28" i="35"/>
  <c r="C28" i="35"/>
  <c r="F28" i="35" s="1"/>
  <c r="S27" i="35"/>
  <c r="C27" i="35"/>
  <c r="F27" i="35" s="1"/>
  <c r="S26" i="35"/>
  <c r="C26" i="35"/>
  <c r="F26" i="35" s="1"/>
  <c r="S25" i="35"/>
  <c r="C25" i="35"/>
  <c r="F25" i="35" s="1"/>
  <c r="S24" i="35"/>
  <c r="C24" i="35"/>
  <c r="F24" i="35" s="1"/>
  <c r="S23" i="35"/>
  <c r="C23" i="35"/>
  <c r="F23" i="35" s="1"/>
  <c r="S22" i="35"/>
  <c r="C22" i="35"/>
  <c r="F22" i="35" s="1"/>
  <c r="S21" i="35"/>
  <c r="C21" i="35"/>
  <c r="F21" i="35" s="1"/>
  <c r="S20" i="35"/>
  <c r="C20" i="35"/>
  <c r="F20" i="35" s="1"/>
  <c r="S19" i="35"/>
  <c r="C19" i="35"/>
  <c r="F19" i="35" s="1"/>
  <c r="S18" i="35"/>
  <c r="C18" i="35"/>
  <c r="F18" i="35" s="1"/>
  <c r="S17" i="35"/>
  <c r="C17" i="35"/>
  <c r="F17" i="35" s="1"/>
  <c r="S16" i="35"/>
  <c r="C16" i="35"/>
  <c r="F16" i="35" s="1"/>
  <c r="S15" i="35"/>
  <c r="C15" i="35"/>
  <c r="F15" i="35" s="1"/>
  <c r="S14" i="35"/>
  <c r="C14" i="35"/>
  <c r="F14" i="35" s="1"/>
  <c r="S13" i="35"/>
  <c r="C13" i="35"/>
  <c r="F13" i="35" s="1"/>
  <c r="S12" i="35"/>
  <c r="C12" i="35"/>
  <c r="F12" i="35" s="1"/>
  <c r="S11" i="35"/>
  <c r="C11" i="35"/>
  <c r="F11" i="35" s="1"/>
  <c r="S10" i="35"/>
  <c r="C10" i="35"/>
  <c r="F10" i="35" s="1"/>
  <c r="S9" i="35"/>
  <c r="C9" i="35"/>
  <c r="F9" i="35" s="1"/>
  <c r="S8" i="35"/>
  <c r="C8" i="35"/>
  <c r="F8" i="35" s="1"/>
  <c r="AN34" i="37" l="1"/>
  <c r="AN9" i="37"/>
  <c r="AN12" i="37"/>
  <c r="AN39" i="37"/>
  <c r="AN23" i="37"/>
  <c r="AN31" i="37"/>
  <c r="S42" i="35"/>
  <c r="AN22" i="37"/>
  <c r="AN27" i="37"/>
  <c r="AN37" i="37"/>
  <c r="AM15" i="37"/>
  <c r="AO15" i="37" s="1"/>
  <c r="AN38" i="37"/>
  <c r="AN18" i="37"/>
  <c r="AN8" i="37"/>
  <c r="AN33" i="37"/>
  <c r="AN30" i="37"/>
  <c r="AN14" i="37"/>
  <c r="AN36" i="37"/>
  <c r="AN15" i="37"/>
  <c r="AN29" i="37"/>
  <c r="AN10" i="37"/>
  <c r="AN28" i="37"/>
  <c r="AN20" i="37"/>
  <c r="AN11" i="37"/>
  <c r="AN25" i="37"/>
  <c r="I42" i="35"/>
  <c r="AN13" i="37"/>
  <c r="AN40" i="37"/>
  <c r="AN21" i="37"/>
  <c r="AN32" i="37"/>
  <c r="AN16" i="37"/>
  <c r="AN17" i="37"/>
  <c r="S44" i="36"/>
  <c r="T44" i="36"/>
  <c r="AN7" i="37"/>
  <c r="H9" i="35"/>
  <c r="T9" i="35"/>
  <c r="H14" i="35"/>
  <c r="T14" i="35"/>
  <c r="T18" i="35"/>
  <c r="H18" i="35"/>
  <c r="T21" i="35"/>
  <c r="H21" i="35"/>
  <c r="T25" i="35"/>
  <c r="H25" i="35"/>
  <c r="K8" i="35"/>
  <c r="K10" i="35"/>
  <c r="K12" i="35"/>
  <c r="K14" i="35"/>
  <c r="K16" i="35"/>
  <c r="K17" i="35"/>
  <c r="K19" i="35"/>
  <c r="K20" i="35"/>
  <c r="K21" i="35"/>
  <c r="K22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H10" i="35"/>
  <c r="T10" i="35"/>
  <c r="T13" i="35"/>
  <c r="H13" i="35"/>
  <c r="T17" i="35"/>
  <c r="H17" i="35"/>
  <c r="T22" i="35"/>
  <c r="H22" i="35"/>
  <c r="T27" i="35"/>
  <c r="H27" i="35"/>
  <c r="K9" i="35"/>
  <c r="K11" i="35"/>
  <c r="K13" i="35"/>
  <c r="K15" i="35"/>
  <c r="K18" i="35"/>
  <c r="K23" i="35"/>
  <c r="F42" i="35"/>
  <c r="T8" i="35"/>
  <c r="H8" i="35"/>
  <c r="T12" i="35"/>
  <c r="H12" i="35"/>
  <c r="T16" i="35"/>
  <c r="H16" i="35"/>
  <c r="T20" i="35"/>
  <c r="H20" i="35"/>
  <c r="T24" i="35"/>
  <c r="H24" i="35"/>
  <c r="T26" i="35"/>
  <c r="H26" i="35"/>
  <c r="T29" i="35"/>
  <c r="H29" i="35"/>
  <c r="T30" i="35"/>
  <c r="H30" i="35"/>
  <c r="T31" i="35"/>
  <c r="H31" i="35"/>
  <c r="T32" i="35"/>
  <c r="H32" i="35"/>
  <c r="T33" i="35"/>
  <c r="H33" i="35"/>
  <c r="T34" i="35"/>
  <c r="H34" i="35"/>
  <c r="T35" i="35"/>
  <c r="H35" i="35"/>
  <c r="T36" i="35"/>
  <c r="H36" i="35"/>
  <c r="T37" i="35"/>
  <c r="H37" i="35"/>
  <c r="T38" i="35"/>
  <c r="H38" i="35"/>
  <c r="T39" i="35"/>
  <c r="H39" i="35"/>
  <c r="T40" i="35"/>
  <c r="H40" i="35"/>
  <c r="T41" i="35"/>
  <c r="H41" i="35"/>
  <c r="T11" i="35"/>
  <c r="H11" i="35"/>
  <c r="H15" i="35"/>
  <c r="T15" i="35"/>
  <c r="T19" i="35"/>
  <c r="H19" i="35"/>
  <c r="T23" i="35"/>
  <c r="H23" i="35"/>
  <c r="T28" i="35"/>
  <c r="H28" i="35"/>
  <c r="J42" i="35"/>
  <c r="C42" i="35"/>
  <c r="AM41" i="37" l="1"/>
  <c r="H42" i="35"/>
  <c r="T42" i="35"/>
  <c r="K42" i="35"/>
  <c r="AC40" i="34"/>
  <c r="AD41" i="34"/>
  <c r="Z41" i="34"/>
  <c r="V41" i="34"/>
  <c r="R41" i="34"/>
  <c r="AA41" i="34"/>
  <c r="AB41" i="34"/>
  <c r="AC8" i="34"/>
  <c r="AC9" i="34"/>
  <c r="AC10" i="34"/>
  <c r="AC11" i="34"/>
  <c r="AC12" i="34"/>
  <c r="AC13" i="34"/>
  <c r="AC14" i="34"/>
  <c r="AC15" i="34"/>
  <c r="AC16" i="34"/>
  <c r="AC17" i="34"/>
  <c r="AC18" i="34"/>
  <c r="AC19" i="34"/>
  <c r="AC20" i="34"/>
  <c r="AC21" i="34"/>
  <c r="AC22" i="34"/>
  <c r="AC23" i="34"/>
  <c r="AC24" i="34"/>
  <c r="AC25" i="34"/>
  <c r="AC26" i="34"/>
  <c r="AC27" i="34"/>
  <c r="AC28" i="34"/>
  <c r="AC29" i="34"/>
  <c r="AC30" i="34"/>
  <c r="AC31" i="34"/>
  <c r="AC32" i="34"/>
  <c r="AC33" i="34"/>
  <c r="AC34" i="34"/>
  <c r="AC35" i="34"/>
  <c r="AC36" i="34"/>
  <c r="AC37" i="34"/>
  <c r="AC38" i="34"/>
  <c r="AC39" i="34"/>
  <c r="AC7" i="34"/>
  <c r="AC41" i="34" l="1"/>
  <c r="X41" i="34"/>
  <c r="W41" i="34"/>
  <c r="T41" i="34"/>
  <c r="S41" i="34"/>
  <c r="P41" i="34"/>
  <c r="O41" i="34"/>
  <c r="N41" i="34"/>
  <c r="L41" i="34"/>
  <c r="J41" i="34"/>
  <c r="H41" i="34"/>
  <c r="G41" i="34"/>
  <c r="F41" i="34"/>
  <c r="D41" i="34"/>
  <c r="C41" i="34"/>
  <c r="Y40" i="34"/>
  <c r="U40" i="34"/>
  <c r="Q40" i="34"/>
  <c r="M40" i="34"/>
  <c r="I40" i="34"/>
  <c r="E40" i="34"/>
  <c r="Y39" i="34"/>
  <c r="U39" i="34"/>
  <c r="Q39" i="34"/>
  <c r="M39" i="34"/>
  <c r="I39" i="34"/>
  <c r="E39" i="34"/>
  <c r="Y38" i="34"/>
  <c r="U38" i="34"/>
  <c r="Q38" i="34"/>
  <c r="M38" i="34"/>
  <c r="I38" i="34"/>
  <c r="E38" i="34"/>
  <c r="Y37" i="34"/>
  <c r="U37" i="34"/>
  <c r="Q37" i="34"/>
  <c r="M37" i="34"/>
  <c r="I37" i="34"/>
  <c r="E37" i="34"/>
  <c r="Y36" i="34"/>
  <c r="U36" i="34"/>
  <c r="Q36" i="34"/>
  <c r="M36" i="34"/>
  <c r="I36" i="34"/>
  <c r="E36" i="34"/>
  <c r="Y35" i="34"/>
  <c r="U35" i="34"/>
  <c r="Q35" i="34"/>
  <c r="M35" i="34"/>
  <c r="I35" i="34"/>
  <c r="E35" i="34"/>
  <c r="Y34" i="34"/>
  <c r="U34" i="34"/>
  <c r="Q34" i="34"/>
  <c r="M34" i="34"/>
  <c r="I34" i="34"/>
  <c r="E34" i="34"/>
  <c r="Y33" i="34"/>
  <c r="U33" i="34"/>
  <c r="Q33" i="34"/>
  <c r="M33" i="34"/>
  <c r="I33" i="34"/>
  <c r="E33" i="34"/>
  <c r="Y32" i="34"/>
  <c r="U32" i="34"/>
  <c r="Q32" i="34"/>
  <c r="M32" i="34"/>
  <c r="I32" i="34"/>
  <c r="E32" i="34"/>
  <c r="Y31" i="34"/>
  <c r="U31" i="34"/>
  <c r="Q31" i="34"/>
  <c r="M31" i="34"/>
  <c r="I31" i="34"/>
  <c r="E31" i="34"/>
  <c r="Y30" i="34"/>
  <c r="U30" i="34"/>
  <c r="Q30" i="34"/>
  <c r="M30" i="34"/>
  <c r="I30" i="34"/>
  <c r="E30" i="34"/>
  <c r="Y29" i="34"/>
  <c r="U29" i="34"/>
  <c r="Q29" i="34"/>
  <c r="M29" i="34"/>
  <c r="I29" i="34"/>
  <c r="E29" i="34"/>
  <c r="Y28" i="34"/>
  <c r="U28" i="34"/>
  <c r="Q28" i="34"/>
  <c r="M28" i="34"/>
  <c r="I28" i="34"/>
  <c r="E28" i="34"/>
  <c r="Y27" i="34"/>
  <c r="U27" i="34"/>
  <c r="Q27" i="34"/>
  <c r="M27" i="34"/>
  <c r="I27" i="34"/>
  <c r="E27" i="34"/>
  <c r="Y26" i="34"/>
  <c r="U26" i="34"/>
  <c r="Q26" i="34"/>
  <c r="M26" i="34"/>
  <c r="I26" i="34"/>
  <c r="E26" i="34"/>
  <c r="Y25" i="34"/>
  <c r="U25" i="34"/>
  <c r="Q25" i="34"/>
  <c r="M25" i="34"/>
  <c r="I25" i="34"/>
  <c r="E25" i="34"/>
  <c r="Y24" i="34"/>
  <c r="U24" i="34"/>
  <c r="Q24" i="34"/>
  <c r="M24" i="34"/>
  <c r="I24" i="34"/>
  <c r="E24" i="34"/>
  <c r="Y23" i="34"/>
  <c r="U23" i="34"/>
  <c r="Q23" i="34"/>
  <c r="M23" i="34"/>
  <c r="I23" i="34"/>
  <c r="E23" i="34"/>
  <c r="Y22" i="34"/>
  <c r="U22" i="34"/>
  <c r="Q22" i="34"/>
  <c r="M22" i="34"/>
  <c r="I22" i="34"/>
  <c r="E22" i="34"/>
  <c r="Y21" i="34"/>
  <c r="U21" i="34"/>
  <c r="Q21" i="34"/>
  <c r="M21" i="34"/>
  <c r="I21" i="34"/>
  <c r="E21" i="34"/>
  <c r="Y20" i="34"/>
  <c r="U20" i="34"/>
  <c r="Q20" i="34"/>
  <c r="M20" i="34"/>
  <c r="I20" i="34"/>
  <c r="E20" i="34"/>
  <c r="Y19" i="34"/>
  <c r="U19" i="34"/>
  <c r="Q19" i="34"/>
  <c r="M19" i="34"/>
  <c r="I19" i="34"/>
  <c r="E19" i="34"/>
  <c r="Y18" i="34"/>
  <c r="U18" i="34"/>
  <c r="Q18" i="34"/>
  <c r="M18" i="34"/>
  <c r="I18" i="34"/>
  <c r="E18" i="34"/>
  <c r="Y17" i="34"/>
  <c r="U17" i="34"/>
  <c r="Q17" i="34"/>
  <c r="M17" i="34"/>
  <c r="I17" i="34"/>
  <c r="E17" i="34"/>
  <c r="Y16" i="34"/>
  <c r="U16" i="34"/>
  <c r="Q16" i="34"/>
  <c r="M16" i="34"/>
  <c r="I16" i="34"/>
  <c r="E16" i="34"/>
  <c r="Y15" i="34"/>
  <c r="U15" i="34"/>
  <c r="Q15" i="34"/>
  <c r="K15" i="34"/>
  <c r="K41" i="34" s="1"/>
  <c r="I15" i="34"/>
  <c r="E15" i="34"/>
  <c r="Y14" i="34"/>
  <c r="U14" i="34"/>
  <c r="Q14" i="34"/>
  <c r="M14" i="34"/>
  <c r="I14" i="34"/>
  <c r="E14" i="34"/>
  <c r="Y13" i="34"/>
  <c r="U13" i="34"/>
  <c r="Q13" i="34"/>
  <c r="M13" i="34"/>
  <c r="I13" i="34"/>
  <c r="E13" i="34"/>
  <c r="Y12" i="34"/>
  <c r="U12" i="34"/>
  <c r="Q12" i="34"/>
  <c r="M12" i="34"/>
  <c r="I12" i="34"/>
  <c r="E12" i="34"/>
  <c r="Y11" i="34"/>
  <c r="U11" i="34"/>
  <c r="Q11" i="34"/>
  <c r="M11" i="34"/>
  <c r="I11" i="34"/>
  <c r="E11" i="34"/>
  <c r="Y10" i="34"/>
  <c r="U10" i="34"/>
  <c r="Q10" i="34"/>
  <c r="M10" i="34"/>
  <c r="I10" i="34"/>
  <c r="E10" i="34"/>
  <c r="Y9" i="34"/>
  <c r="U9" i="34"/>
  <c r="Q9" i="34"/>
  <c r="M9" i="34"/>
  <c r="I9" i="34"/>
  <c r="E9" i="34"/>
  <c r="Y8" i="34"/>
  <c r="U8" i="34"/>
  <c r="Q8" i="34"/>
  <c r="M8" i="34"/>
  <c r="I8" i="34"/>
  <c r="E8" i="34"/>
  <c r="Y7" i="34"/>
  <c r="U7" i="34"/>
  <c r="Q7" i="34"/>
  <c r="M7" i="34"/>
  <c r="I7" i="34"/>
  <c r="E7" i="34"/>
  <c r="U44" i="33"/>
  <c r="R44" i="33"/>
  <c r="Q44" i="33"/>
  <c r="N44" i="33"/>
  <c r="M44" i="33"/>
  <c r="L44" i="33"/>
  <c r="J44" i="33"/>
  <c r="I44" i="33"/>
  <c r="H44" i="33"/>
  <c r="G44" i="33"/>
  <c r="E44" i="33"/>
  <c r="D44" i="33"/>
  <c r="Z43" i="33"/>
  <c r="V43" i="33"/>
  <c r="W43" i="33" s="1"/>
  <c r="P43" i="33"/>
  <c r="O43" i="33" s="1"/>
  <c r="K43" i="33"/>
  <c r="S43" i="33" s="1"/>
  <c r="F43" i="33"/>
  <c r="C43" i="33"/>
  <c r="Z42" i="33"/>
  <c r="V42" i="33"/>
  <c r="W42" i="33" s="1"/>
  <c r="X42" i="33" s="1"/>
  <c r="O42" i="33"/>
  <c r="K42" i="33"/>
  <c r="S42" i="33" s="1"/>
  <c r="F42" i="33"/>
  <c r="C42" i="33"/>
  <c r="Z41" i="33"/>
  <c r="V41" i="33"/>
  <c r="W41" i="33" s="1"/>
  <c r="X41" i="33" s="1"/>
  <c r="O41" i="33"/>
  <c r="K41" i="33"/>
  <c r="S41" i="33" s="1"/>
  <c r="F41" i="33"/>
  <c r="C41" i="33"/>
  <c r="Z40" i="33"/>
  <c r="V40" i="33"/>
  <c r="W40" i="33" s="1"/>
  <c r="X40" i="33" s="1"/>
  <c r="O40" i="33"/>
  <c r="K40" i="33"/>
  <c r="S40" i="33" s="1"/>
  <c r="F40" i="33"/>
  <c r="C40" i="33"/>
  <c r="Z39" i="33"/>
  <c r="V39" i="33"/>
  <c r="W39" i="33" s="1"/>
  <c r="X39" i="33" s="1"/>
  <c r="O39" i="33"/>
  <c r="K39" i="33"/>
  <c r="S39" i="33" s="1"/>
  <c r="F39" i="33"/>
  <c r="C39" i="33"/>
  <c r="Z38" i="33"/>
  <c r="V38" i="33"/>
  <c r="W38" i="33" s="1"/>
  <c r="X38" i="33" s="1"/>
  <c r="O38" i="33"/>
  <c r="K38" i="33"/>
  <c r="S38" i="33" s="1"/>
  <c r="F38" i="33"/>
  <c r="C38" i="33"/>
  <c r="Z37" i="33"/>
  <c r="V37" i="33"/>
  <c r="W37" i="33" s="1"/>
  <c r="X37" i="33" s="1"/>
  <c r="O37" i="33"/>
  <c r="K37" i="33"/>
  <c r="S37" i="33" s="1"/>
  <c r="F37" i="33"/>
  <c r="C37" i="33"/>
  <c r="Z36" i="33"/>
  <c r="V36" i="33"/>
  <c r="W36" i="33" s="1"/>
  <c r="X36" i="33" s="1"/>
  <c r="O36" i="33"/>
  <c r="K36" i="33"/>
  <c r="S36" i="33" s="1"/>
  <c r="F36" i="33"/>
  <c r="C36" i="33"/>
  <c r="Z35" i="33"/>
  <c r="V35" i="33"/>
  <c r="W35" i="33" s="1"/>
  <c r="X35" i="33" s="1"/>
  <c r="O35" i="33"/>
  <c r="K35" i="33"/>
  <c r="S35" i="33" s="1"/>
  <c r="F35" i="33"/>
  <c r="C35" i="33"/>
  <c r="V34" i="33"/>
  <c r="W34" i="33" s="1"/>
  <c r="X34" i="33" s="1"/>
  <c r="O34" i="33"/>
  <c r="K34" i="33"/>
  <c r="S34" i="33" s="1"/>
  <c r="F34" i="33"/>
  <c r="C34" i="33"/>
  <c r="Z33" i="33"/>
  <c r="V33" i="33"/>
  <c r="W33" i="33" s="1"/>
  <c r="X33" i="33" s="1"/>
  <c r="O33" i="33"/>
  <c r="K33" i="33"/>
  <c r="S33" i="33" s="1"/>
  <c r="F33" i="33"/>
  <c r="C33" i="33"/>
  <c r="Z32" i="33"/>
  <c r="V32" i="33"/>
  <c r="W32" i="33" s="1"/>
  <c r="X32" i="33" s="1"/>
  <c r="O32" i="33"/>
  <c r="K32" i="33"/>
  <c r="F32" i="33"/>
  <c r="C32" i="33"/>
  <c r="Z31" i="33"/>
  <c r="V31" i="33"/>
  <c r="W31" i="33" s="1"/>
  <c r="X31" i="33" s="1"/>
  <c r="O31" i="33"/>
  <c r="K31" i="33"/>
  <c r="S31" i="33" s="1"/>
  <c r="F31" i="33"/>
  <c r="C31" i="33"/>
  <c r="Z30" i="33"/>
  <c r="V30" i="33"/>
  <c r="W30" i="33" s="1"/>
  <c r="X30" i="33" s="1"/>
  <c r="O30" i="33"/>
  <c r="K30" i="33"/>
  <c r="S30" i="33" s="1"/>
  <c r="F30" i="33"/>
  <c r="C30" i="33"/>
  <c r="Z29" i="33"/>
  <c r="V29" i="33"/>
  <c r="W29" i="33" s="1"/>
  <c r="X29" i="33" s="1"/>
  <c r="O29" i="33"/>
  <c r="K29" i="33"/>
  <c r="S29" i="33" s="1"/>
  <c r="F29" i="33"/>
  <c r="C29" i="33"/>
  <c r="Z28" i="33"/>
  <c r="V28" i="33"/>
  <c r="W28" i="33" s="1"/>
  <c r="X28" i="33" s="1"/>
  <c r="O28" i="33"/>
  <c r="K28" i="33"/>
  <c r="T28" i="33" s="1"/>
  <c r="F28" i="33"/>
  <c r="C28" i="33"/>
  <c r="Z27" i="33"/>
  <c r="V27" i="33"/>
  <c r="W27" i="33" s="1"/>
  <c r="X27" i="33" s="1"/>
  <c r="O27" i="33"/>
  <c r="K27" i="33"/>
  <c r="T27" i="33" s="1"/>
  <c r="F27" i="33"/>
  <c r="C27" i="33"/>
  <c r="Z26" i="33"/>
  <c r="V26" i="33"/>
  <c r="W26" i="33" s="1"/>
  <c r="X26" i="33" s="1"/>
  <c r="O26" i="33"/>
  <c r="K26" i="33"/>
  <c r="T26" i="33" s="1"/>
  <c r="F26" i="33"/>
  <c r="C26" i="33"/>
  <c r="Z25" i="33"/>
  <c r="V25" i="33"/>
  <c r="W25" i="33" s="1"/>
  <c r="X25" i="33" s="1"/>
  <c r="O25" i="33"/>
  <c r="K25" i="33"/>
  <c r="T25" i="33" s="1"/>
  <c r="F25" i="33"/>
  <c r="C25" i="33"/>
  <c r="Z24" i="33"/>
  <c r="V24" i="33"/>
  <c r="W24" i="33" s="1"/>
  <c r="X24" i="33" s="1"/>
  <c r="O24" i="33"/>
  <c r="K24" i="33"/>
  <c r="T24" i="33" s="1"/>
  <c r="F24" i="33"/>
  <c r="C24" i="33"/>
  <c r="Z23" i="33"/>
  <c r="V23" i="33"/>
  <c r="W23" i="33" s="1"/>
  <c r="X23" i="33" s="1"/>
  <c r="O23" i="33"/>
  <c r="K23" i="33"/>
  <c r="T23" i="33" s="1"/>
  <c r="F23" i="33"/>
  <c r="C23" i="33"/>
  <c r="Z22" i="33"/>
  <c r="V22" i="33"/>
  <c r="W22" i="33" s="1"/>
  <c r="X22" i="33" s="1"/>
  <c r="O22" i="33"/>
  <c r="K22" i="33"/>
  <c r="T22" i="33" s="1"/>
  <c r="F22" i="33"/>
  <c r="C22" i="33"/>
  <c r="Z21" i="33"/>
  <c r="V21" i="33"/>
  <c r="W21" i="33" s="1"/>
  <c r="X21" i="33" s="1"/>
  <c r="O21" i="33"/>
  <c r="K21" i="33"/>
  <c r="T21" i="33" s="1"/>
  <c r="F21" i="33"/>
  <c r="C21" i="33"/>
  <c r="Z20" i="33"/>
  <c r="V20" i="33"/>
  <c r="W20" i="33" s="1"/>
  <c r="X20" i="33" s="1"/>
  <c r="O20" i="33"/>
  <c r="K20" i="33"/>
  <c r="S20" i="33" s="1"/>
  <c r="F20" i="33"/>
  <c r="C20" i="33"/>
  <c r="Z19" i="33"/>
  <c r="V19" i="33"/>
  <c r="W19" i="33" s="1"/>
  <c r="X19" i="33" s="1"/>
  <c r="O19" i="33"/>
  <c r="K19" i="33"/>
  <c r="S19" i="33" s="1"/>
  <c r="F19" i="33"/>
  <c r="C19" i="33"/>
  <c r="Z18" i="33"/>
  <c r="V18" i="33"/>
  <c r="W18" i="33" s="1"/>
  <c r="X18" i="33" s="1"/>
  <c r="O18" i="33"/>
  <c r="K18" i="33"/>
  <c r="S18" i="33" s="1"/>
  <c r="F18" i="33"/>
  <c r="C18" i="33"/>
  <c r="Z17" i="33"/>
  <c r="V17" i="33"/>
  <c r="W17" i="33" s="1"/>
  <c r="X17" i="33" s="1"/>
  <c r="O17" i="33"/>
  <c r="K17" i="33"/>
  <c r="S17" i="33" s="1"/>
  <c r="F17" i="33"/>
  <c r="C17" i="33"/>
  <c r="Z16" i="33"/>
  <c r="V16" i="33"/>
  <c r="W16" i="33" s="1"/>
  <c r="X16" i="33" s="1"/>
  <c r="O16" i="33"/>
  <c r="K16" i="33"/>
  <c r="T16" i="33" s="1"/>
  <c r="F16" i="33"/>
  <c r="C16" i="33"/>
  <c r="Z15" i="33"/>
  <c r="V15" i="33"/>
  <c r="W15" i="33" s="1"/>
  <c r="X15" i="33" s="1"/>
  <c r="O15" i="33"/>
  <c r="K15" i="33"/>
  <c r="S15" i="33" s="1"/>
  <c r="F15" i="33"/>
  <c r="C15" i="33"/>
  <c r="Z14" i="33"/>
  <c r="V14" i="33"/>
  <c r="W14" i="33" s="1"/>
  <c r="X14" i="33" s="1"/>
  <c r="O14" i="33"/>
  <c r="K14" i="33"/>
  <c r="S14" i="33" s="1"/>
  <c r="F14" i="33"/>
  <c r="C14" i="33"/>
  <c r="Z13" i="33"/>
  <c r="V13" i="33"/>
  <c r="W13" i="33" s="1"/>
  <c r="X13" i="33" s="1"/>
  <c r="O13" i="33"/>
  <c r="K13" i="33"/>
  <c r="S13" i="33" s="1"/>
  <c r="F13" i="33"/>
  <c r="C13" i="33"/>
  <c r="Z12" i="33"/>
  <c r="V12" i="33"/>
  <c r="W12" i="33" s="1"/>
  <c r="X12" i="33" s="1"/>
  <c r="O12" i="33"/>
  <c r="K12" i="33"/>
  <c r="F12" i="33"/>
  <c r="C12" i="33"/>
  <c r="Z11" i="33"/>
  <c r="V11" i="33"/>
  <c r="W11" i="33" s="1"/>
  <c r="X11" i="33" s="1"/>
  <c r="O11" i="33"/>
  <c r="K11" i="33"/>
  <c r="T11" i="33" s="1"/>
  <c r="F11" i="33"/>
  <c r="C11" i="33"/>
  <c r="Z10" i="33"/>
  <c r="V10" i="33"/>
  <c r="W10" i="33" s="1"/>
  <c r="X10" i="33" s="1"/>
  <c r="O10" i="33"/>
  <c r="K10" i="33"/>
  <c r="T10" i="33" s="1"/>
  <c r="F10" i="33"/>
  <c r="C10" i="33"/>
  <c r="Z9" i="33"/>
  <c r="V9" i="33"/>
  <c r="W9" i="33" s="1"/>
  <c r="X9" i="33" s="1"/>
  <c r="O9" i="33"/>
  <c r="K9" i="33"/>
  <c r="F9" i="33"/>
  <c r="C9" i="33"/>
  <c r="I41" i="34" l="1"/>
  <c r="Y41" i="34"/>
  <c r="AE8" i="34"/>
  <c r="AF8" i="34" s="1"/>
  <c r="AE12" i="34"/>
  <c r="AF12" i="34" s="1"/>
  <c r="AE14" i="34"/>
  <c r="AF14" i="34" s="1"/>
  <c r="AE16" i="34"/>
  <c r="AF16" i="34" s="1"/>
  <c r="AE18" i="34"/>
  <c r="AF18" i="34" s="1"/>
  <c r="AE20" i="34"/>
  <c r="AF20" i="34" s="1"/>
  <c r="AE22" i="34"/>
  <c r="AF22" i="34" s="1"/>
  <c r="AE26" i="34"/>
  <c r="AF26" i="34" s="1"/>
  <c r="AE28" i="34"/>
  <c r="AF28" i="34" s="1"/>
  <c r="AE30" i="34"/>
  <c r="AF30" i="34" s="1"/>
  <c r="AE32" i="34"/>
  <c r="AF32" i="34" s="1"/>
  <c r="AE34" i="34"/>
  <c r="AF34" i="34" s="1"/>
  <c r="AE36" i="34"/>
  <c r="AF36" i="34" s="1"/>
  <c r="AE38" i="34"/>
  <c r="AF38" i="34" s="1"/>
  <c r="Q41" i="34"/>
  <c r="C44" i="33"/>
  <c r="F44" i="33"/>
  <c r="E41" i="34"/>
  <c r="U41" i="34"/>
  <c r="AE9" i="34"/>
  <c r="AF9" i="34" s="1"/>
  <c r="AE11" i="34"/>
  <c r="AF11" i="34" s="1"/>
  <c r="AE13" i="34"/>
  <c r="AF13" i="34" s="1"/>
  <c r="AE17" i="34"/>
  <c r="AF17" i="34" s="1"/>
  <c r="AE21" i="34"/>
  <c r="AF21" i="34" s="1"/>
  <c r="AE23" i="34"/>
  <c r="AF23" i="34" s="1"/>
  <c r="AE25" i="34"/>
  <c r="AF25" i="34" s="1"/>
  <c r="AE27" i="34"/>
  <c r="AF27" i="34" s="1"/>
  <c r="AE29" i="34"/>
  <c r="AF29" i="34" s="1"/>
  <c r="AE31" i="34"/>
  <c r="AF31" i="34" s="1"/>
  <c r="AE33" i="34"/>
  <c r="AF33" i="34" s="1"/>
  <c r="AE35" i="34"/>
  <c r="AF35" i="34" s="1"/>
  <c r="AE37" i="34"/>
  <c r="AF37" i="34" s="1"/>
  <c r="AE19" i="34"/>
  <c r="AF19" i="34" s="1"/>
  <c r="AE39" i="34"/>
  <c r="AF39" i="34" s="1"/>
  <c r="S26" i="33"/>
  <c r="AE10" i="34"/>
  <c r="AF10" i="34" s="1"/>
  <c r="AE24" i="34"/>
  <c r="AF24" i="34" s="1"/>
  <c r="AE40" i="34"/>
  <c r="AF40" i="34" s="1"/>
  <c r="AE7" i="34"/>
  <c r="AF7" i="34" s="1"/>
  <c r="T12" i="33"/>
  <c r="S12" i="33"/>
  <c r="T30" i="33"/>
  <c r="T32" i="33"/>
  <c r="S32" i="33"/>
  <c r="T41" i="33"/>
  <c r="T40" i="33"/>
  <c r="T39" i="33"/>
  <c r="T38" i="33"/>
  <c r="T37" i="33"/>
  <c r="T36" i="33"/>
  <c r="T35" i="33"/>
  <c r="S28" i="33"/>
  <c r="S27" i="33"/>
  <c r="S25" i="33"/>
  <c r="S24" i="33"/>
  <c r="S23" i="33"/>
  <c r="S22" i="33"/>
  <c r="S16" i="33"/>
  <c r="T15" i="33"/>
  <c r="T14" i="33"/>
  <c r="T13" i="33"/>
  <c r="S11" i="33"/>
  <c r="K44" i="33"/>
  <c r="S10" i="33"/>
  <c r="V44" i="33"/>
  <c r="T9" i="33"/>
  <c r="S9" i="33"/>
  <c r="M15" i="34"/>
  <c r="AE15" i="34" s="1"/>
  <c r="AF15" i="34" s="1"/>
  <c r="O44" i="33"/>
  <c r="T18" i="33"/>
  <c r="T19" i="33"/>
  <c r="T34" i="33"/>
  <c r="T43" i="33"/>
  <c r="P44" i="33"/>
  <c r="S21" i="33"/>
  <c r="M41" i="34" l="1"/>
  <c r="S44" i="33"/>
  <c r="T44" i="33"/>
  <c r="AE41" i="34"/>
  <c r="L42" i="26"/>
  <c r="M42" i="26"/>
  <c r="N42" i="26"/>
  <c r="O42" i="26"/>
  <c r="P42" i="26"/>
  <c r="Q42" i="26"/>
  <c r="R42" i="26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8" i="26"/>
  <c r="J9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8" i="26"/>
  <c r="I9" i="26"/>
  <c r="I10" i="26"/>
  <c r="I11" i="26"/>
  <c r="I12" i="26"/>
  <c r="I13" i="26"/>
  <c r="I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I34" i="26"/>
  <c r="I35" i="26"/>
  <c r="I36" i="26"/>
  <c r="I37" i="26"/>
  <c r="I38" i="26"/>
  <c r="I39" i="26"/>
  <c r="I40" i="26"/>
  <c r="I41" i="26"/>
  <c r="I8" i="26"/>
  <c r="G42" i="26"/>
  <c r="D42" i="26"/>
  <c r="E42" i="26"/>
  <c r="C41" i="26"/>
  <c r="F41" i="26" s="1"/>
  <c r="C40" i="26"/>
  <c r="F40" i="26" s="1"/>
  <c r="C39" i="26"/>
  <c r="F39" i="26" s="1"/>
  <c r="C38" i="26"/>
  <c r="F38" i="26" s="1"/>
  <c r="C37" i="26"/>
  <c r="F37" i="26" s="1"/>
  <c r="C36" i="26"/>
  <c r="F36" i="26" s="1"/>
  <c r="C35" i="26"/>
  <c r="F35" i="26" s="1"/>
  <c r="C34" i="26"/>
  <c r="F34" i="26" s="1"/>
  <c r="C33" i="26"/>
  <c r="F33" i="26" s="1"/>
  <c r="C32" i="26"/>
  <c r="F32" i="26" s="1"/>
  <c r="C31" i="26"/>
  <c r="F31" i="26" s="1"/>
  <c r="C30" i="26"/>
  <c r="F30" i="26" s="1"/>
  <c r="C29" i="26"/>
  <c r="F29" i="26" s="1"/>
  <c r="C28" i="26"/>
  <c r="F28" i="26" s="1"/>
  <c r="C27" i="26"/>
  <c r="F27" i="26" s="1"/>
  <c r="C26" i="26"/>
  <c r="F26" i="26" s="1"/>
  <c r="C25" i="26"/>
  <c r="F25" i="26" s="1"/>
  <c r="C24" i="26"/>
  <c r="F24" i="26" s="1"/>
  <c r="C23" i="26"/>
  <c r="F23" i="26" s="1"/>
  <c r="C22" i="26"/>
  <c r="F22" i="26" s="1"/>
  <c r="C21" i="26"/>
  <c r="F21" i="26" s="1"/>
  <c r="C20" i="26"/>
  <c r="F20" i="26" s="1"/>
  <c r="C19" i="26"/>
  <c r="F19" i="26" s="1"/>
  <c r="C18" i="26"/>
  <c r="F18" i="26" s="1"/>
  <c r="C17" i="26"/>
  <c r="F17" i="26" s="1"/>
  <c r="C16" i="26"/>
  <c r="F16" i="26" s="1"/>
  <c r="C15" i="26"/>
  <c r="F15" i="26" s="1"/>
  <c r="C14" i="26"/>
  <c r="F14" i="26" s="1"/>
  <c r="C13" i="26"/>
  <c r="F13" i="26" s="1"/>
  <c r="C12" i="26"/>
  <c r="F12" i="26" s="1"/>
  <c r="C11" i="26"/>
  <c r="F11" i="26" s="1"/>
  <c r="C10" i="26"/>
  <c r="F10" i="26" s="1"/>
  <c r="C9" i="26"/>
  <c r="F9" i="26" s="1"/>
  <c r="C8" i="26"/>
  <c r="F8" i="26" s="1"/>
  <c r="K15" i="32"/>
  <c r="M15" i="32" s="1"/>
  <c r="K12" i="31"/>
  <c r="T12" i="31" s="1"/>
  <c r="U8" i="32"/>
  <c r="U9" i="32"/>
  <c r="U10" i="32"/>
  <c r="U11" i="32"/>
  <c r="U12" i="32"/>
  <c r="U13" i="32"/>
  <c r="U14" i="32"/>
  <c r="U15" i="32"/>
  <c r="U16" i="32"/>
  <c r="U17" i="32"/>
  <c r="U18" i="32"/>
  <c r="U19" i="32"/>
  <c r="U20" i="32"/>
  <c r="U21" i="32"/>
  <c r="U22" i="32"/>
  <c r="U23" i="32"/>
  <c r="U24" i="32"/>
  <c r="U25" i="32"/>
  <c r="U26" i="32"/>
  <c r="U27" i="32"/>
  <c r="U28" i="32"/>
  <c r="U29" i="32"/>
  <c r="U30" i="32"/>
  <c r="U31" i="32"/>
  <c r="U32" i="32"/>
  <c r="U33" i="32"/>
  <c r="U34" i="32"/>
  <c r="U35" i="32"/>
  <c r="U36" i="32"/>
  <c r="U37" i="32"/>
  <c r="U38" i="32"/>
  <c r="U39" i="32"/>
  <c r="U40" i="32"/>
  <c r="U7" i="32"/>
  <c r="Q8" i="32"/>
  <c r="Q9" i="32"/>
  <c r="Q10" i="32"/>
  <c r="Q11" i="32"/>
  <c r="Q12" i="32"/>
  <c r="Q13" i="32"/>
  <c r="Q14" i="32"/>
  <c r="Q15" i="32"/>
  <c r="Q16" i="32"/>
  <c r="Q17" i="32"/>
  <c r="Q18" i="32"/>
  <c r="Q19" i="32"/>
  <c r="Q20" i="32"/>
  <c r="Q21" i="32"/>
  <c r="Q22" i="32"/>
  <c r="Q23" i="32"/>
  <c r="Q24" i="32"/>
  <c r="Q25" i="32"/>
  <c r="Q26" i="32"/>
  <c r="Q27" i="32"/>
  <c r="Q28" i="32"/>
  <c r="Q29" i="32"/>
  <c r="Q30" i="32"/>
  <c r="Q31" i="32"/>
  <c r="Q32" i="32"/>
  <c r="Q33" i="32"/>
  <c r="Q34" i="32"/>
  <c r="Q35" i="32"/>
  <c r="Q36" i="32"/>
  <c r="Q37" i="32"/>
  <c r="Q38" i="32"/>
  <c r="Q39" i="32"/>
  <c r="Q40" i="32"/>
  <c r="Q7" i="32"/>
  <c r="P41" i="32"/>
  <c r="R41" i="32"/>
  <c r="S41" i="32"/>
  <c r="T41" i="32"/>
  <c r="V41" i="32"/>
  <c r="W41" i="32"/>
  <c r="X41" i="32"/>
  <c r="Z41" i="32"/>
  <c r="O41" i="32"/>
  <c r="N41" i="32"/>
  <c r="J41" i="32"/>
  <c r="H41" i="32"/>
  <c r="G41" i="32"/>
  <c r="F41" i="32"/>
  <c r="D41" i="32"/>
  <c r="C41" i="32"/>
  <c r="Y40" i="32"/>
  <c r="M40" i="32"/>
  <c r="I40" i="32"/>
  <c r="E40" i="32"/>
  <c r="Y39" i="32"/>
  <c r="M39" i="32"/>
  <c r="I39" i="32"/>
  <c r="E39" i="32"/>
  <c r="Y38" i="32"/>
  <c r="M38" i="32"/>
  <c r="I38" i="32"/>
  <c r="E38" i="32"/>
  <c r="Y37" i="32"/>
  <c r="M37" i="32"/>
  <c r="I37" i="32"/>
  <c r="E37" i="32"/>
  <c r="Y36" i="32"/>
  <c r="M36" i="32"/>
  <c r="I36" i="32"/>
  <c r="E36" i="32"/>
  <c r="Y35" i="32"/>
  <c r="M35" i="32"/>
  <c r="I35" i="32"/>
  <c r="E35" i="32"/>
  <c r="E41" i="32" s="1"/>
  <c r="Y34" i="32"/>
  <c r="L41" i="32"/>
  <c r="M34" i="32"/>
  <c r="I34" i="32"/>
  <c r="AA34" i="32" s="1"/>
  <c r="AB34" i="32" s="1"/>
  <c r="E34" i="32"/>
  <c r="Y33" i="32"/>
  <c r="M33" i="32"/>
  <c r="I33" i="32"/>
  <c r="E33" i="32"/>
  <c r="Y32" i="32"/>
  <c r="M32" i="32"/>
  <c r="I32" i="32"/>
  <c r="E32" i="32"/>
  <c r="Y31" i="32"/>
  <c r="M31" i="32"/>
  <c r="I31" i="32"/>
  <c r="E31" i="32"/>
  <c r="Y30" i="32"/>
  <c r="M30" i="32"/>
  <c r="I30" i="32"/>
  <c r="E30" i="32"/>
  <c r="Y29" i="32"/>
  <c r="M29" i="32"/>
  <c r="I29" i="32"/>
  <c r="E29" i="32"/>
  <c r="Y28" i="32"/>
  <c r="M28" i="32"/>
  <c r="I28" i="32"/>
  <c r="E28" i="32"/>
  <c r="Y27" i="32"/>
  <c r="M27" i="32"/>
  <c r="I27" i="32"/>
  <c r="E27" i="32"/>
  <c r="Y26" i="32"/>
  <c r="M26" i="32"/>
  <c r="I26" i="32"/>
  <c r="E26" i="32"/>
  <c r="Y25" i="32"/>
  <c r="M25" i="32"/>
  <c r="I25" i="32"/>
  <c r="E25" i="32"/>
  <c r="Y24" i="32"/>
  <c r="M24" i="32"/>
  <c r="I24" i="32"/>
  <c r="E24" i="32"/>
  <c r="Y23" i="32"/>
  <c r="M23" i="32"/>
  <c r="I23" i="32"/>
  <c r="E23" i="32"/>
  <c r="Y22" i="32"/>
  <c r="M22" i="32"/>
  <c r="I22" i="32"/>
  <c r="E22" i="32"/>
  <c r="Y21" i="32"/>
  <c r="M21" i="32"/>
  <c r="I21" i="32"/>
  <c r="E21" i="32"/>
  <c r="Y20" i="32"/>
  <c r="M20" i="32"/>
  <c r="I20" i="32"/>
  <c r="E20" i="32"/>
  <c r="Y19" i="32"/>
  <c r="M19" i="32"/>
  <c r="I19" i="32"/>
  <c r="E19" i="32"/>
  <c r="Y18" i="32"/>
  <c r="M18" i="32"/>
  <c r="I18" i="32"/>
  <c r="E18" i="32"/>
  <c r="Y17" i="32"/>
  <c r="M17" i="32"/>
  <c r="I17" i="32"/>
  <c r="E17" i="32"/>
  <c r="Y16" i="32"/>
  <c r="M16" i="32"/>
  <c r="I16" i="32"/>
  <c r="E16" i="32"/>
  <c r="Y15" i="32"/>
  <c r="K41" i="32"/>
  <c r="I15" i="32"/>
  <c r="E15" i="32"/>
  <c r="Y14" i="32"/>
  <c r="M14" i="32"/>
  <c r="I14" i="32"/>
  <c r="E14" i="32"/>
  <c r="Y13" i="32"/>
  <c r="M13" i="32"/>
  <c r="I13" i="32"/>
  <c r="E13" i="32"/>
  <c r="Y12" i="32"/>
  <c r="M12" i="32"/>
  <c r="I12" i="32"/>
  <c r="AA12" i="32" s="1"/>
  <c r="AB12" i="32" s="1"/>
  <c r="E12" i="32"/>
  <c r="Y11" i="32"/>
  <c r="M11" i="32"/>
  <c r="I11" i="32"/>
  <c r="AA11" i="32" s="1"/>
  <c r="AB11" i="32" s="1"/>
  <c r="E11" i="32"/>
  <c r="Y10" i="32"/>
  <c r="M10" i="32"/>
  <c r="I10" i="32"/>
  <c r="AA10" i="32" s="1"/>
  <c r="AB10" i="32" s="1"/>
  <c r="E10" i="32"/>
  <c r="Y9" i="32"/>
  <c r="M9" i="32"/>
  <c r="I9" i="32"/>
  <c r="AA9" i="32" s="1"/>
  <c r="AB9" i="32" s="1"/>
  <c r="E9" i="32"/>
  <c r="Y8" i="32"/>
  <c r="M8" i="32"/>
  <c r="I8" i="32"/>
  <c r="E8" i="32"/>
  <c r="Y7" i="32"/>
  <c r="Y41" i="32" s="1"/>
  <c r="M7" i="32"/>
  <c r="I7" i="32"/>
  <c r="I41" i="32" s="1"/>
  <c r="E7" i="32"/>
  <c r="U44" i="31"/>
  <c r="R44" i="31"/>
  <c r="Q44" i="31"/>
  <c r="Q46" i="31" s="1"/>
  <c r="N44" i="31"/>
  <c r="M44" i="31"/>
  <c r="L44" i="31"/>
  <c r="J44" i="31"/>
  <c r="I44" i="31"/>
  <c r="H44" i="31"/>
  <c r="G44" i="31"/>
  <c r="E44" i="31"/>
  <c r="D44" i="31"/>
  <c r="Z43" i="31"/>
  <c r="V43" i="31"/>
  <c r="P43" i="31"/>
  <c r="O43" i="31" s="1"/>
  <c r="K43" i="31"/>
  <c r="T43" i="31"/>
  <c r="F43" i="31"/>
  <c r="C43" i="31"/>
  <c r="Z42" i="31"/>
  <c r="V42" i="31"/>
  <c r="O42" i="31"/>
  <c r="K42" i="31"/>
  <c r="S42" i="31" s="1"/>
  <c r="F42" i="31"/>
  <c r="C42" i="31"/>
  <c r="Z41" i="31"/>
  <c r="V41" i="31"/>
  <c r="O41" i="31"/>
  <c r="K41" i="31"/>
  <c r="T41" i="31" s="1"/>
  <c r="F41" i="31"/>
  <c r="C41" i="31"/>
  <c r="Z40" i="31"/>
  <c r="V40" i="31"/>
  <c r="O40" i="31"/>
  <c r="K40" i="31"/>
  <c r="T40" i="31" s="1"/>
  <c r="F40" i="31"/>
  <c r="C40" i="31"/>
  <c r="Z39" i="31"/>
  <c r="V39" i="31"/>
  <c r="O39" i="31"/>
  <c r="K39" i="31"/>
  <c r="T39" i="31" s="1"/>
  <c r="F39" i="31"/>
  <c r="C39" i="31"/>
  <c r="Z38" i="31"/>
  <c r="V38" i="31"/>
  <c r="O38" i="31"/>
  <c r="K38" i="31"/>
  <c r="T38" i="31" s="1"/>
  <c r="F38" i="31"/>
  <c r="C38" i="31"/>
  <c r="Z37" i="31"/>
  <c r="V37" i="31"/>
  <c r="O37" i="31"/>
  <c r="K37" i="31"/>
  <c r="T37" i="31" s="1"/>
  <c r="F37" i="31"/>
  <c r="C37" i="31"/>
  <c r="Z36" i="31"/>
  <c r="V36" i="31"/>
  <c r="O36" i="31"/>
  <c r="K36" i="31"/>
  <c r="T36" i="31" s="1"/>
  <c r="F36" i="31"/>
  <c r="C36" i="31"/>
  <c r="Z35" i="31"/>
  <c r="V35" i="31"/>
  <c r="O35" i="31"/>
  <c r="K35" i="31"/>
  <c r="T35" i="31" s="1"/>
  <c r="F35" i="31"/>
  <c r="C35" i="31"/>
  <c r="Z34" i="31"/>
  <c r="V34" i="31"/>
  <c r="O34" i="31"/>
  <c r="K34" i="31"/>
  <c r="T34" i="31" s="1"/>
  <c r="F34" i="31"/>
  <c r="C34" i="31"/>
  <c r="Z33" i="31"/>
  <c r="V33" i="31"/>
  <c r="O33" i="31"/>
  <c r="K33" i="31"/>
  <c r="S33" i="31" s="1"/>
  <c r="F33" i="31"/>
  <c r="C33" i="31"/>
  <c r="Z32" i="31"/>
  <c r="V32" i="31"/>
  <c r="O32" i="31"/>
  <c r="K32" i="31"/>
  <c r="S32" i="31" s="1"/>
  <c r="F32" i="31"/>
  <c r="C32" i="31"/>
  <c r="Z31" i="31"/>
  <c r="V31" i="31"/>
  <c r="O31" i="31"/>
  <c r="K31" i="31"/>
  <c r="S31" i="31" s="1"/>
  <c r="F31" i="31"/>
  <c r="C31" i="31"/>
  <c r="Z30" i="31"/>
  <c r="V30" i="31"/>
  <c r="O30" i="31"/>
  <c r="K30" i="31"/>
  <c r="T30" i="31" s="1"/>
  <c r="F30" i="31"/>
  <c r="C30" i="31"/>
  <c r="Z29" i="31"/>
  <c r="V29" i="31"/>
  <c r="O29" i="31"/>
  <c r="K29" i="31"/>
  <c r="S29" i="31" s="1"/>
  <c r="F29" i="31"/>
  <c r="C29" i="31"/>
  <c r="Z28" i="31"/>
  <c r="V28" i="31"/>
  <c r="O28" i="31"/>
  <c r="K28" i="31"/>
  <c r="T28" i="31" s="1"/>
  <c r="F28" i="31"/>
  <c r="C28" i="31"/>
  <c r="Z27" i="31"/>
  <c r="V27" i="31"/>
  <c r="O27" i="31"/>
  <c r="K27" i="31"/>
  <c r="S27" i="31" s="1"/>
  <c r="F27" i="31"/>
  <c r="C27" i="31"/>
  <c r="Z26" i="31"/>
  <c r="V26" i="31"/>
  <c r="O26" i="31"/>
  <c r="K26" i="31"/>
  <c r="S26" i="31" s="1"/>
  <c r="F26" i="31"/>
  <c r="C26" i="31"/>
  <c r="Z25" i="31"/>
  <c r="V25" i="31"/>
  <c r="O25" i="31"/>
  <c r="K25" i="31"/>
  <c r="S25" i="31" s="1"/>
  <c r="F25" i="31"/>
  <c r="C25" i="31"/>
  <c r="Z24" i="31"/>
  <c r="V24" i="31"/>
  <c r="O24" i="31"/>
  <c r="K24" i="31"/>
  <c r="S24" i="31" s="1"/>
  <c r="F24" i="31"/>
  <c r="C24" i="31"/>
  <c r="Z23" i="31"/>
  <c r="V23" i="31"/>
  <c r="O23" i="31"/>
  <c r="K23" i="31"/>
  <c r="S23" i="31" s="1"/>
  <c r="F23" i="31"/>
  <c r="C23" i="31"/>
  <c r="Z22" i="31"/>
  <c r="V22" i="31"/>
  <c r="O22" i="31"/>
  <c r="K22" i="31"/>
  <c r="S22" i="31" s="1"/>
  <c r="F22" i="31"/>
  <c r="C22" i="31"/>
  <c r="Z21" i="31"/>
  <c r="V21" i="31"/>
  <c r="K21" i="31"/>
  <c r="T21" i="31" s="1"/>
  <c r="F21" i="31"/>
  <c r="C21" i="31"/>
  <c r="Z20" i="31"/>
  <c r="V20" i="31"/>
  <c r="O20" i="31"/>
  <c r="K20" i="31"/>
  <c r="S20" i="31" s="1"/>
  <c r="F20" i="31"/>
  <c r="C20" i="31"/>
  <c r="Z19" i="31"/>
  <c r="V19" i="31"/>
  <c r="O19" i="31"/>
  <c r="K19" i="31"/>
  <c r="T19" i="31" s="1"/>
  <c r="F19" i="31"/>
  <c r="C19" i="31"/>
  <c r="Z18" i="31"/>
  <c r="V18" i="31"/>
  <c r="O18" i="31"/>
  <c r="K18" i="31"/>
  <c r="T18" i="31" s="1"/>
  <c r="F18" i="31"/>
  <c r="C18" i="31"/>
  <c r="Z17" i="31"/>
  <c r="V17" i="31"/>
  <c r="O17" i="31"/>
  <c r="K17" i="31"/>
  <c r="S17" i="31" s="1"/>
  <c r="F17" i="31"/>
  <c r="C17" i="31"/>
  <c r="Z16" i="31"/>
  <c r="V16" i="31"/>
  <c r="O16" i="31"/>
  <c r="K16" i="31"/>
  <c r="T16" i="31" s="1"/>
  <c r="F16" i="31"/>
  <c r="C16" i="31"/>
  <c r="Z15" i="31"/>
  <c r="V15" i="31"/>
  <c r="O15" i="31"/>
  <c r="K15" i="31"/>
  <c r="T15" i="31" s="1"/>
  <c r="F15" i="31"/>
  <c r="C15" i="31"/>
  <c r="Z14" i="31"/>
  <c r="V14" i="31"/>
  <c r="O14" i="31"/>
  <c r="K14" i="31"/>
  <c r="T14" i="31" s="1"/>
  <c r="F14" i="31"/>
  <c r="C14" i="31"/>
  <c r="Z13" i="31"/>
  <c r="V13" i="31"/>
  <c r="O13" i="31"/>
  <c r="K13" i="31"/>
  <c r="T13" i="31" s="1"/>
  <c r="F13" i="31"/>
  <c r="C13" i="31"/>
  <c r="Z12" i="31"/>
  <c r="V12" i="31"/>
  <c r="O12" i="31"/>
  <c r="F12" i="31"/>
  <c r="C12" i="31"/>
  <c r="Z11" i="31"/>
  <c r="V11" i="31"/>
  <c r="O11" i="31"/>
  <c r="K11" i="31"/>
  <c r="T11" i="31" s="1"/>
  <c r="F11" i="31"/>
  <c r="C11" i="31"/>
  <c r="Z10" i="31"/>
  <c r="V10" i="31"/>
  <c r="O10" i="31"/>
  <c r="K10" i="31"/>
  <c r="T10" i="31" s="1"/>
  <c r="F10" i="31"/>
  <c r="C10" i="31"/>
  <c r="Z9" i="31"/>
  <c r="V9" i="31"/>
  <c r="O9" i="31"/>
  <c r="K9" i="31"/>
  <c r="T9" i="31" s="1"/>
  <c r="F9" i="31"/>
  <c r="C9" i="31"/>
  <c r="C9" i="29"/>
  <c r="F9" i="29"/>
  <c r="K9" i="29"/>
  <c r="T9" i="29" s="1"/>
  <c r="O9" i="29"/>
  <c r="V9" i="29"/>
  <c r="C10" i="29"/>
  <c r="F10" i="29"/>
  <c r="K10" i="29"/>
  <c r="T10" i="29" s="1"/>
  <c r="O10" i="29"/>
  <c r="V10" i="29"/>
  <c r="C11" i="29"/>
  <c r="F11" i="29"/>
  <c r="K11" i="29"/>
  <c r="S11" i="29" s="1"/>
  <c r="O11" i="29"/>
  <c r="V11" i="29"/>
  <c r="C12" i="29"/>
  <c r="F12" i="29"/>
  <c r="K12" i="29"/>
  <c r="S12" i="29" s="1"/>
  <c r="O12" i="29"/>
  <c r="V12" i="29"/>
  <c r="C13" i="29"/>
  <c r="F13" i="29"/>
  <c r="K13" i="29"/>
  <c r="T13" i="29" s="1"/>
  <c r="O13" i="29"/>
  <c r="V13" i="29"/>
  <c r="C14" i="29"/>
  <c r="F14" i="29"/>
  <c r="K14" i="29"/>
  <c r="T14" i="29" s="1"/>
  <c r="O14" i="29"/>
  <c r="V14" i="29"/>
  <c r="C15" i="29"/>
  <c r="F15" i="29"/>
  <c r="K15" i="29"/>
  <c r="S15" i="29" s="1"/>
  <c r="O15" i="29"/>
  <c r="V15" i="29"/>
  <c r="C16" i="29"/>
  <c r="F16" i="29"/>
  <c r="K16" i="29"/>
  <c r="T16" i="29" s="1"/>
  <c r="O16" i="29"/>
  <c r="V16" i="29"/>
  <c r="C17" i="29"/>
  <c r="F17" i="29"/>
  <c r="K17" i="29"/>
  <c r="S17" i="29" s="1"/>
  <c r="O17" i="29"/>
  <c r="V17" i="29"/>
  <c r="C18" i="29"/>
  <c r="F18" i="29"/>
  <c r="K18" i="29"/>
  <c r="S18" i="29" s="1"/>
  <c r="O18" i="29"/>
  <c r="V18" i="29"/>
  <c r="C19" i="29"/>
  <c r="F19" i="29"/>
  <c r="K19" i="29"/>
  <c r="S19" i="29" s="1"/>
  <c r="O19" i="29"/>
  <c r="V19" i="29"/>
  <c r="C20" i="29"/>
  <c r="F20" i="29"/>
  <c r="K20" i="29"/>
  <c r="S20" i="29" s="1"/>
  <c r="O20" i="29"/>
  <c r="V20" i="29"/>
  <c r="C21" i="29"/>
  <c r="F21" i="29"/>
  <c r="K21" i="29"/>
  <c r="S21" i="29" s="1"/>
  <c r="O21" i="29"/>
  <c r="V21" i="29"/>
  <c r="C22" i="29"/>
  <c r="F22" i="29"/>
  <c r="K22" i="29"/>
  <c r="S22" i="29" s="1"/>
  <c r="O22" i="29"/>
  <c r="V22" i="29"/>
  <c r="C23" i="29"/>
  <c r="F23" i="29"/>
  <c r="K23" i="29"/>
  <c r="T23" i="29" s="1"/>
  <c r="O23" i="29"/>
  <c r="V23" i="29"/>
  <c r="C24" i="29"/>
  <c r="F24" i="29"/>
  <c r="K24" i="29"/>
  <c r="T24" i="29" s="1"/>
  <c r="O24" i="29"/>
  <c r="V24" i="29"/>
  <c r="C25" i="29"/>
  <c r="F25" i="29"/>
  <c r="K25" i="29"/>
  <c r="S25" i="29" s="1"/>
  <c r="O25" i="29"/>
  <c r="V25" i="29"/>
  <c r="C26" i="29"/>
  <c r="F26" i="29"/>
  <c r="K26" i="29"/>
  <c r="S26" i="29" s="1"/>
  <c r="O26" i="29"/>
  <c r="V26" i="29"/>
  <c r="C27" i="29"/>
  <c r="F27" i="29"/>
  <c r="K27" i="29"/>
  <c r="S27" i="29" s="1"/>
  <c r="O27" i="29"/>
  <c r="V27" i="29"/>
  <c r="C28" i="29"/>
  <c r="F28" i="29"/>
  <c r="K28" i="29"/>
  <c r="T28" i="29" s="1"/>
  <c r="O28" i="29"/>
  <c r="V28" i="29"/>
  <c r="C29" i="29"/>
  <c r="F29" i="29"/>
  <c r="K29" i="29"/>
  <c r="S29" i="29" s="1"/>
  <c r="O29" i="29"/>
  <c r="V29" i="29"/>
  <c r="C30" i="29"/>
  <c r="F30" i="29"/>
  <c r="K30" i="29"/>
  <c r="T30" i="29" s="1"/>
  <c r="O30" i="29"/>
  <c r="V30" i="29"/>
  <c r="C31" i="29"/>
  <c r="F31" i="29"/>
  <c r="K31" i="29"/>
  <c r="S31" i="29" s="1"/>
  <c r="O31" i="29"/>
  <c r="V31" i="29"/>
  <c r="C32" i="29"/>
  <c r="F32" i="29"/>
  <c r="K32" i="29"/>
  <c r="S32" i="29" s="1"/>
  <c r="O32" i="29"/>
  <c r="V32" i="29"/>
  <c r="C33" i="29"/>
  <c r="F33" i="29"/>
  <c r="K33" i="29"/>
  <c r="S33" i="29" s="1"/>
  <c r="O33" i="29"/>
  <c r="V33" i="29"/>
  <c r="C34" i="29"/>
  <c r="F34" i="29"/>
  <c r="K34" i="29"/>
  <c r="S34" i="29" s="1"/>
  <c r="O34" i="29"/>
  <c r="V34" i="29"/>
  <c r="C35" i="29"/>
  <c r="F35" i="29"/>
  <c r="K35" i="29"/>
  <c r="S35" i="29" s="1"/>
  <c r="O35" i="29"/>
  <c r="V35" i="29"/>
  <c r="C36" i="29"/>
  <c r="F36" i="29"/>
  <c r="K36" i="29"/>
  <c r="S36" i="29" s="1"/>
  <c r="O36" i="29"/>
  <c r="V36" i="29"/>
  <c r="C37" i="29"/>
  <c r="F37" i="29"/>
  <c r="K37" i="29"/>
  <c r="T37" i="29" s="1"/>
  <c r="O37" i="29"/>
  <c r="V37" i="29"/>
  <c r="C38" i="29"/>
  <c r="F38" i="29"/>
  <c r="K38" i="29"/>
  <c r="S38" i="29" s="1"/>
  <c r="O38" i="29"/>
  <c r="V38" i="29"/>
  <c r="C39" i="29"/>
  <c r="F39" i="29"/>
  <c r="K39" i="29"/>
  <c r="S39" i="29" s="1"/>
  <c r="O39" i="29"/>
  <c r="V39" i="29"/>
  <c r="C40" i="29"/>
  <c r="F40" i="29"/>
  <c r="K40" i="29"/>
  <c r="T40" i="29" s="1"/>
  <c r="O40" i="29"/>
  <c r="V40" i="29"/>
  <c r="C41" i="29"/>
  <c r="F41" i="29"/>
  <c r="K41" i="29"/>
  <c r="T41" i="29" s="1"/>
  <c r="O41" i="29"/>
  <c r="V41" i="29"/>
  <c r="C42" i="29"/>
  <c r="F42" i="29"/>
  <c r="K42" i="29"/>
  <c r="S42" i="29" s="1"/>
  <c r="O42" i="29"/>
  <c r="V42" i="29"/>
  <c r="C43" i="29"/>
  <c r="F43" i="29"/>
  <c r="K43" i="29"/>
  <c r="S43" i="29" s="1"/>
  <c r="P43" i="29"/>
  <c r="O43" i="29" s="1"/>
  <c r="V43" i="29"/>
  <c r="D44" i="29"/>
  <c r="E44" i="29"/>
  <c r="G44" i="29"/>
  <c r="H44" i="29"/>
  <c r="I44" i="29"/>
  <c r="J44" i="29"/>
  <c r="L44" i="29"/>
  <c r="M44" i="29"/>
  <c r="N44" i="29"/>
  <c r="Q44" i="29"/>
  <c r="R44" i="29"/>
  <c r="U44" i="29"/>
  <c r="K38" i="21"/>
  <c r="U44" i="21"/>
  <c r="R44" i="21"/>
  <c r="Q44" i="21"/>
  <c r="N44" i="21"/>
  <c r="M44" i="21"/>
  <c r="L44" i="21"/>
  <c r="J44" i="21"/>
  <c r="I44" i="21"/>
  <c r="H44" i="21"/>
  <c r="G44" i="21"/>
  <c r="E44" i="21"/>
  <c r="D44" i="21"/>
  <c r="Z43" i="21"/>
  <c r="V43" i="21"/>
  <c r="P43" i="21"/>
  <c r="O43" i="21" s="1"/>
  <c r="K43" i="21"/>
  <c r="T43" i="21" s="1"/>
  <c r="F43" i="21"/>
  <c r="C43" i="21"/>
  <c r="Z42" i="21"/>
  <c r="V42" i="21"/>
  <c r="O42" i="21"/>
  <c r="K42" i="21"/>
  <c r="S42" i="21" s="1"/>
  <c r="F42" i="21"/>
  <c r="C42" i="21"/>
  <c r="Z41" i="21"/>
  <c r="V41" i="21"/>
  <c r="O41" i="21"/>
  <c r="K41" i="21"/>
  <c r="S41" i="21" s="1"/>
  <c r="F41" i="21"/>
  <c r="C41" i="21"/>
  <c r="Z40" i="21"/>
  <c r="V40" i="21"/>
  <c r="O40" i="21"/>
  <c r="K40" i="21"/>
  <c r="F40" i="21"/>
  <c r="C40" i="21"/>
  <c r="Z39" i="21"/>
  <c r="V39" i="21"/>
  <c r="O39" i="21"/>
  <c r="K39" i="21"/>
  <c r="T39" i="21" s="1"/>
  <c r="F39" i="21"/>
  <c r="C39" i="21"/>
  <c r="Z38" i="21"/>
  <c r="V38" i="21"/>
  <c r="O38" i="21"/>
  <c r="F38" i="21"/>
  <c r="C38" i="21"/>
  <c r="Z37" i="21"/>
  <c r="V37" i="21"/>
  <c r="O37" i="21"/>
  <c r="K37" i="21"/>
  <c r="S37" i="21" s="1"/>
  <c r="F37" i="21"/>
  <c r="C37" i="21"/>
  <c r="Z36" i="21"/>
  <c r="V36" i="21"/>
  <c r="O36" i="21"/>
  <c r="K36" i="21"/>
  <c r="S36" i="21" s="1"/>
  <c r="F36" i="21"/>
  <c r="C36" i="21"/>
  <c r="Z35" i="21"/>
  <c r="V35" i="21"/>
  <c r="O35" i="21"/>
  <c r="K35" i="21"/>
  <c r="F35" i="21"/>
  <c r="C35" i="21"/>
  <c r="Z34" i="21"/>
  <c r="V34" i="21"/>
  <c r="O34" i="21"/>
  <c r="K34" i="21"/>
  <c r="T34" i="21" s="1"/>
  <c r="F34" i="21"/>
  <c r="C34" i="21"/>
  <c r="Z33" i="21"/>
  <c r="V33" i="21"/>
  <c r="O33" i="21"/>
  <c r="K33" i="21"/>
  <c r="S33" i="21" s="1"/>
  <c r="F33" i="21"/>
  <c r="C33" i="21"/>
  <c r="Z32" i="21"/>
  <c r="V32" i="21"/>
  <c r="O32" i="21"/>
  <c r="K32" i="21"/>
  <c r="T32" i="21" s="1"/>
  <c r="F32" i="21"/>
  <c r="C32" i="21"/>
  <c r="Z31" i="21"/>
  <c r="V31" i="21"/>
  <c r="O31" i="21"/>
  <c r="K31" i="21"/>
  <c r="S31" i="21" s="1"/>
  <c r="F31" i="21"/>
  <c r="C31" i="21"/>
  <c r="Z30" i="21"/>
  <c r="V30" i="21"/>
  <c r="P30" i="21"/>
  <c r="O30" i="21" s="1"/>
  <c r="K30" i="21"/>
  <c r="S30" i="21" s="1"/>
  <c r="F30" i="21"/>
  <c r="C30" i="21"/>
  <c r="Z29" i="21"/>
  <c r="V29" i="21"/>
  <c r="O29" i="21"/>
  <c r="K29" i="21"/>
  <c r="S29" i="21" s="1"/>
  <c r="F29" i="21"/>
  <c r="C29" i="21"/>
  <c r="Z28" i="21"/>
  <c r="V28" i="21"/>
  <c r="O28" i="21"/>
  <c r="K28" i="21"/>
  <c r="T28" i="21" s="1"/>
  <c r="F28" i="21"/>
  <c r="C28" i="21"/>
  <c r="Z27" i="21"/>
  <c r="V27" i="21"/>
  <c r="O27" i="21"/>
  <c r="K27" i="21"/>
  <c r="T27" i="21" s="1"/>
  <c r="F27" i="21"/>
  <c r="C27" i="21"/>
  <c r="Z26" i="21"/>
  <c r="V26" i="21"/>
  <c r="O26" i="21"/>
  <c r="K26" i="21"/>
  <c r="T26" i="21" s="1"/>
  <c r="F26" i="21"/>
  <c r="C26" i="21"/>
  <c r="Z25" i="21"/>
  <c r="V25" i="21"/>
  <c r="O25" i="21"/>
  <c r="K25" i="21"/>
  <c r="T25" i="21" s="1"/>
  <c r="F25" i="21"/>
  <c r="C25" i="21"/>
  <c r="Z24" i="21"/>
  <c r="V24" i="21"/>
  <c r="O24" i="21"/>
  <c r="K24" i="21"/>
  <c r="T24" i="21" s="1"/>
  <c r="F24" i="21"/>
  <c r="C24" i="21"/>
  <c r="Z23" i="21"/>
  <c r="V23" i="21"/>
  <c r="O23" i="21"/>
  <c r="K23" i="21"/>
  <c r="F23" i="21"/>
  <c r="C23" i="21"/>
  <c r="Z22" i="21"/>
  <c r="V22" i="21"/>
  <c r="O22" i="21"/>
  <c r="K22" i="21"/>
  <c r="T22" i="21" s="1"/>
  <c r="F22" i="21"/>
  <c r="C22" i="21"/>
  <c r="Z21" i="21"/>
  <c r="V21" i="21"/>
  <c r="P21" i="21"/>
  <c r="O21" i="21" s="1"/>
  <c r="K21" i="21"/>
  <c r="T21" i="21" s="1"/>
  <c r="F21" i="21"/>
  <c r="C21" i="21"/>
  <c r="Z20" i="21"/>
  <c r="V20" i="21"/>
  <c r="O20" i="21"/>
  <c r="K20" i="21"/>
  <c r="S20" i="21" s="1"/>
  <c r="F20" i="21"/>
  <c r="C20" i="21"/>
  <c r="Z19" i="21"/>
  <c r="V19" i="21"/>
  <c r="O19" i="21"/>
  <c r="K19" i="21"/>
  <c r="T19" i="21" s="1"/>
  <c r="F19" i="21"/>
  <c r="C19" i="21"/>
  <c r="Z18" i="21"/>
  <c r="V18" i="21"/>
  <c r="O18" i="21"/>
  <c r="K18" i="21"/>
  <c r="T18" i="21" s="1"/>
  <c r="F18" i="21"/>
  <c r="C18" i="21"/>
  <c r="Z17" i="21"/>
  <c r="V17" i="21"/>
  <c r="O17" i="21"/>
  <c r="K17" i="21"/>
  <c r="S17" i="21" s="1"/>
  <c r="F17" i="21"/>
  <c r="C17" i="21"/>
  <c r="Z16" i="21"/>
  <c r="V16" i="21"/>
  <c r="O16" i="21"/>
  <c r="K16" i="21"/>
  <c r="S16" i="21" s="1"/>
  <c r="F16" i="21"/>
  <c r="C16" i="21"/>
  <c r="Z15" i="21"/>
  <c r="V15" i="21"/>
  <c r="O15" i="21"/>
  <c r="K15" i="21"/>
  <c r="S15" i="21" s="1"/>
  <c r="F15" i="21"/>
  <c r="C15" i="21"/>
  <c r="Z14" i="21"/>
  <c r="V14" i="21"/>
  <c r="O14" i="21"/>
  <c r="K14" i="21"/>
  <c r="S14" i="21" s="1"/>
  <c r="F14" i="21"/>
  <c r="C14" i="21"/>
  <c r="Z13" i="21"/>
  <c r="V13" i="21"/>
  <c r="O13" i="21"/>
  <c r="K13" i="21"/>
  <c r="S13" i="21" s="1"/>
  <c r="F13" i="21"/>
  <c r="C13" i="21"/>
  <c r="Z12" i="21"/>
  <c r="V12" i="21"/>
  <c r="O12" i="21"/>
  <c r="K12" i="21"/>
  <c r="S12" i="21" s="1"/>
  <c r="F12" i="21"/>
  <c r="C12" i="21"/>
  <c r="Z11" i="21"/>
  <c r="V11" i="21"/>
  <c r="O11" i="21"/>
  <c r="K11" i="21"/>
  <c r="S11" i="21" s="1"/>
  <c r="F11" i="21"/>
  <c r="C11" i="21"/>
  <c r="Z10" i="21"/>
  <c r="V10" i="21"/>
  <c r="O10" i="21"/>
  <c r="K10" i="21"/>
  <c r="S10" i="21" s="1"/>
  <c r="F10" i="21"/>
  <c r="C10" i="21"/>
  <c r="Z9" i="21"/>
  <c r="V9" i="21"/>
  <c r="O9" i="21"/>
  <c r="K9" i="21"/>
  <c r="S9" i="21" s="1"/>
  <c r="F9" i="21"/>
  <c r="C9" i="21"/>
  <c r="S39" i="21"/>
  <c r="S41" i="29"/>
  <c r="S37" i="29"/>
  <c r="S21" i="31"/>
  <c r="S13" i="31"/>
  <c r="S15" i="31"/>
  <c r="O21" i="31"/>
  <c r="S43" i="31"/>
  <c r="S35" i="31" l="1"/>
  <c r="T14" i="21"/>
  <c r="AA13" i="32"/>
  <c r="AB13" i="32" s="1"/>
  <c r="AA14" i="32"/>
  <c r="AB14" i="32" s="1"/>
  <c r="AA16" i="32"/>
  <c r="AB16" i="32" s="1"/>
  <c r="AA17" i="32"/>
  <c r="AB17" i="32" s="1"/>
  <c r="AA31" i="32"/>
  <c r="AB31" i="32" s="1"/>
  <c r="S43" i="21"/>
  <c r="T41" i="21"/>
  <c r="S14" i="31"/>
  <c r="T36" i="21"/>
  <c r="AA18" i="32"/>
  <c r="AB18" i="32" s="1"/>
  <c r="AA19" i="32"/>
  <c r="AB19" i="32" s="1"/>
  <c r="AA20" i="32"/>
  <c r="AB20" i="32" s="1"/>
  <c r="AA21" i="32"/>
  <c r="AB21" i="32" s="1"/>
  <c r="AA22" i="32"/>
  <c r="AB22" i="32" s="1"/>
  <c r="AA23" i="32"/>
  <c r="AB23" i="32" s="1"/>
  <c r="AA27" i="32"/>
  <c r="AB27" i="32" s="1"/>
  <c r="S24" i="29"/>
  <c r="T25" i="31"/>
  <c r="Q41" i="32"/>
  <c r="S39" i="31"/>
  <c r="T27" i="31"/>
  <c r="S10" i="31"/>
  <c r="T23" i="31"/>
  <c r="P44" i="21"/>
  <c r="AA24" i="32"/>
  <c r="AB24" i="32" s="1"/>
  <c r="AA26" i="32"/>
  <c r="AB26" i="32" s="1"/>
  <c r="AA28" i="32"/>
  <c r="AB28" i="32" s="1"/>
  <c r="AA29" i="32"/>
  <c r="AB29" i="32" s="1"/>
  <c r="AA30" i="32"/>
  <c r="AB30" i="32" s="1"/>
  <c r="AA32" i="32"/>
  <c r="AB32" i="32" s="1"/>
  <c r="AA33" i="32"/>
  <c r="AB33" i="32" s="1"/>
  <c r="AA39" i="32"/>
  <c r="AB39" i="32" s="1"/>
  <c r="K44" i="31"/>
  <c r="S37" i="31"/>
  <c r="S9" i="31"/>
  <c r="T26" i="31"/>
  <c r="AA35" i="32"/>
  <c r="AB35" i="32" s="1"/>
  <c r="S28" i="29"/>
  <c r="T12" i="21"/>
  <c r="S28" i="21"/>
  <c r="P44" i="29"/>
  <c r="U41" i="32"/>
  <c r="M41" i="32"/>
  <c r="S34" i="21"/>
  <c r="S22" i="21"/>
  <c r="C44" i="31"/>
  <c r="V44" i="31"/>
  <c r="T32" i="31"/>
  <c r="S41" i="31"/>
  <c r="S11" i="31"/>
  <c r="T24" i="31"/>
  <c r="P44" i="31"/>
  <c r="T16" i="21"/>
  <c r="S24" i="21"/>
  <c r="T13" i="21"/>
  <c r="S25" i="21"/>
  <c r="O44" i="31"/>
  <c r="S18" i="31"/>
  <c r="S28" i="31"/>
  <c r="S10" i="29"/>
  <c r="S27" i="21"/>
  <c r="C44" i="21"/>
  <c r="V44" i="21"/>
  <c r="T43" i="29"/>
  <c r="S38" i="31"/>
  <c r="S34" i="31"/>
  <c r="S30" i="31"/>
  <c r="K44" i="29"/>
  <c r="S44" i="29" s="1"/>
  <c r="S21" i="21"/>
  <c r="T22" i="31"/>
  <c r="C42" i="26"/>
  <c r="S40" i="31"/>
  <c r="S36" i="31"/>
  <c r="S16" i="31"/>
  <c r="S14" i="29"/>
  <c r="T9" i="21"/>
  <c r="T37" i="21"/>
  <c r="I42" i="26"/>
  <c r="S42" i="26"/>
  <c r="T10" i="21"/>
  <c r="T30" i="21"/>
  <c r="S16" i="29"/>
  <c r="K44" i="21"/>
  <c r="T15" i="21"/>
  <c r="T11" i="21"/>
  <c r="S19" i="21"/>
  <c r="T39" i="29"/>
  <c r="T32" i="29"/>
  <c r="T25" i="29"/>
  <c r="T18" i="29"/>
  <c r="AA15" i="32"/>
  <c r="AB15" i="32" s="1"/>
  <c r="S26" i="21"/>
  <c r="S19" i="31"/>
  <c r="T27" i="29"/>
  <c r="S23" i="29"/>
  <c r="S9" i="29"/>
  <c r="O44" i="21"/>
  <c r="V44" i="29"/>
  <c r="AA36" i="32"/>
  <c r="AB36" i="32" s="1"/>
  <c r="AA38" i="32"/>
  <c r="AB38" i="32" s="1"/>
  <c r="K39" i="26"/>
  <c r="K35" i="26"/>
  <c r="T36" i="29"/>
  <c r="T34" i="29"/>
  <c r="C44" i="29"/>
  <c r="F44" i="21"/>
  <c r="S32" i="21"/>
  <c r="T22" i="29"/>
  <c r="T19" i="29"/>
  <c r="T15" i="29"/>
  <c r="O44" i="29"/>
  <c r="F44" i="31"/>
  <c r="K37" i="26"/>
  <c r="K33" i="26"/>
  <c r="F44" i="29"/>
  <c r="T12" i="29"/>
  <c r="AA7" i="32"/>
  <c r="AB7" i="32" s="1"/>
  <c r="AA25" i="32"/>
  <c r="AB25" i="32" s="1"/>
  <c r="T8" i="26"/>
  <c r="H8" i="26"/>
  <c r="F42" i="26"/>
  <c r="T40" i="21"/>
  <c r="S40" i="21"/>
  <c r="T9" i="26"/>
  <c r="H9" i="26"/>
  <c r="T13" i="26"/>
  <c r="H13" i="26"/>
  <c r="T17" i="26"/>
  <c r="H17" i="26"/>
  <c r="T21" i="26"/>
  <c r="H21" i="26"/>
  <c r="T25" i="26"/>
  <c r="H25" i="26"/>
  <c r="T29" i="26"/>
  <c r="H29" i="26"/>
  <c r="T33" i="26"/>
  <c r="H33" i="26"/>
  <c r="T37" i="26"/>
  <c r="H37" i="26"/>
  <c r="T41" i="26"/>
  <c r="H41" i="26"/>
  <c r="K40" i="26"/>
  <c r="K36" i="26"/>
  <c r="K32" i="26"/>
  <c r="K28" i="26"/>
  <c r="K24" i="26"/>
  <c r="K20" i="26"/>
  <c r="K16" i="26"/>
  <c r="K12" i="26"/>
  <c r="T23" i="21"/>
  <c r="S23" i="21"/>
  <c r="T35" i="21"/>
  <c r="S35" i="21"/>
  <c r="T10" i="26"/>
  <c r="H10" i="26"/>
  <c r="K10" i="26"/>
  <c r="T14" i="26"/>
  <c r="H14" i="26"/>
  <c r="K14" i="26"/>
  <c r="T18" i="26"/>
  <c r="H18" i="26"/>
  <c r="K18" i="26"/>
  <c r="T22" i="26"/>
  <c r="H22" i="26"/>
  <c r="K22" i="26"/>
  <c r="T26" i="26"/>
  <c r="H26" i="26"/>
  <c r="K26" i="26"/>
  <c r="T30" i="26"/>
  <c r="H30" i="26"/>
  <c r="K30" i="26"/>
  <c r="T34" i="26"/>
  <c r="H34" i="26"/>
  <c r="K34" i="26"/>
  <c r="T38" i="26"/>
  <c r="H38" i="26"/>
  <c r="K31" i="26"/>
  <c r="K27" i="26"/>
  <c r="K23" i="26"/>
  <c r="K19" i="26"/>
  <c r="K15" i="26"/>
  <c r="K11" i="26"/>
  <c r="T11" i="26"/>
  <c r="H11" i="26"/>
  <c r="T15" i="26"/>
  <c r="H15" i="26"/>
  <c r="T19" i="26"/>
  <c r="H19" i="26"/>
  <c r="T23" i="26"/>
  <c r="H23" i="26"/>
  <c r="T27" i="26"/>
  <c r="H27" i="26"/>
  <c r="T31" i="26"/>
  <c r="H31" i="26"/>
  <c r="T35" i="26"/>
  <c r="H35" i="26"/>
  <c r="T39" i="26"/>
  <c r="H39" i="26"/>
  <c r="K8" i="26"/>
  <c r="S38" i="21"/>
  <c r="T38" i="21"/>
  <c r="T12" i="26"/>
  <c r="H12" i="26"/>
  <c r="T16" i="26"/>
  <c r="H16" i="26"/>
  <c r="T20" i="26"/>
  <c r="H20" i="26"/>
  <c r="T24" i="26"/>
  <c r="H24" i="26"/>
  <c r="T28" i="26"/>
  <c r="H28" i="26"/>
  <c r="T32" i="26"/>
  <c r="H32" i="26"/>
  <c r="T36" i="26"/>
  <c r="H36" i="26"/>
  <c r="T40" i="26"/>
  <c r="H40" i="26"/>
  <c r="K29" i="26"/>
  <c r="K25" i="26"/>
  <c r="K21" i="26"/>
  <c r="K17" i="26"/>
  <c r="K13" i="26"/>
  <c r="S40" i="29"/>
  <c r="T38" i="29"/>
  <c r="T35" i="29"/>
  <c r="S30" i="29"/>
  <c r="T26" i="29"/>
  <c r="T21" i="29"/>
  <c r="S13" i="29"/>
  <c r="T11" i="29"/>
  <c r="K38" i="26"/>
  <c r="K41" i="26"/>
  <c r="K9" i="26"/>
  <c r="AA40" i="32"/>
  <c r="AB40" i="32" s="1"/>
  <c r="AA8" i="32"/>
  <c r="AB8" i="32" s="1"/>
  <c r="J42" i="26"/>
  <c r="AA37" i="32"/>
  <c r="AB37" i="32" s="1"/>
  <c r="S44" i="31" l="1"/>
  <c r="T44" i="31"/>
  <c r="K42" i="26"/>
  <c r="T44" i="21"/>
  <c r="S44" i="21"/>
  <c r="T44" i="29"/>
  <c r="H42" i="26"/>
  <c r="T42" i="26"/>
  <c r="AA41" i="32"/>
</calcChain>
</file>

<file path=xl/sharedStrings.xml><?xml version="1.0" encoding="utf-8"?>
<sst xmlns="http://schemas.openxmlformats.org/spreadsheetml/2006/main" count="1493" uniqueCount="177">
  <si>
    <t>№ п/п</t>
  </si>
  <si>
    <t>Число классов</t>
  </si>
  <si>
    <t>остаток
 в фин органе</t>
  </si>
  <si>
    <t>Финансиро
вание мун. образ
с начала года</t>
  </si>
  <si>
    <t>ИТОГО</t>
  </si>
  <si>
    <t xml:space="preserve">Учебные расходы </t>
  </si>
  <si>
    <t>в  тыс. руб.</t>
  </si>
  <si>
    <t>Процент надтарифного фонда</t>
  </si>
  <si>
    <t xml:space="preserve"> КОСГУ 211</t>
  </si>
  <si>
    <t>КОСГУ 213</t>
  </si>
  <si>
    <t xml:space="preserve">ВСЕГО
</t>
  </si>
  <si>
    <t>Оплата труда (кассовые расходы)</t>
  </si>
  <si>
    <t>Фактические расходы с начала года (начислено)</t>
  </si>
  <si>
    <t>Исполнено с начала года (выплачено)</t>
  </si>
  <si>
    <t xml:space="preserve">              Отчет о расходовании средств субвенций</t>
  </si>
  <si>
    <t>Наименование муниципального общеобразовательного учреждения</t>
  </si>
  <si>
    <t>Всего</t>
  </si>
  <si>
    <t>в том числе расходы на приобретение учебников</t>
  </si>
  <si>
    <t>Число учащихся (ВСЕГО)</t>
  </si>
  <si>
    <t>ВСЕГО</t>
  </si>
  <si>
    <t>город</t>
  </si>
  <si>
    <t>село</t>
  </si>
  <si>
    <t>3.2.</t>
  </si>
  <si>
    <t>3.1.</t>
  </si>
  <si>
    <t>3=3.1+3.2</t>
  </si>
  <si>
    <t>Доведен объем субвенций                       на 2011 г.</t>
  </si>
  <si>
    <t>15=6-7</t>
  </si>
  <si>
    <t>17=6+16</t>
  </si>
  <si>
    <t>4=4.1+4.2</t>
  </si>
  <si>
    <t>4.1.</t>
  </si>
  <si>
    <t>4.2.</t>
  </si>
  <si>
    <t>УТВЕРЖДЕНО                                      приказом департамента образования  и науки Приморского края 
от  11января 2011 года  № 1-а</t>
  </si>
  <si>
    <t>Арсеньевский ГО</t>
  </si>
  <si>
    <t>Артемовский  ГО</t>
  </si>
  <si>
    <t>ЗАТО Большой Камень</t>
  </si>
  <si>
    <t>Владивостокский ГО</t>
  </si>
  <si>
    <t>Дальнегорский ГО</t>
  </si>
  <si>
    <t>Дальнереченский ГО</t>
  </si>
  <si>
    <t>Лесозаводский ГО</t>
  </si>
  <si>
    <t>Находкинский ГО</t>
  </si>
  <si>
    <t>Партизанский ГО</t>
  </si>
  <si>
    <t>ГО Спасск-Дальний</t>
  </si>
  <si>
    <t>Уссурийский ГО</t>
  </si>
  <si>
    <t>ЗАТО г. Фокино</t>
  </si>
  <si>
    <t>Анучинский МР</t>
  </si>
  <si>
    <t>Дальнереченский МР</t>
  </si>
  <si>
    <t>Кавалеровский МР</t>
  </si>
  <si>
    <t>Кировский МР</t>
  </si>
  <si>
    <t>Красноармейский МР</t>
  </si>
  <si>
    <t>Лазовский МР</t>
  </si>
  <si>
    <t>Михайловский МР</t>
  </si>
  <si>
    <t>Надеждинский МР</t>
  </si>
  <si>
    <t>Октябрьский МР</t>
  </si>
  <si>
    <t>Ольгинский МР</t>
  </si>
  <si>
    <t>Партизанский МР</t>
  </si>
  <si>
    <t>Пограничный МР</t>
  </si>
  <si>
    <t>Пожарский МР</t>
  </si>
  <si>
    <t>Спасский МР</t>
  </si>
  <si>
    <t>Тернейский МР</t>
  </si>
  <si>
    <t>Ханкайский МР</t>
  </si>
  <si>
    <t>Хасанский МР</t>
  </si>
  <si>
    <t>Хорольский МР</t>
  </si>
  <si>
    <t>Черниговский МР</t>
  </si>
  <si>
    <t>Чугуевский МР</t>
  </si>
  <si>
    <t>Шкотовский МР</t>
  </si>
  <si>
    <t>Яковлевский МР</t>
  </si>
  <si>
    <t>резерв</t>
  </si>
  <si>
    <r>
      <t xml:space="preserve">Остаток "+"
(недостаток " -") средств на </t>
    </r>
    <r>
      <rPr>
        <b/>
        <sz val="8"/>
        <rFont val="Arial"/>
        <family val="2"/>
        <charset val="204"/>
      </rPr>
      <t>десятое число месяца</t>
    </r>
    <r>
      <rPr>
        <sz val="8"/>
        <rFont val="Arial"/>
        <family val="2"/>
        <charset val="204"/>
      </rPr>
      <t>, следующего за отчетным</t>
    </r>
  </si>
  <si>
    <t>Оплата труда (фактически начисленная заработная плата с учетом начислений на оплату труда)</t>
  </si>
  <si>
    <t>Приложение к отчету</t>
  </si>
  <si>
    <t>Наименование муниципального образования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</si>
  <si>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январь</t>
    </r>
  </si>
  <si>
    <t>ИТОГО 211+213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</si>
  <si>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Февраль</t>
    </r>
  </si>
  <si>
    <t xml:space="preserve"> КОСГУ 213</t>
  </si>
  <si>
    <t>Проверка</t>
  </si>
  <si>
    <t>Недостаток средств на окончательный расчет за январь месяц</t>
  </si>
  <si>
    <t>Исп. Бушманова И.О.</t>
  </si>
  <si>
    <t>40 20 99</t>
  </si>
  <si>
    <t>Заместитель директора департамента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</si>
  <si>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Март</t>
    </r>
  </si>
  <si>
    <t>на 10 апреля 2011 года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</si>
  <si>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_мая_2011 г.</t>
  </si>
  <si>
    <t>№ 
п/п</t>
  </si>
  <si>
    <t>Финансирование муниципальных общеобразоват.
учреждений с 
начала года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</si>
  <si>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_июня_2011 г.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</si>
  <si>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Апрель</t>
    </r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</si>
  <si>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Май</t>
    </r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</si>
  <si>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 xml:space="preserve"> ИЮНЬ</t>
    </r>
  </si>
  <si>
    <t>Итого начислено за ЯНВАРЬ-ИЮНЬ</t>
  </si>
  <si>
    <t xml:space="preserve">отправлено </t>
  </si>
  <si>
    <t>не учтено</t>
  </si>
  <si>
    <t>Анализ исполнеия бюджета МО по учебным расходам</t>
  </si>
  <si>
    <t>Число учащихся на 01.01.2011 (ВСЕГО)</t>
  </si>
  <si>
    <t>Объем учебных расходов на 2011 г.</t>
  </si>
  <si>
    <t>4=3*250 руб.</t>
  </si>
  <si>
    <t>Финансирование учебных по состоянию на 13.07.2011</t>
  </si>
  <si>
    <t>Выписано счетов на учебн расх. По состоянию на 13.07.2011</t>
  </si>
  <si>
    <t>Оплачено счетов по учеб. расходам по состоянию на 13.07.2011</t>
  </si>
  <si>
    <t>Превышение расчетного объема</t>
  </si>
  <si>
    <t>Остаток к финансированию                                   (- превышение финансирования над расчетным объемом)</t>
  </si>
  <si>
    <t>Превышение оплаченных счетов над расчетным объемом</t>
  </si>
  <si>
    <t>Объем учебных расх согласно распределения</t>
  </si>
  <si>
    <t>отклонение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</si>
  <si>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_августа_2011 г.</t>
  </si>
  <si>
    <t>на 10 августа 2011 года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</si>
  <si>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ИЮЛЬ</t>
    </r>
  </si>
  <si>
    <t>Итого начислено за ЯНВАРЬ-ИЮЛЬ</t>
  </si>
  <si>
    <t>без учета 935,0 учебных расходов</t>
  </si>
  <si>
    <t>Выписано счетов на учебн расх. По состоянию на 13.08.2011</t>
  </si>
  <si>
    <t>Оплачено счетов по учеб. расходам по состоянию на 13.08.2011</t>
  </si>
  <si>
    <t>Финансирование учебных по состоянию на 13.08.2011</t>
  </si>
  <si>
    <t>отклонение от прогнозного исполнения 58,3% за 7 месяцев</t>
  </si>
  <si>
    <t>% исполнения к плану</t>
  </si>
  <si>
    <t xml:space="preserve">Финансирование за июль 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</si>
  <si>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_сентября_2011 г.</t>
  </si>
  <si>
    <t>на 10 сентября 2011 года</t>
  </si>
  <si>
    <t>Итого начислено за ЯНВАРЬ-АВГУСТ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</si>
  <si>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АВГУСТ</t>
    </r>
  </si>
  <si>
    <t>отклонение от прогнозного исполнения 64% за 8 месяцев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</si>
  <si>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СЕНТЯБРЬ</t>
    </r>
  </si>
  <si>
    <t xml:space="preserve">                               на реализацию основных общеобразовательных программ  в муниципальных общеобразовательных учреждениях на  10 _октября_2011 г.</t>
  </si>
  <si>
    <t>на 10 октября 2011 года</t>
  </si>
  <si>
    <t>отклонение от прогнозного исполнения 75% за 9 месяцев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</si>
  <si>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ОКТЯБРЬ</t>
    </r>
  </si>
  <si>
    <t>Итого начислено за ЯНВАРЬ-Сентябрь</t>
  </si>
  <si>
    <t>ОТНОШЕНИЕ ФОТ СЕНТЯБРЬ АПРЕЛЬ 2011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</si>
  <si>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_ноября_2011 г.</t>
  </si>
  <si>
    <t>отклонение от прогнозного исполнения 83,3% за 10 месяцев</t>
  </si>
  <si>
    <t>ИТОГО 211+214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</si>
  <si>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НОЯБРЬ</t>
    </r>
  </si>
  <si>
    <t>на 10 декабря 2011 года</t>
  </si>
  <si>
    <r>
      <t xml:space="preserve">ФОТ                                                                                  (начисленный)                                    в тыс. руб. </t>
    </r>
    <r>
      <rPr>
        <b/>
        <i/>
        <sz val="9"/>
        <rFont val="Times New Roman"/>
        <family val="1"/>
        <charset val="204"/>
      </rPr>
      <t>Декабрь</t>
    </r>
  </si>
  <si>
    <t>Итого начислено за ЯНВАРЬ-декабрь</t>
  </si>
  <si>
    <t xml:space="preserve">                               на реализацию основных общеобразовательных программ  в муниципальных общеобразовательных учреждениях на  10 _января_2012 г.</t>
  </si>
  <si>
    <t>23,4 начисление по больничным листам, возмещение в январе</t>
  </si>
  <si>
    <t>946,7 начисление по больничным листам, возмещение в январе</t>
  </si>
  <si>
    <t>178,9 задолженность ФСС перед ОУ</t>
  </si>
  <si>
    <t>Примечание</t>
  </si>
  <si>
    <t>208,6 задолженность ФСС перед ОУ</t>
  </si>
  <si>
    <t>528,4 начисление по больничным листам, возмещение в январе</t>
  </si>
  <si>
    <t>Р.С.Сигида</t>
  </si>
  <si>
    <t>Доведен объем субвенций                       на 2012 г.</t>
  </si>
  <si>
    <t>Начальник отдела планирования 
и экономического развития образования</t>
  </si>
  <si>
    <t>И.О.Бушманова</t>
  </si>
  <si>
    <t>На подписи у рук-ля</t>
  </si>
  <si>
    <t>Отправка в МО</t>
  </si>
  <si>
    <t xml:space="preserve">на реализацию основных общеобразовательных программ в муниципальных общеобразовательных учреждениях </t>
  </si>
  <si>
    <t>Отчет о расходовании средств субвенций</t>
  </si>
  <si>
    <t>Информация о расходовании средств субвенций на реализацию основных общеобразовательных программ в муниципальных общеобразовательных учреждениях на  2011-2012 г.г.</t>
  </si>
  <si>
    <t>2011 год</t>
  </si>
  <si>
    <t>2012 год</t>
  </si>
  <si>
    <t xml:space="preserve">Доведен объем субвенций                       </t>
  </si>
  <si>
    <t xml:space="preserve">Финансирование </t>
  </si>
  <si>
    <t xml:space="preserve">Расходы на учебники </t>
  </si>
  <si>
    <t>в тыс. рублей</t>
  </si>
  <si>
    <t>Расходы на учебники 
за 9 месяцев 2012 год</t>
  </si>
  <si>
    <t>Финансирование 
за 9 месяцев 2012 года</t>
  </si>
  <si>
    <t>Приложение № 1 к письму департамента 
образования и науки Приморского края 
от _________ 2012 года №20-06-29/</t>
  </si>
  <si>
    <t>Итого</t>
  </si>
  <si>
    <t>Педагогические работники образовательных учреждений общего образования</t>
  </si>
  <si>
    <t>Педагогические работники дошкольных образовательных учреждений</t>
  </si>
  <si>
    <t>Работники учреждений культуры</t>
  </si>
  <si>
    <t>Педагогические работники учреждений дополнительного образования</t>
  </si>
  <si>
    <t>Средняя заработная плата, рублей</t>
  </si>
  <si>
    <t>Информация о средней заработной плате педагогических работников муниципальных общеобразовательных, дошкольных организаций, учреждений дополнительного образования и работников учреждений культуры</t>
  </si>
  <si>
    <t>Целевой показатель</t>
  </si>
  <si>
    <t>-</t>
  </si>
  <si>
    <t>Приложение 2</t>
  </si>
  <si>
    <t>Соотношение к плановому значению на 2020 год (план 100% от прогноза среднемесячного дохода от трудовой деятельности, 41349,3 руб.), %</t>
  </si>
  <si>
    <t>Соотношение к плановому значению на 2020 год (план 100% от прогноза заработной платы в сфере общего образования, 38762 руб.), %</t>
  </si>
  <si>
    <t>Соотношение заработной платы с плановым значением на 2020 год (план 100% от прогноза заработной платы учителей на 2020 год, 41349,3 руб.) , %</t>
  </si>
  <si>
    <t>Средняя заработная плата, рублей
2020 год</t>
  </si>
  <si>
    <t>Городские округа</t>
  </si>
  <si>
    <t>Муниципальные районы</t>
  </si>
  <si>
    <t>Средняя заработная плата, рублей
2019 год</t>
  </si>
  <si>
    <t>Темп роста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</si>
</sst>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р_."/>
    <numFmt numFmtId="166" formatCode="#,##0_р_."/>
    <numFmt numFmtId="167" formatCode="_(* #,##0.00_);_(* \(#,##0.00\);_(* \-??_);_(@_)"/>
    <numFmt numFmtId="168" formatCode="#,##0.00_р_."/>
  </numFmts>
  <fonts count="4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4"/>
      <name val="Times New Roman"/>
      <family val="1"/>
    </font>
    <font>
      <b/>
      <sz val="9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color indexed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name val="Arial"/>
    </font>
    <font>
      <b/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36" fillId="0" borderId="0"/>
    <xf numFmtId="167" fontId="36" fillId="0" borderId="0" applyFill="0" applyBorder="0" applyAlignment="0" applyProtection="0"/>
    <xf numFmtId="0" fontId="8" fillId="0" borderId="0"/>
    <xf numFmtId="0" fontId="2" fillId="0" borderId="0"/>
    <xf numFmtId="0" fontId="2" fillId="0" borderId="0"/>
    <xf numFmtId="0" fontId="40" fillId="0" borderId="0"/>
    <xf numFmtId="0" fontId="42" fillId="0" borderId="0"/>
    <xf numFmtId="0" fontId="1" fillId="0" borderId="0"/>
    <xf numFmtId="0" fontId="1" fillId="0" borderId="0"/>
  </cellStyleXfs>
  <cellXfs count="48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ill="1"/>
    <xf numFmtId="0" fontId="5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9" fillId="0" borderId="0" xfId="0" applyFont="1"/>
    <xf numFmtId="0" fontId="3" fillId="0" borderId="0" xfId="0" applyFont="1" applyFill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3" borderId="0" xfId="0" applyFont="1" applyFill="1"/>
    <xf numFmtId="0" fontId="6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0" xfId="0" applyFont="1" applyFill="1"/>
    <xf numFmtId="0" fontId="6" fillId="0" borderId="0" xfId="0" applyFont="1"/>
    <xf numFmtId="4" fontId="4" fillId="0" borderId="0" xfId="0" applyNumberFormat="1" applyFont="1" applyFill="1"/>
    <xf numFmtId="0" fontId="11" fillId="0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4" fontId="4" fillId="5" borderId="0" xfId="0" applyNumberFormat="1" applyFont="1" applyFill="1" applyAlignment="1">
      <alignment horizontal="center"/>
    </xf>
    <xf numFmtId="0" fontId="8" fillId="0" borderId="0" xfId="0" applyFont="1"/>
    <xf numFmtId="0" fontId="12" fillId="0" borderId="0" xfId="0" applyFont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5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center"/>
    </xf>
    <xf numFmtId="166" fontId="4" fillId="0" borderId="0" xfId="0" applyNumberFormat="1" applyFont="1" applyFill="1"/>
    <xf numFmtId="0" fontId="16" fillId="0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wrapText="1"/>
    </xf>
    <xf numFmtId="0" fontId="16" fillId="0" borderId="1" xfId="0" applyFont="1" applyBorder="1" applyAlignment="1">
      <alignment horizontal="left" vertical="center"/>
    </xf>
    <xf numFmtId="0" fontId="17" fillId="0" borderId="0" xfId="0" applyFont="1"/>
    <xf numFmtId="0" fontId="16" fillId="0" borderId="1" xfId="0" applyFont="1" applyFill="1" applyBorder="1" applyAlignment="1">
      <alignment horizontal="left" vertical="center"/>
    </xf>
    <xf numFmtId="0" fontId="17" fillId="0" borderId="0" xfId="0" applyFont="1" applyFill="1" applyBorder="1"/>
    <xf numFmtId="164" fontId="0" fillId="0" borderId="0" xfId="0" applyNumberFormat="1"/>
    <xf numFmtId="0" fontId="7" fillId="4" borderId="1" xfId="0" applyFont="1" applyFill="1" applyBorder="1" applyAlignment="1">
      <alignment horizontal="center" vertical="center" wrapText="1"/>
    </xf>
    <xf numFmtId="165" fontId="7" fillId="6" borderId="1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top"/>
    </xf>
    <xf numFmtId="0" fontId="9" fillId="6" borderId="0" xfId="0" applyFont="1" applyFill="1"/>
    <xf numFmtId="0" fontId="7" fillId="6" borderId="0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/>
    </xf>
    <xf numFmtId="165" fontId="7" fillId="6" borderId="0" xfId="0" applyNumberFormat="1" applyFont="1" applyFill="1" applyBorder="1" applyAlignment="1">
      <alignment horizontal="center" vertical="center"/>
    </xf>
    <xf numFmtId="165" fontId="16" fillId="6" borderId="0" xfId="0" applyNumberFormat="1" applyFont="1" applyFill="1" applyBorder="1" applyAlignment="1">
      <alignment horizontal="center" vertical="center"/>
    </xf>
    <xf numFmtId="0" fontId="0" fillId="6" borderId="0" xfId="0" applyFill="1"/>
    <xf numFmtId="0" fontId="15" fillId="0" borderId="1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16" fontId="15" fillId="0" borderId="1" xfId="0" applyNumberFormat="1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165" fontId="17" fillId="4" borderId="1" xfId="0" applyNumberFormat="1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1" fillId="6" borderId="0" xfId="0" applyNumberFormat="1" applyFont="1" applyFill="1" applyBorder="1" applyAlignment="1">
      <alignment vertical="center"/>
    </xf>
    <xf numFmtId="0" fontId="9" fillId="0" borderId="0" xfId="0" applyFont="1" applyAlignment="1"/>
    <xf numFmtId="165" fontId="14" fillId="4" borderId="1" xfId="0" applyNumberFormat="1" applyFont="1" applyFill="1" applyBorder="1" applyAlignment="1">
      <alignment horizontal="center" vertical="center"/>
    </xf>
    <xf numFmtId="165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 vertical="center"/>
    </xf>
    <xf numFmtId="0" fontId="15" fillId="6" borderId="1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 vertical="center"/>
    </xf>
    <xf numFmtId="165" fontId="17" fillId="8" borderId="1" xfId="0" applyNumberFormat="1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/>
    </xf>
    <xf numFmtId="0" fontId="15" fillId="9" borderId="1" xfId="0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 vertical="center"/>
    </xf>
    <xf numFmtId="0" fontId="9" fillId="9" borderId="0" xfId="0" applyFont="1" applyFill="1"/>
    <xf numFmtId="0" fontId="15" fillId="9" borderId="1" xfId="0" applyFont="1" applyFill="1" applyBorder="1" applyAlignment="1">
      <alignment horizontal="center"/>
    </xf>
    <xf numFmtId="0" fontId="14" fillId="10" borderId="1" xfId="0" applyFont="1" applyFill="1" applyBorder="1" applyAlignment="1">
      <alignment vertical="center"/>
    </xf>
    <xf numFmtId="165" fontId="14" fillId="10" borderId="1" xfId="0" applyNumberFormat="1" applyFont="1" applyFill="1" applyBorder="1" applyAlignment="1">
      <alignment vertical="center"/>
    </xf>
    <xf numFmtId="165" fontId="11" fillId="10" borderId="0" xfId="0" applyNumberFormat="1" applyFont="1" applyFill="1" applyBorder="1" applyAlignment="1">
      <alignment vertical="center"/>
    </xf>
    <xf numFmtId="0" fontId="9" fillId="10" borderId="0" xfId="0" applyFont="1" applyFill="1" applyAlignment="1"/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/>
    </xf>
    <xf numFmtId="0" fontId="18" fillId="0" borderId="0" xfId="0" applyFont="1"/>
    <xf numFmtId="0" fontId="19" fillId="0" borderId="1" xfId="0" applyNumberFormat="1" applyFont="1" applyFill="1" applyBorder="1" applyAlignment="1">
      <alignment horizontal="center"/>
    </xf>
    <xf numFmtId="0" fontId="19" fillId="0" borderId="1" xfId="0" applyNumberFormat="1" applyFon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166" fontId="18" fillId="0" borderId="0" xfId="0" applyNumberFormat="1" applyFont="1" applyFill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166" fontId="19" fillId="0" borderId="1" xfId="0" applyNumberFormat="1" applyFont="1" applyFill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/>
    </xf>
    <xf numFmtId="166" fontId="18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166" fontId="21" fillId="0" borderId="1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left" vertical="center"/>
    </xf>
    <xf numFmtId="166" fontId="18" fillId="11" borderId="1" xfId="0" applyNumberFormat="1" applyFont="1" applyFill="1" applyBorder="1" applyAlignment="1">
      <alignment horizontal="center" vertical="center"/>
    </xf>
    <xf numFmtId="0" fontId="18" fillId="11" borderId="0" xfId="0" applyFont="1" applyFill="1"/>
    <xf numFmtId="0" fontId="18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left" vertical="center"/>
    </xf>
    <xf numFmtId="166" fontId="18" fillId="12" borderId="1" xfId="0" applyNumberFormat="1" applyFont="1" applyFill="1" applyBorder="1" applyAlignment="1">
      <alignment horizontal="center" vertical="center"/>
    </xf>
    <xf numFmtId="0" fontId="18" fillId="1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8" fillId="12" borderId="1" xfId="0" applyFont="1" applyFill="1" applyBorder="1"/>
    <xf numFmtId="0" fontId="18" fillId="11" borderId="1" xfId="0" applyFont="1" applyFill="1" applyBorder="1"/>
    <xf numFmtId="0" fontId="21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166" fontId="18" fillId="12" borderId="1" xfId="0" applyNumberFormat="1" applyFont="1" applyFill="1" applyBorder="1" applyAlignment="1">
      <alignment horizontal="center"/>
    </xf>
    <xf numFmtId="166" fontId="18" fillId="11" borderId="1" xfId="0" applyNumberFormat="1" applyFont="1" applyFill="1" applyBorder="1" applyAlignment="1">
      <alignment horizontal="center"/>
    </xf>
    <xf numFmtId="0" fontId="8" fillId="6" borderId="0" xfId="0" applyFont="1" applyFill="1"/>
    <xf numFmtId="0" fontId="3" fillId="0" borderId="1" xfId="0" applyFont="1" applyFill="1" applyBorder="1" applyAlignment="1">
      <alignment horizontal="left" vertical="center"/>
    </xf>
    <xf numFmtId="0" fontId="8" fillId="9" borderId="0" xfId="0" applyFont="1" applyFill="1"/>
    <xf numFmtId="0" fontId="8" fillId="0" borderId="0" xfId="0" applyFont="1" applyFill="1"/>
    <xf numFmtId="164" fontId="8" fillId="0" borderId="0" xfId="0" applyNumberFormat="1" applyFont="1"/>
    <xf numFmtId="165" fontId="8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6" fontId="4" fillId="7" borderId="0" xfId="0" applyNumberFormat="1" applyFont="1" applyFill="1"/>
    <xf numFmtId="165" fontId="8" fillId="9" borderId="0" xfId="0" applyNumberFormat="1" applyFont="1" applyFill="1"/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left" vertical="center"/>
    </xf>
    <xf numFmtId="166" fontId="18" fillId="10" borderId="1" xfId="0" applyNumberFormat="1" applyFont="1" applyFill="1" applyBorder="1" applyAlignment="1">
      <alignment horizontal="center" vertical="center"/>
    </xf>
    <xf numFmtId="0" fontId="18" fillId="10" borderId="1" xfId="0" applyFont="1" applyFill="1" applyBorder="1"/>
    <xf numFmtId="166" fontId="18" fillId="10" borderId="1" xfId="0" applyNumberFormat="1" applyFont="1" applyFill="1" applyBorder="1" applyAlignment="1">
      <alignment horizontal="center"/>
    </xf>
    <xf numFmtId="0" fontId="18" fillId="10" borderId="0" xfId="0" applyFont="1" applyFill="1"/>
    <xf numFmtId="0" fontId="10" fillId="6" borderId="1" xfId="0" applyFont="1" applyFill="1" applyBorder="1" applyAlignment="1">
      <alignment horizontal="center"/>
    </xf>
    <xf numFmtId="165" fontId="11" fillId="10" borderId="1" xfId="0" applyNumberFormat="1" applyFont="1" applyFill="1" applyBorder="1" applyAlignment="1">
      <alignment vertical="center"/>
    </xf>
    <xf numFmtId="165" fontId="11" fillId="1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11" fillId="10" borderId="4" xfId="0" applyNumberFormat="1" applyFont="1" applyFill="1" applyBorder="1" applyAlignment="1">
      <alignment vertical="center"/>
    </xf>
    <xf numFmtId="165" fontId="7" fillId="6" borderId="1" xfId="0" applyNumberFormat="1" applyFont="1" applyFill="1" applyBorder="1" applyAlignment="1">
      <alignment horizontal="left" vertical="center" wrapText="1"/>
    </xf>
    <xf numFmtId="165" fontId="7" fillId="6" borderId="1" xfId="0" applyNumberFormat="1" applyFont="1" applyFill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/>
    </xf>
    <xf numFmtId="165" fontId="7" fillId="7" borderId="1" xfId="0" applyNumberFormat="1" applyFont="1" applyFill="1" applyBorder="1" applyAlignment="1">
      <alignment horizontal="center" vertical="center"/>
    </xf>
    <xf numFmtId="165" fontId="11" fillId="7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9" fillId="0" borderId="0" xfId="0" applyFont="1" applyFill="1"/>
    <xf numFmtId="0" fontId="3" fillId="0" borderId="0" xfId="0" applyFont="1" applyFill="1" applyAlignment="1">
      <alignment horizontal="center"/>
    </xf>
    <xf numFmtId="16" fontId="15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7" fillId="0" borderId="0" xfId="0" applyFont="1" applyFill="1"/>
    <xf numFmtId="165" fontId="3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165" fontId="14" fillId="0" borderId="1" xfId="0" applyNumberFormat="1" applyFont="1" applyFill="1" applyBorder="1" applyAlignment="1">
      <alignment vertical="center"/>
    </xf>
    <xf numFmtId="165" fontId="11" fillId="0" borderId="1" xfId="0" applyNumberFormat="1" applyFont="1" applyFill="1" applyBorder="1" applyAlignment="1">
      <alignment vertical="center"/>
    </xf>
    <xf numFmtId="165" fontId="11" fillId="0" borderId="4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0" fontId="9" fillId="0" borderId="0" xfId="0" applyFont="1" applyFill="1" applyAlignment="1"/>
    <xf numFmtId="165" fontId="8" fillId="0" borderId="0" xfId="0" applyNumberFormat="1" applyFont="1" applyFill="1"/>
    <xf numFmtId="164" fontId="8" fillId="0" borderId="0" xfId="0" applyNumberFormat="1" applyFont="1" applyFill="1"/>
    <xf numFmtId="0" fontId="9" fillId="11" borderId="0" xfId="0" applyFont="1" applyFill="1"/>
    <xf numFmtId="0" fontId="15" fillId="11" borderId="1" xfId="0" applyFont="1" applyFill="1" applyBorder="1" applyAlignment="1">
      <alignment horizontal="center"/>
    </xf>
    <xf numFmtId="165" fontId="3" fillId="11" borderId="1" xfId="0" applyNumberFormat="1" applyFont="1" applyFill="1" applyBorder="1" applyAlignment="1">
      <alignment horizontal="center" vertical="center"/>
    </xf>
    <xf numFmtId="165" fontId="14" fillId="11" borderId="1" xfId="0" applyNumberFormat="1" applyFont="1" applyFill="1" applyBorder="1" applyAlignment="1">
      <alignment vertical="center"/>
    </xf>
    <xf numFmtId="0" fontId="8" fillId="11" borderId="0" xfId="0" applyFont="1" applyFill="1"/>
    <xf numFmtId="165" fontId="8" fillId="11" borderId="0" xfId="0" applyNumberFormat="1" applyFont="1" applyFill="1"/>
    <xf numFmtId="0" fontId="5" fillId="14" borderId="0" xfId="0" applyFont="1" applyFill="1" applyAlignment="1">
      <alignment horizontal="center"/>
    </xf>
    <xf numFmtId="0" fontId="15" fillId="14" borderId="1" xfId="0" applyNumberFormat="1" applyFont="1" applyFill="1" applyBorder="1" applyAlignment="1">
      <alignment horizontal="center"/>
    </xf>
    <xf numFmtId="165" fontId="3" fillId="14" borderId="1" xfId="0" applyNumberFormat="1" applyFont="1" applyFill="1" applyBorder="1" applyAlignment="1">
      <alignment horizontal="center" vertical="center"/>
    </xf>
    <xf numFmtId="165" fontId="14" fillId="14" borderId="1" xfId="0" applyNumberFormat="1" applyFont="1" applyFill="1" applyBorder="1" applyAlignment="1">
      <alignment vertical="center"/>
    </xf>
    <xf numFmtId="0" fontId="8" fillId="14" borderId="0" xfId="0" applyFont="1" applyFill="1"/>
    <xf numFmtId="0" fontId="3" fillId="0" borderId="0" xfId="0" applyFont="1" applyFill="1"/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11" xfId="0" applyNumberFormat="1" applyFont="1" applyFill="1" applyBorder="1" applyAlignment="1">
      <alignment horizontal="left" vertical="center" wrapText="1"/>
    </xf>
    <xf numFmtId="165" fontId="7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165" fontId="22" fillId="0" borderId="1" xfId="0" applyNumberFormat="1" applyFont="1" applyFill="1" applyBorder="1" applyAlignment="1">
      <alignment horizontal="center" vertical="center"/>
    </xf>
    <xf numFmtId="165" fontId="22" fillId="14" borderId="1" xfId="0" applyNumberFormat="1" applyFont="1" applyFill="1" applyBorder="1" applyAlignment="1">
      <alignment horizontal="center" vertical="center"/>
    </xf>
    <xf numFmtId="165" fontId="22" fillId="11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wrapText="1"/>
    </xf>
    <xf numFmtId="165" fontId="23" fillId="6" borderId="1" xfId="0" applyNumberFormat="1" applyFont="1" applyFill="1" applyBorder="1" applyAlignment="1">
      <alignment horizontal="center" vertical="center"/>
    </xf>
    <xf numFmtId="165" fontId="11" fillId="6" borderId="1" xfId="0" applyNumberFormat="1" applyFont="1" applyFill="1" applyBorder="1" applyAlignment="1">
      <alignment vertical="center"/>
    </xf>
    <xf numFmtId="165" fontId="11" fillId="6" borderId="4" xfId="0" applyNumberFormat="1" applyFont="1" applyFill="1" applyBorder="1" applyAlignment="1">
      <alignment vertical="center"/>
    </xf>
    <xf numFmtId="166" fontId="24" fillId="15" borderId="0" xfId="0" applyNumberFormat="1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Border="1"/>
    <xf numFmtId="165" fontId="23" fillId="0" borderId="1" xfId="0" applyNumberFormat="1" applyFont="1" applyFill="1" applyBorder="1" applyAlignment="1">
      <alignment horizontal="center" vertical="center" wrapText="1"/>
    </xf>
    <xf numFmtId="165" fontId="23" fillId="0" borderId="11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5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3" fontId="4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/>
    </xf>
    <xf numFmtId="165" fontId="16" fillId="6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165" fontId="16" fillId="0" borderId="1" xfId="0" applyNumberFormat="1" applyFont="1" applyFill="1" applyBorder="1" applyAlignment="1">
      <alignment horizontal="center" vertical="center" wrapText="1"/>
    </xf>
    <xf numFmtId="165" fontId="16" fillId="0" borderId="11" xfId="0" applyNumberFormat="1" applyFont="1" applyFill="1" applyBorder="1" applyAlignment="1">
      <alignment horizontal="left" vertical="center" wrapText="1"/>
    </xf>
    <xf numFmtId="0" fontId="26" fillId="0" borderId="0" xfId="0" applyFont="1" applyFill="1"/>
    <xf numFmtId="0" fontId="3" fillId="6" borderId="0" xfId="0" applyFont="1" applyFill="1" applyAlignment="1">
      <alignment wrapText="1"/>
    </xf>
    <xf numFmtId="0" fontId="3" fillId="6" borderId="0" xfId="0" applyFont="1" applyFill="1"/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2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15" fillId="6" borderId="1" xfId="0" applyFont="1" applyFill="1" applyBorder="1" applyAlignment="1">
      <alignment horizontal="center"/>
    </xf>
    <xf numFmtId="165" fontId="17" fillId="6" borderId="1" xfId="0" applyNumberFormat="1" applyFont="1" applyFill="1" applyBorder="1" applyAlignment="1">
      <alignment horizontal="center" vertical="center"/>
    </xf>
    <xf numFmtId="165" fontId="14" fillId="6" borderId="1" xfId="0" applyNumberFormat="1" applyFont="1" applyFill="1" applyBorder="1" applyAlignment="1">
      <alignment vertical="center"/>
    </xf>
    <xf numFmtId="165" fontId="8" fillId="6" borderId="0" xfId="0" applyNumberFormat="1" applyFont="1" applyFill="1"/>
    <xf numFmtId="0" fontId="27" fillId="6" borderId="0" xfId="0" applyFont="1" applyFill="1"/>
    <xf numFmtId="0" fontId="27" fillId="0" borderId="0" xfId="0" applyFont="1" applyFill="1"/>
    <xf numFmtId="0" fontId="2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5" fontId="17" fillId="0" borderId="0" xfId="0" applyNumberFormat="1" applyFont="1" applyFill="1" applyAlignment="1">
      <alignment wrapText="1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6" fontId="4" fillId="7" borderId="1" xfId="0" applyNumberFormat="1" applyFont="1" applyFill="1" applyBorder="1" applyAlignment="1">
      <alignment horizontal="center"/>
    </xf>
    <xf numFmtId="166" fontId="6" fillId="7" borderId="1" xfId="0" applyNumberFormat="1" applyFont="1" applyFill="1" applyBorder="1" applyAlignment="1">
      <alignment horizontal="center"/>
    </xf>
    <xf numFmtId="166" fontId="24" fillId="7" borderId="0" xfId="0" applyNumberFormat="1" applyFont="1" applyFill="1" applyAlignment="1">
      <alignment horizontal="center"/>
    </xf>
    <xf numFmtId="0" fontId="4" fillId="7" borderId="0" xfId="0" applyFont="1" applyFill="1"/>
    <xf numFmtId="0" fontId="4" fillId="16" borderId="1" xfId="0" applyFont="1" applyFill="1" applyBorder="1" applyAlignment="1">
      <alignment horizontal="center"/>
    </xf>
    <xf numFmtId="0" fontId="4" fillId="16" borderId="1" xfId="0" applyFont="1" applyFill="1" applyBorder="1"/>
    <xf numFmtId="166" fontId="4" fillId="16" borderId="1" xfId="0" applyNumberFormat="1" applyFont="1" applyFill="1" applyBorder="1" applyAlignment="1">
      <alignment horizontal="center"/>
    </xf>
    <xf numFmtId="166" fontId="6" fillId="16" borderId="1" xfId="0" applyNumberFormat="1" applyFont="1" applyFill="1" applyBorder="1" applyAlignment="1">
      <alignment horizontal="center"/>
    </xf>
    <xf numFmtId="166" fontId="4" fillId="16" borderId="0" xfId="0" applyNumberFormat="1" applyFont="1" applyFill="1"/>
    <xf numFmtId="166" fontId="24" fillId="16" borderId="0" xfId="0" applyNumberFormat="1" applyFont="1" applyFill="1" applyAlignment="1">
      <alignment horizontal="center"/>
    </xf>
    <xf numFmtId="0" fontId="4" fillId="16" borderId="0" xfId="0" applyFont="1" applyFill="1"/>
    <xf numFmtId="0" fontId="11" fillId="6" borderId="1" xfId="0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28" fillId="6" borderId="0" xfId="0" applyFont="1" applyFill="1"/>
    <xf numFmtId="0" fontId="28" fillId="0" borderId="0" xfId="0" applyFont="1"/>
    <xf numFmtId="4" fontId="28" fillId="0" borderId="0" xfId="0" applyNumberFormat="1" applyFont="1"/>
    <xf numFmtId="0" fontId="28" fillId="0" borderId="9" xfId="0" applyFont="1" applyBorder="1"/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6" borderId="0" xfId="0" applyFont="1" applyFill="1" applyAlignment="1">
      <alignment horizontal="center" vertical="center"/>
    </xf>
    <xf numFmtId="0" fontId="29" fillId="6" borderId="0" xfId="0" applyFont="1" applyFill="1"/>
    <xf numFmtId="0" fontId="30" fillId="0" borderId="0" xfId="0" applyFont="1" applyAlignment="1">
      <alignment horizontal="center"/>
    </xf>
    <xf numFmtId="0" fontId="30" fillId="6" borderId="0" xfId="0" applyFont="1" applyFill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29" fillId="0" borderId="0" xfId="0" applyFont="1"/>
    <xf numFmtId="0" fontId="31" fillId="0" borderId="0" xfId="0" applyFont="1"/>
    <xf numFmtId="0" fontId="31" fillId="0" borderId="1" xfId="0" applyFont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2" fillId="0" borderId="0" xfId="0" applyFont="1"/>
    <xf numFmtId="4" fontId="29" fillId="0" borderId="0" xfId="0" applyNumberFormat="1" applyFont="1"/>
    <xf numFmtId="0" fontId="29" fillId="0" borderId="0" xfId="0" applyFont="1" applyAlignment="1">
      <alignment horizontal="center"/>
    </xf>
    <xf numFmtId="0" fontId="33" fillId="6" borderId="0" xfId="0" applyFont="1" applyFill="1"/>
    <xf numFmtId="0" fontId="33" fillId="0" borderId="0" xfId="0" applyFont="1"/>
    <xf numFmtId="0" fontId="33" fillId="6" borderId="0" xfId="0" applyFont="1" applyFill="1" applyAlignment="1">
      <alignment horizontal="center" vertical="center"/>
    </xf>
    <xf numFmtId="0" fontId="33" fillId="0" borderId="0" xfId="0" applyFont="1" applyAlignment="1">
      <alignment horizontal="center"/>
    </xf>
    <xf numFmtId="4" fontId="33" fillId="0" borderId="0" xfId="0" applyNumberFormat="1" applyFont="1"/>
    <xf numFmtId="0" fontId="33" fillId="0" borderId="0" xfId="0" applyFont="1" applyAlignment="1">
      <alignment horizontal="left" wrapText="1"/>
    </xf>
    <xf numFmtId="0" fontId="33" fillId="6" borderId="0" xfId="0" applyFont="1" applyFill="1" applyAlignment="1">
      <alignment horizontal="center" vertical="center" wrapText="1"/>
    </xf>
    <xf numFmtId="0" fontId="33" fillId="6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3" fillId="6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4" fontId="34" fillId="0" borderId="1" xfId="0" applyNumberFormat="1" applyFont="1" applyFill="1" applyBorder="1" applyAlignment="1">
      <alignment horizontal="center" vertical="center"/>
    </xf>
    <xf numFmtId="165" fontId="34" fillId="6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33" fillId="0" borderId="0" xfId="0" applyFont="1" applyAlignment="1">
      <alignment wrapText="1"/>
    </xf>
    <xf numFmtId="0" fontId="34" fillId="6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/>
    </xf>
    <xf numFmtId="4" fontId="34" fillId="0" borderId="1" xfId="0" applyNumberFormat="1" applyFont="1" applyBorder="1" applyAlignment="1">
      <alignment horizontal="center" vertical="center"/>
    </xf>
    <xf numFmtId="0" fontId="34" fillId="0" borderId="0" xfId="0" applyFont="1" applyAlignment="1">
      <alignment wrapText="1"/>
    </xf>
    <xf numFmtId="0" fontId="34" fillId="0" borderId="1" xfId="0" applyFont="1" applyBorder="1" applyAlignment="1">
      <alignment horizontal="left" vertical="center"/>
    </xf>
    <xf numFmtId="4" fontId="33" fillId="6" borderId="1" xfId="0" applyNumberFormat="1" applyFont="1" applyFill="1" applyBorder="1" applyAlignment="1">
      <alignment horizontal="center" vertical="center"/>
    </xf>
    <xf numFmtId="165" fontId="33" fillId="6" borderId="1" xfId="0" applyNumberFormat="1" applyFont="1" applyFill="1" applyBorder="1" applyAlignment="1">
      <alignment horizontal="center" vertical="center"/>
    </xf>
    <xf numFmtId="0" fontId="34" fillId="0" borderId="0" xfId="0" applyFont="1"/>
    <xf numFmtId="0" fontId="34" fillId="0" borderId="1" xfId="0" applyFont="1" applyFill="1" applyBorder="1" applyAlignment="1">
      <alignment horizontal="left" vertical="center"/>
    </xf>
    <xf numFmtId="0" fontId="34" fillId="0" borderId="0" xfId="0" applyFont="1" applyFill="1" applyBorder="1"/>
    <xf numFmtId="0" fontId="33" fillId="2" borderId="1" xfId="0" applyFont="1" applyFill="1" applyBorder="1" applyAlignment="1">
      <alignment horizontal="left" vertical="center"/>
    </xf>
    <xf numFmtId="0" fontId="33" fillId="6" borderId="1" xfId="0" applyFont="1" applyFill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/>
    </xf>
    <xf numFmtId="4" fontId="31" fillId="0" borderId="1" xfId="0" applyNumberFormat="1" applyFont="1" applyFill="1" applyBorder="1" applyAlignment="1">
      <alignment horizontal="center" vertical="center"/>
    </xf>
    <xf numFmtId="0" fontId="35" fillId="6" borderId="1" xfId="0" applyNumberFormat="1" applyFont="1" applyFill="1" applyBorder="1" applyAlignment="1">
      <alignment horizontal="center"/>
    </xf>
    <xf numFmtId="0" fontId="35" fillId="0" borderId="1" xfId="0" applyNumberFormat="1" applyFont="1" applyBorder="1" applyAlignment="1">
      <alignment horizontal="center"/>
    </xf>
    <xf numFmtId="0" fontId="35" fillId="6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 shrinkToFit="1"/>
    </xf>
    <xf numFmtId="0" fontId="39" fillId="0" borderId="1" xfId="0" applyFont="1" applyFill="1" applyBorder="1" applyAlignment="1">
      <alignment horizontal="center" wrapText="1" shrinkToFit="1"/>
    </xf>
    <xf numFmtId="168" fontId="4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horizontal="center"/>
    </xf>
    <xf numFmtId="3" fontId="38" fillId="0" borderId="1" xfId="3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166" fontId="38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/>
    <xf numFmtId="168" fontId="39" fillId="0" borderId="1" xfId="0" applyNumberFormat="1" applyFont="1" applyFill="1" applyBorder="1" applyAlignment="1">
      <alignment wrapText="1"/>
    </xf>
    <xf numFmtId="3" fontId="39" fillId="0" borderId="1" xfId="0" applyNumberFormat="1" applyFont="1" applyFill="1" applyBorder="1" applyAlignment="1">
      <alignment horizontal="center"/>
    </xf>
    <xf numFmtId="168" fontId="39" fillId="0" borderId="1" xfId="0" applyNumberFormat="1" applyFont="1" applyFill="1" applyBorder="1" applyAlignment="1">
      <alignment horizontal="left" wrapText="1"/>
    </xf>
    <xf numFmtId="0" fontId="38" fillId="0" borderId="1" xfId="0" applyFont="1" applyFill="1" applyBorder="1"/>
    <xf numFmtId="168" fontId="38" fillId="0" borderId="1" xfId="0" applyNumberFormat="1" applyFont="1" applyFill="1" applyBorder="1" applyAlignment="1">
      <alignment wrapText="1"/>
    </xf>
    <xf numFmtId="3" fontId="38" fillId="0" borderId="1" xfId="0" applyNumberFormat="1" applyFont="1" applyFill="1" applyBorder="1" applyAlignment="1">
      <alignment horizontal="center"/>
    </xf>
    <xf numFmtId="0" fontId="37" fillId="0" borderId="0" xfId="0" applyFont="1" applyFill="1"/>
    <xf numFmtId="3" fontId="39" fillId="0" borderId="1" xfId="0" applyNumberFormat="1" applyFont="1" applyFill="1" applyBorder="1" applyAlignment="1">
      <alignment horizontal="center" vertical="center"/>
    </xf>
    <xf numFmtId="3" fontId="38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68" fontId="39" fillId="0" borderId="2" xfId="0" applyNumberFormat="1" applyFont="1" applyFill="1" applyBorder="1" applyAlignment="1">
      <alignment wrapText="1"/>
    </xf>
    <xf numFmtId="168" fontId="39" fillId="0" borderId="3" xfId="0" applyNumberFormat="1" applyFont="1" applyFill="1" applyBorder="1" applyAlignment="1">
      <alignment wrapText="1"/>
    </xf>
    <xf numFmtId="168" fontId="39" fillId="0" borderId="4" xfId="0" applyNumberFormat="1" applyFont="1" applyFill="1" applyBorder="1" applyAlignment="1">
      <alignment wrapText="1"/>
    </xf>
    <xf numFmtId="164" fontId="38" fillId="0" borderId="1" xfId="0" applyNumberFormat="1" applyFont="1" applyFill="1" applyBorder="1" applyAlignment="1">
      <alignment horizontal="center"/>
    </xf>
    <xf numFmtId="3" fontId="38" fillId="0" borderId="1" xfId="0" applyNumberFormat="1" applyFont="1" applyFill="1" applyBorder="1" applyAlignment="1">
      <alignment horizontal="center" vertical="center" wrapText="1"/>
    </xf>
    <xf numFmtId="3" fontId="3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168" fontId="38" fillId="6" borderId="1" xfId="0" applyNumberFormat="1" applyFont="1" applyFill="1" applyBorder="1" applyAlignment="1">
      <alignment horizontal="left" vertical="center" wrapText="1"/>
    </xf>
    <xf numFmtId="164" fontId="38" fillId="6" borderId="1" xfId="0" applyNumberFormat="1" applyFont="1" applyFill="1" applyBorder="1" applyAlignment="1">
      <alignment horizontal="center"/>
    </xf>
    <xf numFmtId="164" fontId="41" fillId="0" borderId="1" xfId="7" applyNumberFormat="1" applyFont="1" applyBorder="1" applyAlignment="1">
      <alignment horizontal="center" vertical="center" wrapText="1"/>
    </xf>
    <xf numFmtId="3" fontId="39" fillId="0" borderId="0" xfId="0" applyNumberFormat="1" applyFont="1" applyFill="1" applyAlignment="1">
      <alignment horizontal="center"/>
    </xf>
    <xf numFmtId="164" fontId="39" fillId="6" borderId="1" xfId="0" applyNumberFormat="1" applyFont="1" applyFill="1" applyBorder="1" applyAlignment="1">
      <alignment horizontal="center"/>
    </xf>
    <xf numFmtId="164" fontId="41" fillId="6" borderId="1" xfId="0" applyNumberFormat="1" applyFont="1" applyFill="1" applyBorder="1" applyAlignment="1">
      <alignment horizontal="center"/>
    </xf>
    <xf numFmtId="164" fontId="39" fillId="0" borderId="1" xfId="0" applyNumberFormat="1" applyFont="1" applyFill="1" applyBorder="1" applyAlignment="1">
      <alignment horizontal="center"/>
    </xf>
    <xf numFmtId="164" fontId="38" fillId="6" borderId="1" xfId="0" applyNumberFormat="1" applyFont="1" applyFill="1" applyBorder="1" applyAlignment="1">
      <alignment horizontal="center" vertical="center"/>
    </xf>
    <xf numFmtId="164" fontId="41" fillId="6" borderId="1" xfId="7" applyNumberFormat="1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/>
    </xf>
    <xf numFmtId="168" fontId="38" fillId="0" borderId="1" xfId="0" applyNumberFormat="1" applyFont="1" applyFill="1" applyBorder="1" applyAlignment="1">
      <alignment horizontal="center" vertical="center" wrapText="1"/>
    </xf>
    <xf numFmtId="168" fontId="38" fillId="0" borderId="11" xfId="0" applyNumberFormat="1" applyFont="1" applyFill="1" applyBorder="1" applyAlignment="1">
      <alignment horizontal="center" vertical="center" wrapText="1"/>
    </xf>
    <xf numFmtId="164" fontId="43" fillId="6" borderId="1" xfId="0" applyNumberFormat="1" applyFont="1" applyFill="1" applyBorder="1" applyAlignment="1">
      <alignment horizontal="center"/>
    </xf>
    <xf numFmtId="168" fontId="4" fillId="0" borderId="0" xfId="0" applyNumberFormat="1" applyFont="1" applyFill="1" applyAlignment="1">
      <alignment horizontal="center" vertical="center" wrapText="1"/>
    </xf>
    <xf numFmtId="168" fontId="38" fillId="6" borderId="1" xfId="0" applyNumberFormat="1" applyFont="1" applyFill="1" applyBorder="1" applyAlignment="1">
      <alignment horizontal="center" vertical="center" wrapText="1"/>
    </xf>
    <xf numFmtId="168" fontId="39" fillId="0" borderId="1" xfId="0" applyNumberFormat="1" applyFont="1" applyFill="1" applyBorder="1" applyAlignment="1">
      <alignment horizontal="center" vertical="center" wrapText="1"/>
    </xf>
    <xf numFmtId="168" fontId="39" fillId="0" borderId="2" xfId="0" applyNumberFormat="1" applyFont="1" applyFill="1" applyBorder="1" applyAlignment="1">
      <alignment horizontal="center" vertical="center" wrapText="1"/>
    </xf>
    <xf numFmtId="168" fontId="39" fillId="0" borderId="3" xfId="0" applyNumberFormat="1" applyFont="1" applyFill="1" applyBorder="1" applyAlignment="1">
      <alignment horizontal="center" vertical="center" wrapText="1"/>
    </xf>
    <xf numFmtId="168" fontId="39" fillId="0" borderId="4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 applyBorder="1" applyAlignment="1">
      <alignment horizontal="center"/>
    </xf>
    <xf numFmtId="168" fontId="30" fillId="0" borderId="0" xfId="0" applyNumberFormat="1" applyFont="1" applyFill="1" applyBorder="1" applyAlignment="1">
      <alignment horizontal="left" wrapText="1"/>
    </xf>
    <xf numFmtId="166" fontId="3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3" fontId="4" fillId="5" borderId="2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166" fontId="18" fillId="0" borderId="6" xfId="0" applyNumberFormat="1" applyFont="1" applyBorder="1" applyAlignment="1">
      <alignment horizontal="center" vertical="center" wrapText="1"/>
    </xf>
    <xf numFmtId="166" fontId="18" fillId="0" borderId="7" xfId="0" applyNumberFormat="1" applyFont="1" applyBorder="1" applyAlignment="1">
      <alignment horizontal="center" vertical="center" wrapText="1"/>
    </xf>
    <xf numFmtId="166" fontId="18" fillId="0" borderId="14" xfId="0" applyNumberFormat="1" applyFont="1" applyBorder="1" applyAlignment="1">
      <alignment horizontal="center" vertical="center" wrapText="1"/>
    </xf>
    <xf numFmtId="166" fontId="18" fillId="0" borderId="0" xfId="0" applyNumberFormat="1" applyFont="1" applyBorder="1" applyAlignment="1">
      <alignment horizontal="center" vertical="center" wrapText="1"/>
    </xf>
    <xf numFmtId="166" fontId="18" fillId="0" borderId="15" xfId="0" applyNumberFormat="1" applyFont="1" applyBorder="1" applyAlignment="1">
      <alignment horizontal="center" vertical="center" wrapText="1"/>
    </xf>
    <xf numFmtId="166" fontId="18" fillId="0" borderId="8" xfId="0" applyNumberFormat="1" applyFont="1" applyBorder="1" applyAlignment="1">
      <alignment horizontal="center" vertical="center" wrapText="1"/>
    </xf>
    <xf numFmtId="166" fontId="18" fillId="0" borderId="9" xfId="0" applyNumberFormat="1" applyFont="1" applyBorder="1" applyAlignment="1">
      <alignment horizontal="center" vertical="center" wrapText="1"/>
    </xf>
    <xf numFmtId="166" fontId="18" fillId="0" borderId="10" xfId="0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 wrapText="1"/>
    </xf>
    <xf numFmtId="166" fontId="18" fillId="0" borderId="3" xfId="0" applyNumberFormat="1" applyFont="1" applyBorder="1" applyAlignment="1">
      <alignment horizontal="center" vertical="center" wrapText="1"/>
    </xf>
    <xf numFmtId="166" fontId="18" fillId="0" borderId="4" xfId="0" applyNumberFormat="1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166" fontId="24" fillId="15" borderId="0" xfId="0" applyNumberFormat="1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top" wrapText="1"/>
    </xf>
    <xf numFmtId="0" fontId="7" fillId="6" borderId="0" xfId="0" applyFont="1" applyFill="1" applyAlignment="1">
      <alignment horizontal="center" vertical="top"/>
    </xf>
    <xf numFmtId="0" fontId="28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1" fillId="6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168" fontId="30" fillId="0" borderId="6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168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3" fontId="38" fillId="0" borderId="11" xfId="0" applyNumberFormat="1" applyFont="1" applyFill="1" applyBorder="1" applyAlignment="1">
      <alignment horizontal="center" vertical="center" wrapText="1"/>
    </xf>
    <xf numFmtId="3" fontId="38" fillId="0" borderId="13" xfId="0" applyNumberFormat="1" applyFont="1" applyFill="1" applyBorder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0" fontId="8" fillId="6" borderId="0" xfId="0" applyFont="1" applyFill="1" applyAlignment="1"/>
    <xf numFmtId="3" fontId="38" fillId="0" borderId="1" xfId="0" applyNumberFormat="1" applyFont="1" applyFill="1" applyBorder="1" applyAlignment="1">
      <alignment horizontal="center" vertical="center" wrapText="1"/>
    </xf>
  </cellXfs>
  <cellStyles count="10">
    <cellStyle name="Normal" xfId="7"/>
    <cellStyle name="Normal 2" xfId="6"/>
    <cellStyle name="Обычный" xfId="0" builtinId="0"/>
    <cellStyle name="Обычный 2" xfId="1"/>
    <cellStyle name="Обычный 2 2" xfId="5"/>
    <cellStyle name="Обычный 2 2 2" xfId="9"/>
    <cellStyle name="Обычный 3" xfId="3"/>
    <cellStyle name="Обычный 4" xfId="4"/>
    <cellStyle name="Обычный 4 2" xfId="8"/>
    <cellStyle name="Финансовый 2" xfId="2"/>
  </cellStyles>
  <dxfs count="0"/>
  <tableStyles count="0" defaultTableStyle="TableStyleMedium9" defaultPivotStyle="PivotStyleLight16"/>
  <colors>
    <mruColors>
      <color rgb="FF0000FF"/>
      <color rgb="FFFFFF99"/>
      <color rgb="FFFFFFCC"/>
      <color rgb="FFFF99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_&#1056;&#1040;&#1041;&#1054;&#1058;&#1040;\_&#1052;&#1059;&#1046;&#1041;&#1070;&#1044;&#1046;&#1045;&#1058;%20TR\_2010\_&#1057;&#1091;&#1073;&#1074;&#1077;&#1085;&#1094;&#1080;&#1103;\&#1054;&#1058;&#1063;&#1045;&#1058;%20&#1087;&#1086;%20&#1057;&#1059;&#1041;&#1042;&#1045;&#1053;&#1062;&#1048;&#1071;&#1052;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январь ФОТ"/>
      <sheetName val="февраль"/>
      <sheetName val="февраль ФОТ"/>
      <sheetName val="март"/>
      <sheetName val="март ФОТ"/>
      <sheetName val="апрель"/>
      <sheetName val="апрель ФОТ"/>
      <sheetName val="май"/>
      <sheetName val="май ФОТ"/>
      <sheetName val="июнь"/>
      <sheetName val="июнь ФОТ"/>
      <sheetName val="июль"/>
      <sheetName val="июль ФОТ"/>
      <sheetName val="август"/>
      <sheetName val="август ФОТ "/>
      <sheetName val="сентябрь"/>
      <sheetName val="сентябрь ФОТ"/>
      <sheetName val="октябрь"/>
      <sheetName val="октябрь ФОТ"/>
      <sheetName val="ноябрь"/>
      <sheetName val="ноябрь ФОТ"/>
      <sheetName val="декабрь"/>
      <sheetName val="декабрь Ф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5">
          <cell r="M45">
            <v>69045.808000000005</v>
          </cell>
        </row>
      </sheetData>
      <sheetData sheetId="17"/>
      <sheetData sheetId="18">
        <row r="45">
          <cell r="M45">
            <v>81128.838000000003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topLeftCell="A4" workbookViewId="0">
      <selection activeCell="K34" sqref="K34"/>
    </sheetView>
  </sheetViews>
  <sheetFormatPr defaultRowHeight="12.75" x14ac:dyDescent="0.2"/>
  <cols>
    <col min="1" max="1" width="3.140625" style="3" customWidth="1"/>
    <col min="2" max="2" width="20.7109375" customWidth="1"/>
    <col min="3" max="3" width="11.7109375" customWidth="1"/>
    <col min="4" max="4" width="10" customWidth="1"/>
    <col min="5" max="5" width="10.42578125" customWidth="1"/>
    <col min="6" max="6" width="8.85546875" customWidth="1"/>
    <col min="7" max="7" width="9.140625" customWidth="1"/>
    <col min="8" max="8" width="9.28515625" customWidth="1"/>
    <col min="9" max="9" width="11.5703125" customWidth="1"/>
    <col min="10" max="10" width="14.28515625" customWidth="1"/>
    <col min="11" max="12" width="11.5703125" customWidth="1"/>
    <col min="13" max="13" width="9.5703125" customWidth="1"/>
    <col min="14" max="14" width="11.42578125" customWidth="1"/>
    <col min="15" max="15" width="11.85546875" customWidth="1"/>
    <col min="16" max="16" width="11.7109375" customWidth="1"/>
    <col min="17" max="17" width="9.28515625" customWidth="1"/>
    <col min="18" max="18" width="11" customWidth="1"/>
    <col min="19" max="19" width="10.5703125" style="3" customWidth="1"/>
    <col min="20" max="20" width="10.28515625" style="3" hidden="1" customWidth="1"/>
    <col min="21" max="21" width="9.7109375" customWidth="1"/>
    <col min="22" max="22" width="12.42578125" customWidth="1"/>
    <col min="23" max="25" width="11.7109375" style="58" customWidth="1"/>
    <col min="26" max="26" width="12.42578125" customWidth="1"/>
  </cols>
  <sheetData>
    <row r="1" spans="1:26" ht="18.75" x14ac:dyDescent="0.3">
      <c r="B1" s="397" t="s">
        <v>14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5"/>
      <c r="U1" s="398" t="s">
        <v>31</v>
      </c>
      <c r="V1" s="399"/>
      <c r="W1" s="52"/>
      <c r="X1" s="52"/>
      <c r="Y1" s="52"/>
    </row>
    <row r="2" spans="1:26" ht="18.75" x14ac:dyDescent="0.3">
      <c r="B2" s="397" t="s">
        <v>82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5"/>
      <c r="U2" s="399"/>
      <c r="V2" s="399"/>
      <c r="W2" s="52"/>
      <c r="X2" s="52"/>
      <c r="Y2" s="52"/>
    </row>
    <row r="3" spans="1:26" ht="18.75" x14ac:dyDescent="0.3">
      <c r="B3" s="4"/>
      <c r="C3" s="4"/>
      <c r="D3" s="4"/>
      <c r="E3" s="4"/>
      <c r="F3" s="4"/>
      <c r="G3" s="4"/>
      <c r="H3" s="4"/>
      <c r="I3" s="4"/>
      <c r="J3" s="400"/>
      <c r="K3" s="400"/>
      <c r="L3" s="400"/>
      <c r="M3" s="400"/>
      <c r="N3" s="400"/>
      <c r="O3" s="4"/>
      <c r="P3" s="4"/>
      <c r="Q3" s="4"/>
      <c r="R3" s="4"/>
      <c r="S3" s="4"/>
      <c r="T3" s="4"/>
      <c r="U3" s="399"/>
      <c r="V3" s="399"/>
      <c r="W3" s="52"/>
      <c r="X3" s="52"/>
      <c r="Y3" s="52"/>
    </row>
    <row r="4" spans="1:26" ht="18.75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6" t="s">
        <v>6</v>
      </c>
      <c r="W4" s="53"/>
      <c r="X4" s="53"/>
      <c r="Y4" s="53"/>
    </row>
    <row r="5" spans="1:26" s="1" customFormat="1" ht="12" x14ac:dyDescent="0.2">
      <c r="A5" s="396" t="s">
        <v>83</v>
      </c>
      <c r="B5" s="395" t="s">
        <v>15</v>
      </c>
      <c r="C5" s="395" t="s">
        <v>18</v>
      </c>
      <c r="D5" s="395"/>
      <c r="E5" s="395"/>
      <c r="F5" s="395" t="s">
        <v>1</v>
      </c>
      <c r="G5" s="395"/>
      <c r="H5" s="395"/>
      <c r="I5" s="395" t="s">
        <v>25</v>
      </c>
      <c r="J5" s="395" t="s">
        <v>84</v>
      </c>
      <c r="K5" s="395" t="s">
        <v>12</v>
      </c>
      <c r="L5" s="395"/>
      <c r="M5" s="395"/>
      <c r="N5" s="395"/>
      <c r="O5" s="395" t="s">
        <v>13</v>
      </c>
      <c r="P5" s="395"/>
      <c r="Q5" s="395"/>
      <c r="R5" s="395"/>
      <c r="S5" s="401" t="s">
        <v>67</v>
      </c>
      <c r="T5" s="402" t="s">
        <v>76</v>
      </c>
      <c r="U5" s="395" t="s">
        <v>2</v>
      </c>
      <c r="V5" s="401" t="s">
        <v>3</v>
      </c>
      <c r="W5" s="54"/>
      <c r="X5" s="54"/>
      <c r="Y5" s="54"/>
    </row>
    <row r="6" spans="1:26" s="1" customFormat="1" ht="24" customHeight="1" x14ac:dyDescent="0.2">
      <c r="A6" s="396"/>
      <c r="B6" s="395"/>
      <c r="C6" s="395"/>
      <c r="D6" s="395"/>
      <c r="E6" s="395"/>
      <c r="F6" s="395"/>
      <c r="G6" s="395"/>
      <c r="H6" s="395"/>
      <c r="I6" s="395"/>
      <c r="J6" s="395"/>
      <c r="K6" s="395" t="s">
        <v>10</v>
      </c>
      <c r="L6" s="395" t="s">
        <v>68</v>
      </c>
      <c r="M6" s="395" t="s">
        <v>5</v>
      </c>
      <c r="N6" s="395"/>
      <c r="O6" s="395" t="s">
        <v>10</v>
      </c>
      <c r="P6" s="395" t="s">
        <v>11</v>
      </c>
      <c r="Q6" s="395" t="s">
        <v>5</v>
      </c>
      <c r="R6" s="395"/>
      <c r="S6" s="401"/>
      <c r="T6" s="403"/>
      <c r="U6" s="395"/>
      <c r="V6" s="401"/>
      <c r="W6" s="54"/>
      <c r="X6" s="54"/>
      <c r="Y6" s="54"/>
    </row>
    <row r="7" spans="1:26" s="1" customFormat="1" ht="89.25" customHeight="1" x14ac:dyDescent="0.2">
      <c r="A7" s="396"/>
      <c r="B7" s="395"/>
      <c r="C7" s="50" t="s">
        <v>19</v>
      </c>
      <c r="D7" s="9" t="s">
        <v>20</v>
      </c>
      <c r="E7" s="9" t="s">
        <v>21</v>
      </c>
      <c r="F7" s="50" t="s">
        <v>19</v>
      </c>
      <c r="G7" s="9" t="s">
        <v>20</v>
      </c>
      <c r="H7" s="9" t="s">
        <v>21</v>
      </c>
      <c r="I7" s="395"/>
      <c r="J7" s="395"/>
      <c r="K7" s="395"/>
      <c r="L7" s="395"/>
      <c r="M7" s="9" t="s">
        <v>16</v>
      </c>
      <c r="N7" s="9" t="s">
        <v>17</v>
      </c>
      <c r="O7" s="395"/>
      <c r="P7" s="395"/>
      <c r="Q7" s="9" t="s">
        <v>16</v>
      </c>
      <c r="R7" s="9" t="s">
        <v>17</v>
      </c>
      <c r="S7" s="401"/>
      <c r="T7" s="404"/>
      <c r="U7" s="395"/>
      <c r="V7" s="401"/>
      <c r="W7" s="54"/>
      <c r="X7" s="54"/>
      <c r="Y7" s="54"/>
    </row>
    <row r="8" spans="1:26" s="8" customFormat="1" ht="17.25" customHeight="1" x14ac:dyDescent="0.2">
      <c r="A8" s="59">
        <v>1</v>
      </c>
      <c r="B8" s="60">
        <v>2</v>
      </c>
      <c r="C8" s="61" t="s">
        <v>24</v>
      </c>
      <c r="D8" s="62" t="s">
        <v>23</v>
      </c>
      <c r="E8" s="60" t="s">
        <v>22</v>
      </c>
      <c r="F8" s="61" t="s">
        <v>28</v>
      </c>
      <c r="G8" s="62" t="s">
        <v>29</v>
      </c>
      <c r="H8" s="60" t="s">
        <v>30</v>
      </c>
      <c r="I8" s="60">
        <v>5</v>
      </c>
      <c r="J8" s="60">
        <v>6</v>
      </c>
      <c r="K8" s="60">
        <v>7</v>
      </c>
      <c r="L8" s="60">
        <v>8</v>
      </c>
      <c r="M8" s="60">
        <v>9</v>
      </c>
      <c r="N8" s="60">
        <v>10</v>
      </c>
      <c r="O8" s="60">
        <v>11</v>
      </c>
      <c r="P8" s="60">
        <v>12</v>
      </c>
      <c r="Q8" s="60">
        <v>13</v>
      </c>
      <c r="R8" s="60">
        <v>14</v>
      </c>
      <c r="S8" s="61" t="s">
        <v>26</v>
      </c>
      <c r="T8" s="61"/>
      <c r="U8" s="60">
        <v>16</v>
      </c>
      <c r="V8" s="63" t="s">
        <v>27</v>
      </c>
      <c r="W8" s="55"/>
      <c r="X8" s="55"/>
      <c r="Y8" s="55"/>
    </row>
    <row r="9" spans="1:26" s="5" customFormat="1" ht="15" customHeight="1" x14ac:dyDescent="0.2">
      <c r="A9" s="64">
        <v>1</v>
      </c>
      <c r="B9" s="65" t="s">
        <v>32</v>
      </c>
      <c r="C9" s="66">
        <f t="shared" ref="C9:C43" si="0">D9+E9</f>
        <v>5473</v>
      </c>
      <c r="D9" s="67">
        <v>5473</v>
      </c>
      <c r="E9" s="67"/>
      <c r="F9" s="66">
        <f t="shared" ref="F9:F43" si="1">G9+H9</f>
        <v>218</v>
      </c>
      <c r="G9" s="67">
        <v>218</v>
      </c>
      <c r="H9" s="67"/>
      <c r="I9" s="67">
        <v>105846</v>
      </c>
      <c r="J9" s="67">
        <v>30236.799999999999</v>
      </c>
      <c r="K9" s="67">
        <f t="shared" ref="K9:K43" si="2">L9+M9</f>
        <v>30236.9</v>
      </c>
      <c r="L9" s="67">
        <v>29972.6</v>
      </c>
      <c r="M9" s="67">
        <v>264.3</v>
      </c>
      <c r="N9" s="67">
        <v>100</v>
      </c>
      <c r="O9" s="67">
        <f t="shared" ref="O9:O43" si="3">P9+Q9</f>
        <v>30236.9</v>
      </c>
      <c r="P9" s="67">
        <v>29972.6</v>
      </c>
      <c r="Q9" s="67">
        <v>264.3</v>
      </c>
      <c r="R9" s="67">
        <v>100</v>
      </c>
      <c r="S9" s="66">
        <f t="shared" ref="S9:S43" si="4">J9-K9</f>
        <v>-0.1</v>
      </c>
      <c r="T9" s="66">
        <f t="shared" ref="T9:T16" si="5">J9-K9</f>
        <v>-0.1</v>
      </c>
      <c r="U9" s="67"/>
      <c r="V9" s="66">
        <f t="shared" ref="V9:V43" si="6">J9+U9</f>
        <v>30236.799999999999</v>
      </c>
      <c r="W9" s="56"/>
      <c r="X9" s="56"/>
      <c r="Y9" s="56"/>
      <c r="Z9" s="5">
        <f>L9*1000</f>
        <v>29972600</v>
      </c>
    </row>
    <row r="10" spans="1:26" s="44" customFormat="1" ht="15" customHeight="1" x14ac:dyDescent="0.2">
      <c r="A10" s="68">
        <v>2</v>
      </c>
      <c r="B10" s="69" t="s">
        <v>33</v>
      </c>
      <c r="C10" s="70">
        <f t="shared" si="0"/>
        <v>10322</v>
      </c>
      <c r="D10" s="71">
        <v>9630</v>
      </c>
      <c r="E10" s="71">
        <v>692</v>
      </c>
      <c r="F10" s="70">
        <f t="shared" si="1"/>
        <v>423</v>
      </c>
      <c r="G10" s="71">
        <v>378</v>
      </c>
      <c r="H10" s="71">
        <v>45</v>
      </c>
      <c r="I10" s="71">
        <v>210389</v>
      </c>
      <c r="J10" s="71">
        <v>56333.599999999999</v>
      </c>
      <c r="K10" s="71">
        <f t="shared" si="2"/>
        <v>56333.599999999999</v>
      </c>
      <c r="L10" s="71">
        <v>55577</v>
      </c>
      <c r="M10" s="71">
        <v>756.6</v>
      </c>
      <c r="N10" s="71">
        <v>756.6</v>
      </c>
      <c r="O10" s="71">
        <f t="shared" si="3"/>
        <v>56333.599999999999</v>
      </c>
      <c r="P10" s="71">
        <v>55577</v>
      </c>
      <c r="Q10" s="71">
        <v>756.6</v>
      </c>
      <c r="R10" s="71">
        <v>756.6</v>
      </c>
      <c r="S10" s="70">
        <f t="shared" si="4"/>
        <v>0</v>
      </c>
      <c r="T10" s="70">
        <f t="shared" si="5"/>
        <v>0</v>
      </c>
      <c r="U10" s="71">
        <v>1530.1</v>
      </c>
      <c r="V10" s="70">
        <f t="shared" si="6"/>
        <v>57863.7</v>
      </c>
      <c r="W10" s="57"/>
      <c r="X10" s="57"/>
      <c r="Y10" s="57"/>
      <c r="Z10" s="5">
        <f t="shared" ref="Z10:Z43" si="7">L10*1000</f>
        <v>55577000</v>
      </c>
    </row>
    <row r="11" spans="1:26" s="44" customFormat="1" ht="15" customHeight="1" x14ac:dyDescent="0.2">
      <c r="A11" s="68">
        <v>3</v>
      </c>
      <c r="B11" s="72" t="s">
        <v>34</v>
      </c>
      <c r="C11" s="70">
        <f t="shared" si="0"/>
        <v>3812</v>
      </c>
      <c r="D11" s="71">
        <v>3764</v>
      </c>
      <c r="E11" s="71">
        <v>48</v>
      </c>
      <c r="F11" s="70">
        <f t="shared" si="1"/>
        <v>169</v>
      </c>
      <c r="G11" s="71">
        <v>162</v>
      </c>
      <c r="H11" s="71">
        <v>7</v>
      </c>
      <c r="I11" s="71">
        <v>77169</v>
      </c>
      <c r="J11" s="71">
        <v>20986.799999999999</v>
      </c>
      <c r="K11" s="71">
        <f t="shared" si="2"/>
        <v>20986.799999999999</v>
      </c>
      <c r="L11" s="71">
        <v>20842.5</v>
      </c>
      <c r="M11" s="71">
        <v>144.30000000000001</v>
      </c>
      <c r="N11" s="71">
        <v>89.3</v>
      </c>
      <c r="O11" s="71">
        <f t="shared" si="3"/>
        <v>20986.799999999999</v>
      </c>
      <c r="P11" s="71">
        <v>20842.5</v>
      </c>
      <c r="Q11" s="71">
        <v>144.30000000000001</v>
      </c>
      <c r="R11" s="71">
        <v>89.3</v>
      </c>
      <c r="S11" s="70">
        <f t="shared" si="4"/>
        <v>0</v>
      </c>
      <c r="T11" s="70">
        <f t="shared" si="5"/>
        <v>0</v>
      </c>
      <c r="U11" s="71">
        <v>34.799999999999997</v>
      </c>
      <c r="V11" s="70">
        <f t="shared" si="6"/>
        <v>21021.599999999999</v>
      </c>
      <c r="W11" s="57"/>
      <c r="X11" s="57"/>
      <c r="Y11" s="57"/>
      <c r="Z11" s="5">
        <f t="shared" si="7"/>
        <v>20842500</v>
      </c>
    </row>
    <row r="12" spans="1:26" s="44" customFormat="1" ht="15" customHeight="1" x14ac:dyDescent="0.2">
      <c r="A12" s="68">
        <v>4</v>
      </c>
      <c r="B12" s="69" t="s">
        <v>35</v>
      </c>
      <c r="C12" s="70">
        <f t="shared" si="0"/>
        <v>46598</v>
      </c>
      <c r="D12" s="71">
        <v>44195</v>
      </c>
      <c r="E12" s="71">
        <v>2403</v>
      </c>
      <c r="F12" s="70">
        <f t="shared" si="1"/>
        <v>1813</v>
      </c>
      <c r="G12" s="71">
        <v>1675</v>
      </c>
      <c r="H12" s="71">
        <v>138</v>
      </c>
      <c r="I12" s="71">
        <v>949856</v>
      </c>
      <c r="J12" s="71">
        <v>304685</v>
      </c>
      <c r="K12" s="71">
        <f t="shared" si="2"/>
        <v>301879.40000000002</v>
      </c>
      <c r="L12" s="71">
        <v>296002.7</v>
      </c>
      <c r="M12" s="71">
        <v>5876.7</v>
      </c>
      <c r="N12" s="71">
        <v>5876.7</v>
      </c>
      <c r="O12" s="71">
        <f t="shared" si="3"/>
        <v>301879.40000000002</v>
      </c>
      <c r="P12" s="71">
        <v>296002.7</v>
      </c>
      <c r="Q12" s="71">
        <v>5876.7</v>
      </c>
      <c r="R12" s="71">
        <v>5876.7</v>
      </c>
      <c r="S12" s="70">
        <f t="shared" si="4"/>
        <v>2805.6</v>
      </c>
      <c r="T12" s="70">
        <f t="shared" si="5"/>
        <v>2805.6</v>
      </c>
      <c r="U12" s="71"/>
      <c r="V12" s="70">
        <f t="shared" si="6"/>
        <v>304685</v>
      </c>
      <c r="W12" s="57"/>
      <c r="X12" s="57"/>
      <c r="Y12" s="57"/>
      <c r="Z12" s="5">
        <f t="shared" si="7"/>
        <v>296002700</v>
      </c>
    </row>
    <row r="13" spans="1:26" s="5" customFormat="1" ht="15" customHeight="1" x14ac:dyDescent="0.2">
      <c r="A13" s="64">
        <v>5</v>
      </c>
      <c r="B13" s="65" t="s">
        <v>36</v>
      </c>
      <c r="C13" s="66">
        <f t="shared" si="0"/>
        <v>4339</v>
      </c>
      <c r="D13" s="67">
        <v>3491</v>
      </c>
      <c r="E13" s="67">
        <v>848</v>
      </c>
      <c r="F13" s="66">
        <f t="shared" si="1"/>
        <v>199</v>
      </c>
      <c r="G13" s="67">
        <v>140</v>
      </c>
      <c r="H13" s="67">
        <v>59</v>
      </c>
      <c r="I13" s="67">
        <v>114545</v>
      </c>
      <c r="J13" s="67">
        <v>31288.3</v>
      </c>
      <c r="K13" s="67">
        <f t="shared" si="2"/>
        <v>31288.3</v>
      </c>
      <c r="L13" s="67">
        <v>31288.3</v>
      </c>
      <c r="M13" s="67"/>
      <c r="N13" s="67"/>
      <c r="O13" s="67">
        <f t="shared" si="3"/>
        <v>31288.3</v>
      </c>
      <c r="P13" s="67">
        <v>31288.3</v>
      </c>
      <c r="Q13" s="67"/>
      <c r="R13" s="67"/>
      <c r="S13" s="66">
        <f t="shared" si="4"/>
        <v>0</v>
      </c>
      <c r="T13" s="66">
        <f t="shared" si="5"/>
        <v>0</v>
      </c>
      <c r="U13" s="67"/>
      <c r="V13" s="66">
        <f t="shared" si="6"/>
        <v>31288.3</v>
      </c>
      <c r="W13" s="56"/>
      <c r="X13" s="56"/>
      <c r="Y13" s="56"/>
      <c r="Z13" s="5">
        <f t="shared" si="7"/>
        <v>31288300</v>
      </c>
    </row>
    <row r="14" spans="1:26" s="44" customFormat="1" ht="15" customHeight="1" x14ac:dyDescent="0.2">
      <c r="A14" s="68">
        <v>6</v>
      </c>
      <c r="B14" s="69" t="s">
        <v>37</v>
      </c>
      <c r="C14" s="70">
        <f t="shared" si="0"/>
        <v>3658</v>
      </c>
      <c r="D14" s="71">
        <v>3208</v>
      </c>
      <c r="E14" s="71">
        <v>450</v>
      </c>
      <c r="F14" s="70">
        <f t="shared" si="1"/>
        <v>162</v>
      </c>
      <c r="G14" s="71">
        <v>131</v>
      </c>
      <c r="H14" s="71">
        <v>31</v>
      </c>
      <c r="I14" s="71">
        <v>84865</v>
      </c>
      <c r="J14" s="71">
        <v>24613.200000000001</v>
      </c>
      <c r="K14" s="71">
        <f t="shared" si="2"/>
        <v>23440.799999999999</v>
      </c>
      <c r="L14" s="71">
        <v>22776</v>
      </c>
      <c r="M14" s="71">
        <v>664.8</v>
      </c>
      <c r="N14" s="71">
        <v>241.6</v>
      </c>
      <c r="O14" s="71">
        <f t="shared" si="3"/>
        <v>24613.200000000001</v>
      </c>
      <c r="P14" s="71">
        <v>24038.1</v>
      </c>
      <c r="Q14" s="71">
        <v>575.1</v>
      </c>
      <c r="R14" s="71">
        <v>241.6</v>
      </c>
      <c r="S14" s="70">
        <f t="shared" si="4"/>
        <v>1172.4000000000001</v>
      </c>
      <c r="T14" s="70">
        <f t="shared" si="5"/>
        <v>1172.4000000000001</v>
      </c>
      <c r="U14" s="71">
        <v>107.1</v>
      </c>
      <c r="V14" s="70">
        <f t="shared" si="6"/>
        <v>24720.3</v>
      </c>
      <c r="W14" s="57"/>
      <c r="X14" s="57"/>
      <c r="Y14" s="57"/>
      <c r="Z14" s="5">
        <f t="shared" si="7"/>
        <v>22776000</v>
      </c>
    </row>
    <row r="15" spans="1:26" s="44" customFormat="1" ht="15" customHeight="1" x14ac:dyDescent="0.2">
      <c r="A15" s="68">
        <v>7</v>
      </c>
      <c r="B15" s="72" t="s">
        <v>38</v>
      </c>
      <c r="C15" s="70">
        <f t="shared" si="0"/>
        <v>4827</v>
      </c>
      <c r="D15" s="71">
        <v>4199</v>
      </c>
      <c r="E15" s="71">
        <v>628</v>
      </c>
      <c r="F15" s="70">
        <f t="shared" si="1"/>
        <v>245</v>
      </c>
      <c r="G15" s="71">
        <v>177</v>
      </c>
      <c r="H15" s="71">
        <v>68</v>
      </c>
      <c r="I15" s="71">
        <v>109479</v>
      </c>
      <c r="J15" s="71">
        <v>31688</v>
      </c>
      <c r="K15" s="71">
        <f t="shared" si="2"/>
        <v>32895</v>
      </c>
      <c r="L15" s="71">
        <v>31688</v>
      </c>
      <c r="M15" s="71">
        <v>1207</v>
      </c>
      <c r="N15" s="71">
        <v>1207</v>
      </c>
      <c r="O15" s="71">
        <f t="shared" si="3"/>
        <v>31688</v>
      </c>
      <c r="P15" s="71">
        <v>31688</v>
      </c>
      <c r="Q15" s="71"/>
      <c r="R15" s="71"/>
      <c r="S15" s="70">
        <f t="shared" si="4"/>
        <v>-1207</v>
      </c>
      <c r="T15" s="70">
        <f t="shared" si="5"/>
        <v>-1207</v>
      </c>
      <c r="U15" s="71"/>
      <c r="V15" s="70">
        <f t="shared" si="6"/>
        <v>31688</v>
      </c>
      <c r="W15" s="57"/>
      <c r="X15" s="57"/>
      <c r="Y15" s="57"/>
      <c r="Z15" s="5">
        <f t="shared" si="7"/>
        <v>31688000</v>
      </c>
    </row>
    <row r="16" spans="1:26" s="44" customFormat="1" ht="15" customHeight="1" x14ac:dyDescent="0.2">
      <c r="A16" s="68">
        <v>8</v>
      </c>
      <c r="B16" s="69" t="s">
        <v>39</v>
      </c>
      <c r="C16" s="70">
        <f t="shared" si="0"/>
        <v>14857</v>
      </c>
      <c r="D16" s="71">
        <v>14833</v>
      </c>
      <c r="E16" s="71">
        <v>24</v>
      </c>
      <c r="F16" s="70">
        <f t="shared" si="1"/>
        <v>583</v>
      </c>
      <c r="G16" s="71">
        <v>581</v>
      </c>
      <c r="H16" s="71">
        <v>2</v>
      </c>
      <c r="I16" s="71">
        <v>294700</v>
      </c>
      <c r="J16" s="71">
        <v>83968.8</v>
      </c>
      <c r="K16" s="71">
        <f t="shared" si="2"/>
        <v>83286</v>
      </c>
      <c r="L16" s="71">
        <v>83286</v>
      </c>
      <c r="M16" s="71"/>
      <c r="N16" s="71"/>
      <c r="O16" s="71">
        <f t="shared" si="3"/>
        <v>83286</v>
      </c>
      <c r="P16" s="71">
        <v>83286</v>
      </c>
      <c r="Q16" s="71"/>
      <c r="R16" s="71"/>
      <c r="S16" s="70">
        <f t="shared" si="4"/>
        <v>682.8</v>
      </c>
      <c r="T16" s="70">
        <f t="shared" si="5"/>
        <v>682.8</v>
      </c>
      <c r="U16" s="71"/>
      <c r="V16" s="70">
        <f t="shared" si="6"/>
        <v>83968.8</v>
      </c>
      <c r="W16" s="57"/>
      <c r="X16" s="57"/>
      <c r="Y16" s="57"/>
      <c r="Z16" s="5">
        <f t="shared" si="7"/>
        <v>83286000</v>
      </c>
    </row>
    <row r="17" spans="1:28" s="44" customFormat="1" ht="15" customHeight="1" x14ac:dyDescent="0.2">
      <c r="A17" s="68">
        <v>9</v>
      </c>
      <c r="B17" s="72" t="s">
        <v>40</v>
      </c>
      <c r="C17" s="70">
        <f t="shared" si="0"/>
        <v>4484</v>
      </c>
      <c r="D17" s="71">
        <v>3852</v>
      </c>
      <c r="E17" s="71">
        <v>632</v>
      </c>
      <c r="F17" s="70">
        <f t="shared" si="1"/>
        <v>199</v>
      </c>
      <c r="G17" s="71">
        <v>158</v>
      </c>
      <c r="H17" s="71">
        <v>41</v>
      </c>
      <c r="I17" s="71">
        <v>102356</v>
      </c>
      <c r="J17" s="71">
        <v>29713.9</v>
      </c>
      <c r="K17" s="71">
        <f t="shared" si="2"/>
        <v>29713.9</v>
      </c>
      <c r="L17" s="71">
        <v>29713.9</v>
      </c>
      <c r="M17" s="71"/>
      <c r="N17" s="71"/>
      <c r="O17" s="71">
        <f t="shared" si="3"/>
        <v>29713.9</v>
      </c>
      <c r="P17" s="71">
        <v>29713.9</v>
      </c>
      <c r="Q17" s="71"/>
      <c r="R17" s="71"/>
      <c r="S17" s="70">
        <f t="shared" si="4"/>
        <v>0</v>
      </c>
      <c r="T17" s="70"/>
      <c r="U17" s="71">
        <v>77.099999999999994</v>
      </c>
      <c r="V17" s="70">
        <f t="shared" si="6"/>
        <v>29791</v>
      </c>
      <c r="W17" s="57"/>
      <c r="X17" s="57"/>
      <c r="Y17" s="57"/>
      <c r="Z17" s="5">
        <f t="shared" si="7"/>
        <v>29713900</v>
      </c>
    </row>
    <row r="18" spans="1:28" s="44" customFormat="1" ht="15" customHeight="1" x14ac:dyDescent="0.2">
      <c r="A18" s="68">
        <v>10</v>
      </c>
      <c r="B18" s="69" t="s">
        <v>41</v>
      </c>
      <c r="C18" s="70">
        <f t="shared" si="0"/>
        <v>5079</v>
      </c>
      <c r="D18" s="71">
        <v>5079</v>
      </c>
      <c r="E18" s="71"/>
      <c r="F18" s="70">
        <f t="shared" si="1"/>
        <v>224</v>
      </c>
      <c r="G18" s="71">
        <v>224</v>
      </c>
      <c r="H18" s="71"/>
      <c r="I18" s="71">
        <v>101639</v>
      </c>
      <c r="J18" s="71">
        <v>29981.8</v>
      </c>
      <c r="K18" s="71">
        <f t="shared" si="2"/>
        <v>29981.8</v>
      </c>
      <c r="L18" s="71">
        <v>29856.5</v>
      </c>
      <c r="M18" s="71">
        <v>125.3</v>
      </c>
      <c r="N18" s="71">
        <v>17.399999999999999</v>
      </c>
      <c r="O18" s="71">
        <f t="shared" si="3"/>
        <v>29981.8</v>
      </c>
      <c r="P18" s="71">
        <v>29856.5</v>
      </c>
      <c r="Q18" s="71">
        <v>125.3</v>
      </c>
      <c r="R18" s="71">
        <v>17.399999999999999</v>
      </c>
      <c r="S18" s="70">
        <v>0</v>
      </c>
      <c r="T18" s="70">
        <f>J18-K18</f>
        <v>0</v>
      </c>
      <c r="U18" s="71">
        <v>0</v>
      </c>
      <c r="V18" s="70">
        <f t="shared" si="6"/>
        <v>29981.8</v>
      </c>
      <c r="W18" s="57"/>
      <c r="X18" s="57"/>
      <c r="Y18" s="57"/>
      <c r="Z18" s="5">
        <f t="shared" si="7"/>
        <v>29856500</v>
      </c>
    </row>
    <row r="19" spans="1:28" s="44" customFormat="1" ht="15" customHeight="1" x14ac:dyDescent="0.2">
      <c r="A19" s="68">
        <v>11</v>
      </c>
      <c r="B19" s="69" t="s">
        <v>42</v>
      </c>
      <c r="C19" s="70">
        <f t="shared" si="0"/>
        <v>14166</v>
      </c>
      <c r="D19" s="71">
        <v>12837</v>
      </c>
      <c r="E19" s="71">
        <v>1329</v>
      </c>
      <c r="F19" s="70">
        <f t="shared" si="1"/>
        <v>699</v>
      </c>
      <c r="G19" s="71">
        <v>554</v>
      </c>
      <c r="H19" s="71">
        <v>145</v>
      </c>
      <c r="I19" s="71">
        <v>379318</v>
      </c>
      <c r="J19" s="71">
        <v>112281.5</v>
      </c>
      <c r="K19" s="71">
        <f t="shared" si="2"/>
        <v>111633</v>
      </c>
      <c r="L19" s="71">
        <v>107973.8</v>
      </c>
      <c r="M19" s="71">
        <v>3659.2</v>
      </c>
      <c r="N19" s="71">
        <v>2947.8</v>
      </c>
      <c r="O19" s="71">
        <f t="shared" si="3"/>
        <v>111633</v>
      </c>
      <c r="P19" s="71">
        <v>107973.8</v>
      </c>
      <c r="Q19" s="71">
        <v>3659.2</v>
      </c>
      <c r="R19" s="71">
        <v>2292.6</v>
      </c>
      <c r="S19" s="70">
        <f t="shared" si="4"/>
        <v>648.5</v>
      </c>
      <c r="T19" s="70">
        <f>J19-K19</f>
        <v>648.5</v>
      </c>
      <c r="U19" s="71"/>
      <c r="V19" s="70">
        <f t="shared" si="6"/>
        <v>112281.5</v>
      </c>
      <c r="W19" s="57"/>
      <c r="X19" s="57"/>
      <c r="Y19" s="57"/>
      <c r="Z19" s="5">
        <f t="shared" si="7"/>
        <v>107973800</v>
      </c>
    </row>
    <row r="20" spans="1:28" s="44" customFormat="1" ht="15" customHeight="1" x14ac:dyDescent="0.2">
      <c r="A20" s="68">
        <v>12</v>
      </c>
      <c r="B20" s="72" t="s">
        <v>43</v>
      </c>
      <c r="C20" s="70">
        <f t="shared" si="0"/>
        <v>3062</v>
      </c>
      <c r="D20" s="71">
        <v>3062</v>
      </c>
      <c r="E20" s="71"/>
      <c r="F20" s="70">
        <f t="shared" si="1"/>
        <v>136</v>
      </c>
      <c r="G20" s="71">
        <v>136</v>
      </c>
      <c r="H20" s="71"/>
      <c r="I20" s="71">
        <v>58417</v>
      </c>
      <c r="J20" s="71">
        <v>18620.3</v>
      </c>
      <c r="K20" s="71">
        <f t="shared" si="2"/>
        <v>18235</v>
      </c>
      <c r="L20" s="71">
        <v>18229.7</v>
      </c>
      <c r="M20" s="71">
        <v>5.3</v>
      </c>
      <c r="N20" s="71"/>
      <c r="O20" s="71">
        <f t="shared" si="3"/>
        <v>17811</v>
      </c>
      <c r="P20" s="71">
        <v>17805.7</v>
      </c>
      <c r="Q20" s="71">
        <v>5.3</v>
      </c>
      <c r="R20" s="71"/>
      <c r="S20" s="70">
        <f t="shared" si="4"/>
        <v>385.3</v>
      </c>
      <c r="T20" s="70"/>
      <c r="U20" s="71"/>
      <c r="V20" s="70">
        <f t="shared" si="6"/>
        <v>18620.3</v>
      </c>
      <c r="W20" s="57"/>
      <c r="X20" s="57"/>
      <c r="Y20" s="57"/>
      <c r="Z20" s="5">
        <f t="shared" si="7"/>
        <v>18229700</v>
      </c>
    </row>
    <row r="21" spans="1:28" s="46" customFormat="1" ht="15" customHeight="1" x14ac:dyDescent="0.2">
      <c r="A21" s="68">
        <v>13</v>
      </c>
      <c r="B21" s="72" t="s">
        <v>44</v>
      </c>
      <c r="C21" s="70">
        <f t="shared" si="0"/>
        <v>1397</v>
      </c>
      <c r="D21" s="71"/>
      <c r="E21" s="71">
        <v>1397</v>
      </c>
      <c r="F21" s="70">
        <f t="shared" si="1"/>
        <v>97</v>
      </c>
      <c r="G21" s="71"/>
      <c r="H21" s="71">
        <v>97</v>
      </c>
      <c r="I21" s="71">
        <v>53326</v>
      </c>
      <c r="J21" s="71">
        <v>12864</v>
      </c>
      <c r="K21" s="71">
        <f t="shared" si="2"/>
        <v>14579.7</v>
      </c>
      <c r="L21" s="71">
        <v>14579.7</v>
      </c>
      <c r="M21" s="71"/>
      <c r="N21" s="71"/>
      <c r="O21" s="71">
        <f t="shared" si="3"/>
        <v>12864</v>
      </c>
      <c r="P21" s="71">
        <f>J21</f>
        <v>12864</v>
      </c>
      <c r="Q21" s="71"/>
      <c r="R21" s="71"/>
      <c r="S21" s="70">
        <f t="shared" si="4"/>
        <v>-1715.7</v>
      </c>
      <c r="T21" s="70">
        <f t="shared" ref="T21:T28" si="8">J21-K21</f>
        <v>-1715.7</v>
      </c>
      <c r="U21" s="71"/>
      <c r="V21" s="70">
        <f t="shared" si="6"/>
        <v>12864</v>
      </c>
      <c r="W21" s="57"/>
      <c r="X21" s="57"/>
      <c r="Y21" s="57"/>
      <c r="Z21" s="5">
        <f t="shared" si="7"/>
        <v>14579700</v>
      </c>
    </row>
    <row r="22" spans="1:28" s="46" customFormat="1" ht="15" customHeight="1" x14ac:dyDescent="0.2">
      <c r="A22" s="68">
        <v>14</v>
      </c>
      <c r="B22" s="73" t="s">
        <v>45</v>
      </c>
      <c r="C22" s="70">
        <f t="shared" si="0"/>
        <v>1336</v>
      </c>
      <c r="D22" s="71"/>
      <c r="E22" s="71">
        <v>1336</v>
      </c>
      <c r="F22" s="70">
        <f t="shared" si="1"/>
        <v>113</v>
      </c>
      <c r="G22" s="71"/>
      <c r="H22" s="71">
        <v>113</v>
      </c>
      <c r="I22" s="71">
        <v>56085</v>
      </c>
      <c r="J22" s="71">
        <v>16789.900000000001</v>
      </c>
      <c r="K22" s="71">
        <f t="shared" si="2"/>
        <v>16790</v>
      </c>
      <c r="L22" s="71">
        <v>16759.7</v>
      </c>
      <c r="M22" s="71">
        <v>30.3</v>
      </c>
      <c r="N22" s="71">
        <v>17.600000000000001</v>
      </c>
      <c r="O22" s="71">
        <f t="shared" si="3"/>
        <v>16790</v>
      </c>
      <c r="P22" s="71">
        <v>16759.7</v>
      </c>
      <c r="Q22" s="71">
        <v>30.3</v>
      </c>
      <c r="R22" s="71">
        <v>17.600000000000001</v>
      </c>
      <c r="S22" s="70">
        <f t="shared" si="4"/>
        <v>-0.1</v>
      </c>
      <c r="T22" s="70">
        <f t="shared" si="8"/>
        <v>-0.1</v>
      </c>
      <c r="U22" s="71">
        <v>291.3</v>
      </c>
      <c r="V22" s="70">
        <f t="shared" si="6"/>
        <v>17081.2</v>
      </c>
      <c r="W22" s="57"/>
      <c r="X22" s="57"/>
      <c r="Y22" s="57"/>
      <c r="Z22" s="5">
        <f t="shared" si="7"/>
        <v>16759700</v>
      </c>
    </row>
    <row r="23" spans="1:28" s="46" customFormat="1" ht="15" customHeight="1" x14ac:dyDescent="0.2">
      <c r="A23" s="68">
        <v>15</v>
      </c>
      <c r="B23" s="72" t="s">
        <v>46</v>
      </c>
      <c r="C23" s="70">
        <f t="shared" si="0"/>
        <v>2670</v>
      </c>
      <c r="D23" s="71">
        <v>2483</v>
      </c>
      <c r="E23" s="71">
        <v>187</v>
      </c>
      <c r="F23" s="70">
        <f t="shared" si="1"/>
        <v>120</v>
      </c>
      <c r="G23" s="71">
        <v>105</v>
      </c>
      <c r="H23" s="71">
        <v>15</v>
      </c>
      <c r="I23" s="71">
        <v>62379</v>
      </c>
      <c r="J23" s="71">
        <v>19718.900000000001</v>
      </c>
      <c r="K23" s="71">
        <f t="shared" si="2"/>
        <v>18976.7</v>
      </c>
      <c r="L23" s="71">
        <v>18976.7</v>
      </c>
      <c r="M23" s="71"/>
      <c r="N23" s="71"/>
      <c r="O23" s="71">
        <f t="shared" si="3"/>
        <v>19016</v>
      </c>
      <c r="P23" s="71">
        <v>19016</v>
      </c>
      <c r="Q23" s="71"/>
      <c r="R23" s="71"/>
      <c r="S23" s="70">
        <f t="shared" si="4"/>
        <v>742.2</v>
      </c>
      <c r="T23" s="70">
        <f t="shared" si="8"/>
        <v>742.2</v>
      </c>
      <c r="U23" s="71"/>
      <c r="V23" s="70">
        <f t="shared" si="6"/>
        <v>19718.900000000001</v>
      </c>
      <c r="W23" s="57"/>
      <c r="X23" s="57"/>
      <c r="Y23" s="57"/>
      <c r="Z23" s="5">
        <f t="shared" si="7"/>
        <v>18976700</v>
      </c>
    </row>
    <row r="24" spans="1:28" s="46" customFormat="1" ht="15" customHeight="1" x14ac:dyDescent="0.2">
      <c r="A24" s="68">
        <v>16</v>
      </c>
      <c r="B24" s="69" t="s">
        <v>47</v>
      </c>
      <c r="C24" s="70">
        <f t="shared" si="0"/>
        <v>2589</v>
      </c>
      <c r="D24" s="71">
        <v>1755</v>
      </c>
      <c r="E24" s="71">
        <v>834</v>
      </c>
      <c r="F24" s="70">
        <f t="shared" si="1"/>
        <v>176</v>
      </c>
      <c r="G24" s="71">
        <v>84</v>
      </c>
      <c r="H24" s="71">
        <v>92</v>
      </c>
      <c r="I24" s="71">
        <v>67577</v>
      </c>
      <c r="J24" s="71">
        <v>22239.5</v>
      </c>
      <c r="K24" s="71">
        <f t="shared" si="2"/>
        <v>25062.7</v>
      </c>
      <c r="L24" s="71">
        <v>24905.5</v>
      </c>
      <c r="M24" s="71">
        <v>157.19999999999999</v>
      </c>
      <c r="N24" s="71"/>
      <c r="O24" s="71">
        <f t="shared" si="3"/>
        <v>22239.5</v>
      </c>
      <c r="P24" s="71">
        <v>22082.3</v>
      </c>
      <c r="Q24" s="71">
        <v>157.19999999999999</v>
      </c>
      <c r="R24" s="71"/>
      <c r="S24" s="70">
        <f t="shared" si="4"/>
        <v>-2823.2</v>
      </c>
      <c r="T24" s="70">
        <f t="shared" si="8"/>
        <v>-2823.2</v>
      </c>
      <c r="U24" s="71">
        <v>3842.8</v>
      </c>
      <c r="V24" s="70">
        <f t="shared" si="6"/>
        <v>26082.3</v>
      </c>
      <c r="W24" s="57"/>
      <c r="X24" s="57"/>
      <c r="Y24" s="57"/>
      <c r="Z24" s="5">
        <f t="shared" si="7"/>
        <v>24905500</v>
      </c>
      <c r="AA24" s="48"/>
      <c r="AB24" s="48"/>
    </row>
    <row r="25" spans="1:28" s="46" customFormat="1" ht="15" customHeight="1" x14ac:dyDescent="0.2">
      <c r="A25" s="68">
        <v>17</v>
      </c>
      <c r="B25" s="72" t="s">
        <v>48</v>
      </c>
      <c r="C25" s="70">
        <f t="shared" si="0"/>
        <v>2382</v>
      </c>
      <c r="D25" s="71">
        <v>418</v>
      </c>
      <c r="E25" s="71">
        <v>1964</v>
      </c>
      <c r="F25" s="70">
        <f t="shared" si="1"/>
        <v>169</v>
      </c>
      <c r="G25" s="71">
        <v>21</v>
      </c>
      <c r="H25" s="71">
        <v>148</v>
      </c>
      <c r="I25" s="71">
        <v>92581</v>
      </c>
      <c r="J25" s="71">
        <v>24475.7</v>
      </c>
      <c r="K25" s="71">
        <f t="shared" si="2"/>
        <v>24155.5</v>
      </c>
      <c r="L25" s="71">
        <v>23578.799999999999</v>
      </c>
      <c r="M25" s="71">
        <v>576.70000000000005</v>
      </c>
      <c r="N25" s="71">
        <v>576.70000000000005</v>
      </c>
      <c r="O25" s="71">
        <f t="shared" si="3"/>
        <v>24155.5</v>
      </c>
      <c r="P25" s="71">
        <v>23578.799999999999</v>
      </c>
      <c r="Q25" s="71">
        <v>576.70000000000005</v>
      </c>
      <c r="R25" s="71">
        <v>576.70000000000005</v>
      </c>
      <c r="S25" s="70">
        <f t="shared" si="4"/>
        <v>320.2</v>
      </c>
      <c r="T25" s="70">
        <f t="shared" si="8"/>
        <v>320.2</v>
      </c>
      <c r="U25" s="71"/>
      <c r="V25" s="70">
        <f t="shared" si="6"/>
        <v>24475.7</v>
      </c>
      <c r="W25" s="57"/>
      <c r="X25" s="57"/>
      <c r="Y25" s="57"/>
      <c r="Z25" s="5">
        <f t="shared" si="7"/>
        <v>23578800</v>
      </c>
      <c r="AA25" s="48"/>
      <c r="AB25" s="48"/>
    </row>
    <row r="26" spans="1:28" s="46" customFormat="1" ht="15" customHeight="1" x14ac:dyDescent="0.2">
      <c r="A26" s="68">
        <v>18</v>
      </c>
      <c r="B26" s="72" t="s">
        <v>49</v>
      </c>
      <c r="C26" s="70">
        <f t="shared" si="0"/>
        <v>1632</v>
      </c>
      <c r="D26" s="71">
        <v>841</v>
      </c>
      <c r="E26" s="71">
        <v>791</v>
      </c>
      <c r="F26" s="70">
        <f t="shared" si="1"/>
        <v>112</v>
      </c>
      <c r="G26" s="71">
        <v>40</v>
      </c>
      <c r="H26" s="71">
        <v>72</v>
      </c>
      <c r="I26" s="71">
        <v>48560</v>
      </c>
      <c r="J26" s="71">
        <v>15135.4</v>
      </c>
      <c r="K26" s="71">
        <f>L26+M26</f>
        <v>15135.4</v>
      </c>
      <c r="L26" s="71">
        <v>15058.8</v>
      </c>
      <c r="M26" s="71">
        <v>76.599999999999994</v>
      </c>
      <c r="N26" s="71"/>
      <c r="O26" s="71">
        <f t="shared" si="3"/>
        <v>15135.4</v>
      </c>
      <c r="P26" s="71">
        <v>15058.8</v>
      </c>
      <c r="Q26" s="71">
        <v>76.599999999999994</v>
      </c>
      <c r="R26" s="71"/>
      <c r="S26" s="70">
        <f t="shared" si="4"/>
        <v>0</v>
      </c>
      <c r="T26" s="70">
        <f t="shared" si="8"/>
        <v>0</v>
      </c>
      <c r="U26" s="71">
        <v>1058.8</v>
      </c>
      <c r="V26" s="70">
        <f t="shared" si="6"/>
        <v>16194.2</v>
      </c>
      <c r="W26" s="57"/>
      <c r="X26" s="57"/>
      <c r="Y26" s="57"/>
      <c r="Z26" s="5">
        <f t="shared" si="7"/>
        <v>15058800</v>
      </c>
      <c r="AA26" s="48"/>
      <c r="AB26" s="48"/>
    </row>
    <row r="27" spans="1:28" s="46" customFormat="1" ht="15" customHeight="1" x14ac:dyDescent="0.2">
      <c r="A27" s="68">
        <v>19</v>
      </c>
      <c r="B27" s="69" t="s">
        <v>50</v>
      </c>
      <c r="C27" s="70">
        <f t="shared" si="0"/>
        <v>3890</v>
      </c>
      <c r="D27" s="71">
        <v>929</v>
      </c>
      <c r="E27" s="71">
        <v>2961</v>
      </c>
      <c r="F27" s="70">
        <f t="shared" si="1"/>
        <v>203</v>
      </c>
      <c r="G27" s="71">
        <v>38</v>
      </c>
      <c r="H27" s="71">
        <v>165</v>
      </c>
      <c r="I27" s="71">
        <v>132327</v>
      </c>
      <c r="J27" s="71">
        <v>35433.1</v>
      </c>
      <c r="K27" s="71">
        <f t="shared" si="2"/>
        <v>35968.699999999997</v>
      </c>
      <c r="L27" s="71">
        <v>32890.800000000003</v>
      </c>
      <c r="M27" s="71">
        <v>3077.9</v>
      </c>
      <c r="N27" s="71"/>
      <c r="O27" s="71">
        <f t="shared" si="3"/>
        <v>35968.699999999997</v>
      </c>
      <c r="P27" s="71">
        <v>32890.800000000003</v>
      </c>
      <c r="Q27" s="71">
        <v>3077.9</v>
      </c>
      <c r="R27" s="71">
        <v>700.2</v>
      </c>
      <c r="S27" s="70">
        <f t="shared" si="4"/>
        <v>-535.6</v>
      </c>
      <c r="T27" s="70">
        <f t="shared" si="8"/>
        <v>-535.6</v>
      </c>
      <c r="U27" s="71"/>
      <c r="V27" s="70">
        <f t="shared" si="6"/>
        <v>35433.1</v>
      </c>
      <c r="W27" s="57"/>
      <c r="X27" s="57"/>
      <c r="Y27" s="57"/>
      <c r="Z27" s="5">
        <f t="shared" si="7"/>
        <v>32890800</v>
      </c>
      <c r="AA27" s="48"/>
      <c r="AB27" s="48"/>
    </row>
    <row r="28" spans="1:28" s="46" customFormat="1" ht="15" customHeight="1" x14ac:dyDescent="0.2">
      <c r="A28" s="68">
        <v>20</v>
      </c>
      <c r="B28" s="69" t="s">
        <v>51</v>
      </c>
      <c r="C28" s="70">
        <f t="shared" si="0"/>
        <v>3894</v>
      </c>
      <c r="D28" s="71"/>
      <c r="E28" s="71">
        <v>3894</v>
      </c>
      <c r="F28" s="70">
        <f t="shared" si="1"/>
        <v>222</v>
      </c>
      <c r="G28" s="71"/>
      <c r="H28" s="71">
        <v>222</v>
      </c>
      <c r="I28" s="71">
        <v>148524</v>
      </c>
      <c r="J28" s="71">
        <v>45255.6</v>
      </c>
      <c r="K28" s="71">
        <f t="shared" si="2"/>
        <v>45522.2</v>
      </c>
      <c r="L28" s="71">
        <v>44522.2</v>
      </c>
      <c r="M28" s="71">
        <v>1000</v>
      </c>
      <c r="N28" s="71"/>
      <c r="O28" s="71">
        <f t="shared" si="3"/>
        <v>45522.2</v>
      </c>
      <c r="P28" s="71">
        <v>44522.2</v>
      </c>
      <c r="Q28" s="71">
        <v>1000</v>
      </c>
      <c r="R28" s="71"/>
      <c r="S28" s="70">
        <f t="shared" si="4"/>
        <v>-266.60000000000002</v>
      </c>
      <c r="T28" s="70">
        <f t="shared" si="8"/>
        <v>-266.60000000000002</v>
      </c>
      <c r="U28" s="71"/>
      <c r="V28" s="70">
        <f t="shared" si="6"/>
        <v>45255.6</v>
      </c>
      <c r="W28" s="57"/>
      <c r="X28" s="57"/>
      <c r="Y28" s="57"/>
      <c r="Z28" s="5">
        <f t="shared" si="7"/>
        <v>44522200</v>
      </c>
      <c r="AA28" s="48"/>
      <c r="AB28" s="48"/>
    </row>
    <row r="29" spans="1:28" s="46" customFormat="1" ht="15" customHeight="1" x14ac:dyDescent="0.2">
      <c r="A29" s="68">
        <v>21</v>
      </c>
      <c r="B29" s="72" t="s">
        <v>52</v>
      </c>
      <c r="C29" s="70">
        <f t="shared" si="0"/>
        <v>3441</v>
      </c>
      <c r="D29" s="71">
        <v>635</v>
      </c>
      <c r="E29" s="71">
        <v>2806</v>
      </c>
      <c r="F29" s="70">
        <f t="shared" si="1"/>
        <v>195</v>
      </c>
      <c r="G29" s="71">
        <v>25</v>
      </c>
      <c r="H29" s="71">
        <v>170</v>
      </c>
      <c r="I29" s="71">
        <v>125982</v>
      </c>
      <c r="J29" s="71">
        <v>31809.8</v>
      </c>
      <c r="K29" s="71">
        <f t="shared" si="2"/>
        <v>31433.599999999999</v>
      </c>
      <c r="L29" s="71">
        <v>31323.1</v>
      </c>
      <c r="M29" s="71">
        <v>110.5</v>
      </c>
      <c r="N29" s="71"/>
      <c r="O29" s="71">
        <f t="shared" si="3"/>
        <v>31433.599999999999</v>
      </c>
      <c r="P29" s="71">
        <v>31323.1</v>
      </c>
      <c r="Q29" s="71">
        <v>110.5</v>
      </c>
      <c r="R29" s="71"/>
      <c r="S29" s="70">
        <f t="shared" si="4"/>
        <v>376.2</v>
      </c>
      <c r="T29" s="70"/>
      <c r="U29" s="71"/>
      <c r="V29" s="70">
        <f t="shared" si="6"/>
        <v>31809.8</v>
      </c>
      <c r="W29" s="57"/>
      <c r="X29" s="57"/>
      <c r="Y29" s="57"/>
      <c r="Z29" s="5">
        <f t="shared" si="7"/>
        <v>31323100</v>
      </c>
      <c r="AA29" s="48"/>
      <c r="AB29" s="48"/>
    </row>
    <row r="30" spans="1:28" s="46" customFormat="1" ht="15" customHeight="1" x14ac:dyDescent="0.2">
      <c r="A30" s="68">
        <v>22</v>
      </c>
      <c r="B30" s="69" t="s">
        <v>53</v>
      </c>
      <c r="C30" s="70">
        <f t="shared" si="0"/>
        <v>1142</v>
      </c>
      <c r="D30" s="71">
        <v>418</v>
      </c>
      <c r="E30" s="71">
        <v>724</v>
      </c>
      <c r="F30" s="70">
        <f t="shared" si="1"/>
        <v>102</v>
      </c>
      <c r="G30" s="71">
        <v>21</v>
      </c>
      <c r="H30" s="71">
        <v>81</v>
      </c>
      <c r="I30" s="71">
        <v>41462</v>
      </c>
      <c r="J30" s="71">
        <v>11657.6</v>
      </c>
      <c r="K30" s="71">
        <f t="shared" si="2"/>
        <v>13121.9</v>
      </c>
      <c r="L30" s="71">
        <v>13121.9</v>
      </c>
      <c r="M30" s="71"/>
      <c r="N30" s="71"/>
      <c r="O30" s="71">
        <f t="shared" si="3"/>
        <v>11657.6</v>
      </c>
      <c r="P30" s="71">
        <f>J30</f>
        <v>11657.6</v>
      </c>
      <c r="Q30" s="71"/>
      <c r="R30" s="71"/>
      <c r="S30" s="70">
        <f t="shared" si="4"/>
        <v>-1464.3</v>
      </c>
      <c r="T30" s="70">
        <f>J30-K30</f>
        <v>-1464.3</v>
      </c>
      <c r="U30" s="71">
        <v>1650</v>
      </c>
      <c r="V30" s="70">
        <f t="shared" si="6"/>
        <v>13307.6</v>
      </c>
      <c r="W30" s="57"/>
      <c r="X30" s="57"/>
      <c r="Y30" s="57"/>
      <c r="Z30" s="5">
        <f t="shared" si="7"/>
        <v>13121900</v>
      </c>
      <c r="AA30" s="48"/>
      <c r="AB30" s="48"/>
    </row>
    <row r="31" spans="1:28" s="46" customFormat="1" ht="15" customHeight="1" x14ac:dyDescent="0.2">
      <c r="A31" s="68">
        <v>23</v>
      </c>
      <c r="B31" s="72" t="s">
        <v>54</v>
      </c>
      <c r="C31" s="70">
        <f t="shared" si="0"/>
        <v>3045</v>
      </c>
      <c r="D31" s="71"/>
      <c r="E31" s="71">
        <v>3045</v>
      </c>
      <c r="F31" s="70">
        <f t="shared" si="1"/>
        <v>219</v>
      </c>
      <c r="G31" s="71"/>
      <c r="H31" s="71">
        <v>219</v>
      </c>
      <c r="I31" s="71">
        <v>117125</v>
      </c>
      <c r="J31" s="71">
        <v>31014.6</v>
      </c>
      <c r="K31" s="71">
        <f t="shared" si="2"/>
        <v>28842.6</v>
      </c>
      <c r="L31" s="71">
        <v>28842.6</v>
      </c>
      <c r="M31" s="71"/>
      <c r="N31" s="71"/>
      <c r="O31" s="71">
        <f t="shared" si="3"/>
        <v>28842.6</v>
      </c>
      <c r="P31" s="71">
        <v>28842.6</v>
      </c>
      <c r="Q31" s="71"/>
      <c r="R31" s="71"/>
      <c r="S31" s="70">
        <f t="shared" si="4"/>
        <v>2172</v>
      </c>
      <c r="T31" s="70"/>
      <c r="U31" s="71"/>
      <c r="V31" s="70">
        <f t="shared" si="6"/>
        <v>31014.6</v>
      </c>
      <c r="W31" s="57"/>
      <c r="X31" s="57"/>
      <c r="Y31" s="57"/>
      <c r="Z31" s="5">
        <f t="shared" si="7"/>
        <v>28842600</v>
      </c>
      <c r="AA31" s="48"/>
      <c r="AB31" s="48"/>
    </row>
    <row r="32" spans="1:28" s="46" customFormat="1" ht="15" customHeight="1" x14ac:dyDescent="0.2">
      <c r="A32" s="68">
        <v>22</v>
      </c>
      <c r="B32" s="72" t="s">
        <v>55</v>
      </c>
      <c r="C32" s="70">
        <f t="shared" si="0"/>
        <v>2486</v>
      </c>
      <c r="D32" s="71">
        <v>1300</v>
      </c>
      <c r="E32" s="71">
        <v>1186</v>
      </c>
      <c r="F32" s="70">
        <f t="shared" si="1"/>
        <v>167</v>
      </c>
      <c r="G32" s="71">
        <v>64</v>
      </c>
      <c r="H32" s="71">
        <v>103</v>
      </c>
      <c r="I32" s="71">
        <v>71806</v>
      </c>
      <c r="J32" s="71">
        <v>20827</v>
      </c>
      <c r="K32" s="71">
        <f t="shared" si="2"/>
        <v>15662.8</v>
      </c>
      <c r="L32" s="71">
        <v>15662.8</v>
      </c>
      <c r="M32" s="71"/>
      <c r="N32" s="71"/>
      <c r="O32" s="71">
        <f t="shared" si="3"/>
        <v>15662.8</v>
      </c>
      <c r="P32" s="71">
        <v>15662.8</v>
      </c>
      <c r="Q32" s="71"/>
      <c r="R32" s="71"/>
      <c r="S32" s="70">
        <f t="shared" si="4"/>
        <v>5164.2</v>
      </c>
      <c r="T32" s="70">
        <f>J32-K32</f>
        <v>5164.2</v>
      </c>
      <c r="U32" s="71">
        <v>1367.3</v>
      </c>
      <c r="V32" s="70">
        <f t="shared" si="6"/>
        <v>22194.3</v>
      </c>
      <c r="W32" s="57"/>
      <c r="X32" s="57"/>
      <c r="Y32" s="57"/>
      <c r="Z32" s="5">
        <f t="shared" si="7"/>
        <v>15662800</v>
      </c>
      <c r="AA32" s="48"/>
      <c r="AB32" s="48"/>
    </row>
    <row r="33" spans="1:28" s="46" customFormat="1" ht="15" customHeight="1" x14ac:dyDescent="0.2">
      <c r="A33" s="68">
        <v>25</v>
      </c>
      <c r="B33" s="69" t="s">
        <v>56</v>
      </c>
      <c r="C33" s="70">
        <f t="shared" si="0"/>
        <v>3506</v>
      </c>
      <c r="D33" s="71">
        <v>2406</v>
      </c>
      <c r="E33" s="71">
        <v>1100</v>
      </c>
      <c r="F33" s="70">
        <f t="shared" si="1"/>
        <v>198</v>
      </c>
      <c r="G33" s="71">
        <v>98</v>
      </c>
      <c r="H33" s="71">
        <v>100</v>
      </c>
      <c r="I33" s="71">
        <v>90676</v>
      </c>
      <c r="J33" s="71">
        <v>23837</v>
      </c>
      <c r="K33" s="71">
        <f t="shared" si="2"/>
        <v>23719.3</v>
      </c>
      <c r="L33" s="71">
        <v>23282.5</v>
      </c>
      <c r="M33" s="71">
        <v>436.8</v>
      </c>
      <c r="N33" s="71">
        <v>436.8</v>
      </c>
      <c r="O33" s="71">
        <f t="shared" si="3"/>
        <v>19917.599999999999</v>
      </c>
      <c r="P33" s="71">
        <v>19480.8</v>
      </c>
      <c r="Q33" s="71">
        <v>436.8</v>
      </c>
      <c r="R33" s="71">
        <v>436.8</v>
      </c>
      <c r="S33" s="70">
        <f t="shared" si="4"/>
        <v>117.7</v>
      </c>
      <c r="T33" s="70"/>
      <c r="U33" s="71"/>
      <c r="V33" s="70">
        <f t="shared" si="6"/>
        <v>23837</v>
      </c>
      <c r="W33" s="57"/>
      <c r="X33" s="57"/>
      <c r="Y33" s="57"/>
      <c r="Z33" s="5">
        <f t="shared" si="7"/>
        <v>23282500</v>
      </c>
      <c r="AA33" s="48"/>
      <c r="AB33" s="48"/>
    </row>
    <row r="34" spans="1:28" s="46" customFormat="1" ht="15" customHeight="1" x14ac:dyDescent="0.2">
      <c r="A34" s="68">
        <v>26</v>
      </c>
      <c r="B34" s="72" t="s">
        <v>57</v>
      </c>
      <c r="C34" s="70">
        <f t="shared" si="0"/>
        <v>2849</v>
      </c>
      <c r="D34" s="71"/>
      <c r="E34" s="71">
        <v>2849</v>
      </c>
      <c r="F34" s="70">
        <f t="shared" si="1"/>
        <v>181</v>
      </c>
      <c r="G34" s="71"/>
      <c r="H34" s="71">
        <v>181</v>
      </c>
      <c r="I34" s="71">
        <v>131927</v>
      </c>
      <c r="J34" s="71">
        <v>31429.3</v>
      </c>
      <c r="K34" s="71">
        <f t="shared" si="2"/>
        <v>31429.3</v>
      </c>
      <c r="L34" s="71">
        <v>31404</v>
      </c>
      <c r="M34" s="71">
        <v>25.3</v>
      </c>
      <c r="N34" s="71">
        <v>3.2</v>
      </c>
      <c r="O34" s="71">
        <f t="shared" si="3"/>
        <v>31429.3</v>
      </c>
      <c r="P34" s="71">
        <v>31404</v>
      </c>
      <c r="Q34" s="71">
        <v>25.3</v>
      </c>
      <c r="R34" s="71">
        <v>3.2</v>
      </c>
      <c r="S34" s="70">
        <f t="shared" si="4"/>
        <v>0</v>
      </c>
      <c r="T34" s="70">
        <f t="shared" ref="T34:T41" si="9">J34-K34</f>
        <v>0</v>
      </c>
      <c r="U34" s="71"/>
      <c r="V34" s="70">
        <f t="shared" si="6"/>
        <v>31429.3</v>
      </c>
      <c r="W34" s="57"/>
      <c r="X34" s="57"/>
      <c r="Y34" s="57"/>
      <c r="Z34" s="5">
        <f t="shared" si="7"/>
        <v>31404000</v>
      </c>
    </row>
    <row r="35" spans="1:28" s="2" customFormat="1" ht="15" customHeight="1" x14ac:dyDescent="0.2">
      <c r="A35" s="64">
        <v>27</v>
      </c>
      <c r="B35" s="65" t="s">
        <v>58</v>
      </c>
      <c r="C35" s="66">
        <f t="shared" si="0"/>
        <v>1453</v>
      </c>
      <c r="D35" s="67">
        <v>1100</v>
      </c>
      <c r="E35" s="67">
        <v>353</v>
      </c>
      <c r="F35" s="66">
        <f t="shared" si="1"/>
        <v>117</v>
      </c>
      <c r="G35" s="67">
        <v>55</v>
      </c>
      <c r="H35" s="67">
        <v>62</v>
      </c>
      <c r="I35" s="74">
        <v>39742</v>
      </c>
      <c r="J35" s="67">
        <v>12157.5</v>
      </c>
      <c r="K35" s="67">
        <f t="shared" si="2"/>
        <v>12038.8</v>
      </c>
      <c r="L35" s="67">
        <v>11948</v>
      </c>
      <c r="M35" s="67">
        <v>90.8</v>
      </c>
      <c r="N35" s="67"/>
      <c r="O35" s="67">
        <f t="shared" si="3"/>
        <v>12038.8</v>
      </c>
      <c r="P35" s="67">
        <v>11948</v>
      </c>
      <c r="Q35" s="67">
        <v>90.8</v>
      </c>
      <c r="R35" s="67"/>
      <c r="S35" s="66">
        <f t="shared" si="4"/>
        <v>118.7</v>
      </c>
      <c r="T35" s="66">
        <f t="shared" si="9"/>
        <v>118.7</v>
      </c>
      <c r="U35" s="67">
        <v>0</v>
      </c>
      <c r="V35" s="66">
        <f t="shared" si="6"/>
        <v>12157.5</v>
      </c>
      <c r="W35" s="56"/>
      <c r="X35" s="56"/>
      <c r="Y35" s="56"/>
      <c r="Z35" s="5">
        <f t="shared" si="7"/>
        <v>11948000</v>
      </c>
    </row>
    <row r="36" spans="1:28" s="2" customFormat="1" ht="15" customHeight="1" x14ac:dyDescent="0.2">
      <c r="A36" s="64">
        <v>28</v>
      </c>
      <c r="B36" s="75" t="s">
        <v>59</v>
      </c>
      <c r="C36" s="66">
        <f t="shared" si="0"/>
        <v>2507</v>
      </c>
      <c r="D36" s="67"/>
      <c r="E36" s="67">
        <v>2507</v>
      </c>
      <c r="F36" s="66">
        <f t="shared" si="1"/>
        <v>175</v>
      </c>
      <c r="G36" s="67"/>
      <c r="H36" s="67">
        <v>175</v>
      </c>
      <c r="I36" s="67">
        <v>102957</v>
      </c>
      <c r="J36" s="67">
        <v>33401.199999999997</v>
      </c>
      <c r="K36" s="67">
        <f t="shared" si="2"/>
        <v>33401.1</v>
      </c>
      <c r="L36" s="67">
        <v>32557.4</v>
      </c>
      <c r="M36" s="67">
        <v>843.7</v>
      </c>
      <c r="N36" s="67">
        <v>826.7</v>
      </c>
      <c r="O36" s="67">
        <f t="shared" si="3"/>
        <v>33401.1</v>
      </c>
      <c r="P36" s="67">
        <v>32557.4</v>
      </c>
      <c r="Q36" s="67">
        <v>843.7</v>
      </c>
      <c r="R36" s="67">
        <v>826.7</v>
      </c>
      <c r="S36" s="66">
        <f t="shared" si="4"/>
        <v>0.1</v>
      </c>
      <c r="T36" s="66">
        <f t="shared" si="9"/>
        <v>0.1</v>
      </c>
      <c r="U36" s="67"/>
      <c r="V36" s="66">
        <f t="shared" si="6"/>
        <v>33401.199999999997</v>
      </c>
      <c r="W36" s="56"/>
      <c r="X36" s="56"/>
      <c r="Y36" s="56"/>
      <c r="Z36" s="5">
        <f t="shared" si="7"/>
        <v>32557400</v>
      </c>
    </row>
    <row r="37" spans="1:28" s="2" customFormat="1" ht="15" customHeight="1" x14ac:dyDescent="0.2">
      <c r="A37" s="64">
        <v>29</v>
      </c>
      <c r="B37" s="65" t="s">
        <v>60</v>
      </c>
      <c r="C37" s="66">
        <f t="shared" si="0"/>
        <v>3473</v>
      </c>
      <c r="D37" s="67">
        <v>2676</v>
      </c>
      <c r="E37" s="67">
        <v>797</v>
      </c>
      <c r="F37" s="66">
        <f t="shared" si="1"/>
        <v>203</v>
      </c>
      <c r="G37" s="67">
        <v>133</v>
      </c>
      <c r="H37" s="67">
        <v>70</v>
      </c>
      <c r="I37" s="67">
        <v>88879</v>
      </c>
      <c r="J37" s="67">
        <v>28720.3</v>
      </c>
      <c r="K37" s="67">
        <f t="shared" si="2"/>
        <v>28233.3</v>
      </c>
      <c r="L37" s="67">
        <v>27657.3</v>
      </c>
      <c r="M37" s="67">
        <v>576</v>
      </c>
      <c r="N37" s="67">
        <v>166.1</v>
      </c>
      <c r="O37" s="67">
        <f t="shared" si="3"/>
        <v>28720.3</v>
      </c>
      <c r="P37" s="67">
        <v>28144.3</v>
      </c>
      <c r="Q37" s="67">
        <v>576</v>
      </c>
      <c r="R37" s="67">
        <v>166.1</v>
      </c>
      <c r="S37" s="66">
        <f t="shared" si="4"/>
        <v>487</v>
      </c>
      <c r="T37" s="66">
        <f t="shared" si="9"/>
        <v>487</v>
      </c>
      <c r="U37" s="67"/>
      <c r="V37" s="66">
        <f t="shared" si="6"/>
        <v>28720.3</v>
      </c>
      <c r="W37" s="56"/>
      <c r="X37" s="56"/>
      <c r="Y37" s="56"/>
      <c r="Z37" s="5">
        <f t="shared" si="7"/>
        <v>27657300</v>
      </c>
    </row>
    <row r="38" spans="1:28" s="2" customFormat="1" ht="15" customHeight="1" x14ac:dyDescent="0.2">
      <c r="A38" s="64">
        <v>30</v>
      </c>
      <c r="B38" s="75" t="s">
        <v>61</v>
      </c>
      <c r="C38" s="66">
        <f t="shared" si="0"/>
        <v>3131</v>
      </c>
      <c r="D38" s="67">
        <v>996</v>
      </c>
      <c r="E38" s="67">
        <v>2135</v>
      </c>
      <c r="F38" s="66">
        <f t="shared" si="1"/>
        <v>193</v>
      </c>
      <c r="G38" s="67">
        <v>46</v>
      </c>
      <c r="H38" s="67">
        <v>147</v>
      </c>
      <c r="I38" s="67">
        <v>109964</v>
      </c>
      <c r="J38" s="67">
        <v>28838.5</v>
      </c>
      <c r="K38" s="67">
        <f t="shared" si="2"/>
        <v>28634</v>
      </c>
      <c r="L38" s="67">
        <v>28384</v>
      </c>
      <c r="M38" s="67">
        <v>250</v>
      </c>
      <c r="N38" s="67"/>
      <c r="O38" s="67">
        <f t="shared" si="3"/>
        <v>28632.9</v>
      </c>
      <c r="P38" s="67">
        <v>28384.400000000001</v>
      </c>
      <c r="Q38" s="67">
        <v>248.5</v>
      </c>
      <c r="R38" s="67"/>
      <c r="S38" s="66">
        <f t="shared" si="4"/>
        <v>204.5</v>
      </c>
      <c r="T38" s="66">
        <f t="shared" si="9"/>
        <v>204.5</v>
      </c>
      <c r="U38" s="67"/>
      <c r="V38" s="66">
        <f t="shared" si="6"/>
        <v>28838.5</v>
      </c>
      <c r="W38" s="56"/>
      <c r="X38" s="56"/>
      <c r="Y38" s="56"/>
      <c r="Z38" s="5">
        <f t="shared" si="7"/>
        <v>28384000</v>
      </c>
    </row>
    <row r="39" spans="1:28" s="2" customFormat="1" ht="15" customHeight="1" x14ac:dyDescent="0.2">
      <c r="A39" s="64">
        <v>31</v>
      </c>
      <c r="B39" s="75" t="s">
        <v>62</v>
      </c>
      <c r="C39" s="66">
        <f t="shared" si="0"/>
        <v>4029</v>
      </c>
      <c r="D39" s="67">
        <v>1124</v>
      </c>
      <c r="E39" s="67">
        <v>2905</v>
      </c>
      <c r="F39" s="66">
        <f t="shared" si="1"/>
        <v>233</v>
      </c>
      <c r="G39" s="67">
        <v>58</v>
      </c>
      <c r="H39" s="67">
        <v>175</v>
      </c>
      <c r="I39" s="67">
        <v>136277</v>
      </c>
      <c r="J39" s="67">
        <v>38386.9</v>
      </c>
      <c r="K39" s="67">
        <f t="shared" si="2"/>
        <v>37706.5</v>
      </c>
      <c r="L39" s="67">
        <v>36925.699999999997</v>
      </c>
      <c r="M39" s="67">
        <v>780.8</v>
      </c>
      <c r="N39" s="67">
        <v>325</v>
      </c>
      <c r="O39" s="67">
        <f t="shared" si="3"/>
        <v>38386.9</v>
      </c>
      <c r="P39" s="67">
        <v>37606.1</v>
      </c>
      <c r="Q39" s="67">
        <v>780.8</v>
      </c>
      <c r="R39" s="67">
        <v>325</v>
      </c>
      <c r="S39" s="66">
        <f t="shared" si="4"/>
        <v>680.4</v>
      </c>
      <c r="T39" s="66">
        <f t="shared" si="9"/>
        <v>680.4</v>
      </c>
      <c r="U39" s="67">
        <v>1535.1</v>
      </c>
      <c r="V39" s="66">
        <f t="shared" si="6"/>
        <v>39922</v>
      </c>
      <c r="W39" s="56"/>
      <c r="X39" s="56"/>
      <c r="Y39" s="56"/>
      <c r="Z39" s="5">
        <f t="shared" si="7"/>
        <v>36925700</v>
      </c>
    </row>
    <row r="40" spans="1:28" s="34" customFormat="1" ht="15" customHeight="1" x14ac:dyDescent="0.2">
      <c r="A40" s="64">
        <v>32</v>
      </c>
      <c r="B40" s="65" t="s">
        <v>63</v>
      </c>
      <c r="C40" s="66">
        <f t="shared" si="0"/>
        <v>3196</v>
      </c>
      <c r="D40" s="67"/>
      <c r="E40" s="67">
        <v>3196</v>
      </c>
      <c r="F40" s="66">
        <f t="shared" si="1"/>
        <v>248</v>
      </c>
      <c r="G40" s="67"/>
      <c r="H40" s="67">
        <v>248</v>
      </c>
      <c r="I40" s="67">
        <v>134646</v>
      </c>
      <c r="J40" s="67">
        <v>38507</v>
      </c>
      <c r="K40" s="67">
        <f t="shared" si="2"/>
        <v>38554</v>
      </c>
      <c r="L40" s="67">
        <v>38554</v>
      </c>
      <c r="M40" s="67"/>
      <c r="N40" s="67"/>
      <c r="O40" s="67">
        <f t="shared" si="3"/>
        <v>38507</v>
      </c>
      <c r="P40" s="67">
        <v>38507</v>
      </c>
      <c r="Q40" s="67"/>
      <c r="R40" s="67"/>
      <c r="S40" s="66">
        <f t="shared" si="4"/>
        <v>-47</v>
      </c>
      <c r="T40" s="66">
        <f t="shared" si="9"/>
        <v>-47</v>
      </c>
      <c r="U40" s="67">
        <v>0</v>
      </c>
      <c r="V40" s="66">
        <f t="shared" si="6"/>
        <v>38507</v>
      </c>
      <c r="W40" s="56"/>
      <c r="X40" s="56"/>
      <c r="Y40" s="56"/>
      <c r="Z40" s="5">
        <f t="shared" si="7"/>
        <v>38554000</v>
      </c>
    </row>
    <row r="41" spans="1:28" s="34" customFormat="1" ht="15" customHeight="1" x14ac:dyDescent="0.2">
      <c r="A41" s="64">
        <v>33</v>
      </c>
      <c r="B41" s="65" t="s">
        <v>64</v>
      </c>
      <c r="C41" s="66">
        <f t="shared" si="0"/>
        <v>2072</v>
      </c>
      <c r="D41" s="67">
        <v>951</v>
      </c>
      <c r="E41" s="67">
        <v>1121</v>
      </c>
      <c r="F41" s="66">
        <f t="shared" si="1"/>
        <v>119</v>
      </c>
      <c r="G41" s="67">
        <v>41</v>
      </c>
      <c r="H41" s="67">
        <v>78</v>
      </c>
      <c r="I41" s="67">
        <v>66425</v>
      </c>
      <c r="J41" s="67">
        <v>22119.7</v>
      </c>
      <c r="K41" s="67">
        <f t="shared" si="2"/>
        <v>20271.5</v>
      </c>
      <c r="L41" s="67">
        <v>19749.5</v>
      </c>
      <c r="M41" s="67">
        <v>522</v>
      </c>
      <c r="N41" s="67"/>
      <c r="O41" s="67">
        <f t="shared" si="3"/>
        <v>20334.2</v>
      </c>
      <c r="P41" s="67">
        <v>20271.5</v>
      </c>
      <c r="Q41" s="67">
        <v>62.7</v>
      </c>
      <c r="R41" s="67"/>
      <c r="S41" s="66">
        <f t="shared" si="4"/>
        <v>1848.2</v>
      </c>
      <c r="T41" s="66">
        <f t="shared" si="9"/>
        <v>1848.2</v>
      </c>
      <c r="U41" s="67"/>
      <c r="V41" s="66">
        <f t="shared" si="6"/>
        <v>22119.7</v>
      </c>
      <c r="W41" s="56"/>
      <c r="X41" s="56"/>
      <c r="Y41" s="56"/>
      <c r="Z41" s="5">
        <f t="shared" si="7"/>
        <v>19749500</v>
      </c>
    </row>
    <row r="42" spans="1:28" s="34" customFormat="1" ht="15" customHeight="1" x14ac:dyDescent="0.2">
      <c r="A42" s="64">
        <v>34</v>
      </c>
      <c r="B42" s="65" t="s">
        <v>65</v>
      </c>
      <c r="C42" s="66">
        <f t="shared" si="0"/>
        <v>1825</v>
      </c>
      <c r="D42" s="67"/>
      <c r="E42" s="67">
        <v>1825</v>
      </c>
      <c r="F42" s="66">
        <f t="shared" si="1"/>
        <v>130</v>
      </c>
      <c r="G42" s="67"/>
      <c r="H42" s="67">
        <v>130</v>
      </c>
      <c r="I42" s="67">
        <v>72213</v>
      </c>
      <c r="J42" s="67">
        <v>20580.400000000001</v>
      </c>
      <c r="K42" s="67">
        <f t="shared" si="2"/>
        <v>20580.5</v>
      </c>
      <c r="L42" s="67">
        <v>20419</v>
      </c>
      <c r="M42" s="67">
        <v>161.5</v>
      </c>
      <c r="N42" s="67"/>
      <c r="O42" s="67">
        <f t="shared" si="3"/>
        <v>20580.5</v>
      </c>
      <c r="P42" s="67">
        <v>20419</v>
      </c>
      <c r="Q42" s="67">
        <v>161.5</v>
      </c>
      <c r="R42" s="67"/>
      <c r="S42" s="66">
        <f t="shared" si="4"/>
        <v>-0.1</v>
      </c>
      <c r="T42" s="66"/>
      <c r="U42" s="67"/>
      <c r="V42" s="66">
        <f t="shared" si="6"/>
        <v>20580.400000000001</v>
      </c>
      <c r="W42" s="56"/>
      <c r="X42" s="56"/>
      <c r="Y42" s="56"/>
      <c r="Z42" s="5">
        <f t="shared" si="7"/>
        <v>20419000</v>
      </c>
    </row>
    <row r="43" spans="1:28" s="34" customFormat="1" ht="15" customHeight="1" x14ac:dyDescent="0.2">
      <c r="A43" s="76"/>
      <c r="B43" s="65" t="s">
        <v>66</v>
      </c>
      <c r="C43" s="66">
        <f t="shared" si="0"/>
        <v>0</v>
      </c>
      <c r="D43" s="67"/>
      <c r="E43" s="67"/>
      <c r="F43" s="66">
        <f t="shared" si="1"/>
        <v>0</v>
      </c>
      <c r="G43" s="67"/>
      <c r="H43" s="67"/>
      <c r="I43" s="67">
        <v>198592</v>
      </c>
      <c r="J43" s="67">
        <v>0</v>
      </c>
      <c r="K43" s="67">
        <f t="shared" si="2"/>
        <v>0</v>
      </c>
      <c r="L43" s="67"/>
      <c r="M43" s="67"/>
      <c r="N43" s="67"/>
      <c r="O43" s="67">
        <f t="shared" si="3"/>
        <v>0</v>
      </c>
      <c r="P43" s="67">
        <f>J43</f>
        <v>0</v>
      </c>
      <c r="Q43" s="67"/>
      <c r="R43" s="67"/>
      <c r="S43" s="66">
        <f t="shared" si="4"/>
        <v>0</v>
      </c>
      <c r="T43" s="66">
        <f>J43-K43</f>
        <v>0</v>
      </c>
      <c r="U43" s="67"/>
      <c r="V43" s="66">
        <f t="shared" si="6"/>
        <v>0</v>
      </c>
      <c r="W43" s="56"/>
      <c r="X43" s="56"/>
      <c r="Y43" s="56"/>
      <c r="Z43" s="5">
        <f t="shared" si="7"/>
        <v>0</v>
      </c>
    </row>
    <row r="44" spans="1:28" s="81" customFormat="1" ht="21" customHeight="1" x14ac:dyDescent="0.2">
      <c r="A44" s="78"/>
      <c r="B44" s="78" t="s">
        <v>4</v>
      </c>
      <c r="C44" s="79">
        <f t="shared" ref="C44:V44" si="10">SUM(C9:C43)</f>
        <v>178622</v>
      </c>
      <c r="D44" s="77">
        <f t="shared" si="10"/>
        <v>131655</v>
      </c>
      <c r="E44" s="77">
        <f t="shared" si="10"/>
        <v>46967</v>
      </c>
      <c r="F44" s="79">
        <f t="shared" si="10"/>
        <v>8762</v>
      </c>
      <c r="G44" s="77">
        <f t="shared" si="10"/>
        <v>5363</v>
      </c>
      <c r="H44" s="77">
        <f t="shared" si="10"/>
        <v>3399</v>
      </c>
      <c r="I44" s="77">
        <f t="shared" si="10"/>
        <v>4778611</v>
      </c>
      <c r="J44" s="77">
        <f t="shared" si="10"/>
        <v>1339596.8999999999</v>
      </c>
      <c r="K44" s="77">
        <f t="shared" si="10"/>
        <v>1329730.6000000001</v>
      </c>
      <c r="L44" s="77">
        <f t="shared" si="10"/>
        <v>1308311</v>
      </c>
      <c r="M44" s="77">
        <f t="shared" si="10"/>
        <v>21419.599999999999</v>
      </c>
      <c r="N44" s="77">
        <f t="shared" si="10"/>
        <v>13588.5</v>
      </c>
      <c r="O44" s="77">
        <f t="shared" si="10"/>
        <v>1320688.3999999999</v>
      </c>
      <c r="P44" s="77">
        <f t="shared" si="10"/>
        <v>1301026.3</v>
      </c>
      <c r="Q44" s="77">
        <f t="shared" si="10"/>
        <v>19662.099999999999</v>
      </c>
      <c r="R44" s="77">
        <f t="shared" si="10"/>
        <v>12426.5</v>
      </c>
      <c r="S44" s="79">
        <f t="shared" si="10"/>
        <v>9866.2999999999993</v>
      </c>
      <c r="T44" s="79">
        <f t="shared" si="10"/>
        <v>6815.2</v>
      </c>
      <c r="U44" s="77">
        <f t="shared" si="10"/>
        <v>11494.4</v>
      </c>
      <c r="V44" s="79">
        <f t="shared" si="10"/>
        <v>1351091.3</v>
      </c>
      <c r="W44" s="80"/>
      <c r="X44" s="80"/>
      <c r="Y44" s="80"/>
    </row>
    <row r="49" spans="2:10" x14ac:dyDescent="0.2">
      <c r="J49" s="49"/>
    </row>
    <row r="63" spans="2:10" x14ac:dyDescent="0.2">
      <c r="B63" t="s">
        <v>77</v>
      </c>
    </row>
    <row r="64" spans="2:10" x14ac:dyDescent="0.2">
      <c r="B64" t="s">
        <v>78</v>
      </c>
    </row>
  </sheetData>
  <mergeCells count="22">
    <mergeCell ref="B1:S1"/>
    <mergeCell ref="U1:V3"/>
    <mergeCell ref="B2:S2"/>
    <mergeCell ref="J3:N3"/>
    <mergeCell ref="S5:S7"/>
    <mergeCell ref="T5:T7"/>
    <mergeCell ref="U5:U7"/>
    <mergeCell ref="V5:V7"/>
    <mergeCell ref="J5:J7"/>
    <mergeCell ref="K6:K7"/>
    <mergeCell ref="L6:L7"/>
    <mergeCell ref="M6:N6"/>
    <mergeCell ref="O6:O7"/>
    <mergeCell ref="P6:P7"/>
    <mergeCell ref="Q6:R6"/>
    <mergeCell ref="K5:N5"/>
    <mergeCell ref="O5:R5"/>
    <mergeCell ref="A5:A7"/>
    <mergeCell ref="B5:B7"/>
    <mergeCell ref="C5:E6"/>
    <mergeCell ref="F5:H6"/>
    <mergeCell ref="I5:I7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opLeftCell="A4" workbookViewId="0">
      <selection activeCell="K34" sqref="K34"/>
    </sheetView>
  </sheetViews>
  <sheetFormatPr defaultRowHeight="12.75" x14ac:dyDescent="0.2"/>
  <cols>
    <col min="1" max="1" width="3.140625" style="58" customWidth="1"/>
    <col min="2" max="2" width="20.7109375" customWidth="1"/>
    <col min="3" max="3" width="11.7109375" customWidth="1"/>
    <col min="4" max="4" width="10" customWidth="1"/>
    <col min="5" max="5" width="10.42578125" customWidth="1"/>
    <col min="6" max="6" width="8.85546875" customWidth="1"/>
    <col min="7" max="7" width="9.140625" customWidth="1"/>
    <col min="8" max="8" width="9.28515625" customWidth="1"/>
    <col min="9" max="9" width="12.7109375" customWidth="1"/>
    <col min="10" max="10" width="14.42578125" customWidth="1"/>
    <col min="11" max="12" width="11.5703125" customWidth="1"/>
    <col min="13" max="13" width="10" customWidth="1"/>
    <col min="14" max="14" width="11.42578125" customWidth="1"/>
    <col min="15" max="15" width="11.85546875" customWidth="1"/>
    <col min="16" max="16" width="11.7109375" customWidth="1"/>
    <col min="17" max="17" width="9.28515625" customWidth="1"/>
    <col min="18" max="18" width="11" customWidth="1"/>
    <col min="19" max="19" width="14.7109375" style="3" customWidth="1"/>
    <col min="20" max="20" width="0.140625" style="3" hidden="1" customWidth="1"/>
    <col min="21" max="21" width="11.140625" customWidth="1"/>
    <col min="22" max="22" width="12.42578125" customWidth="1"/>
    <col min="23" max="25" width="11.7109375" style="58" customWidth="1"/>
    <col min="26" max="26" width="12.42578125" customWidth="1"/>
  </cols>
  <sheetData>
    <row r="1" spans="1:26" ht="18.75" x14ac:dyDescent="0.3">
      <c r="A1" s="3"/>
      <c r="B1" s="397" t="s">
        <v>14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5"/>
      <c r="U1" s="398" t="s">
        <v>31</v>
      </c>
      <c r="V1" s="399"/>
      <c r="W1" s="52"/>
      <c r="X1" s="52"/>
      <c r="Y1" s="52"/>
    </row>
    <row r="2" spans="1:26" ht="18.75" x14ac:dyDescent="0.3">
      <c r="A2" s="3"/>
      <c r="B2" s="397" t="s">
        <v>85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5"/>
      <c r="U2" s="399"/>
      <c r="V2" s="399"/>
      <c r="W2" s="52"/>
      <c r="X2" s="52"/>
      <c r="Y2" s="52"/>
    </row>
    <row r="3" spans="1:26" ht="18.75" x14ac:dyDescent="0.3">
      <c r="A3" s="3"/>
      <c r="B3" s="4"/>
      <c r="C3" s="4"/>
      <c r="D3" s="4"/>
      <c r="E3" s="4"/>
      <c r="F3" s="4"/>
      <c r="G3" s="4"/>
      <c r="H3" s="4"/>
      <c r="I3" s="4"/>
      <c r="J3" s="400"/>
      <c r="K3" s="400"/>
      <c r="L3" s="400"/>
      <c r="M3" s="400"/>
      <c r="N3" s="400"/>
      <c r="O3" s="4"/>
      <c r="P3" s="4"/>
      <c r="Q3" s="4"/>
      <c r="R3" s="4"/>
      <c r="S3" s="4"/>
      <c r="T3" s="4"/>
      <c r="U3" s="399"/>
      <c r="V3" s="399"/>
      <c r="W3" s="52"/>
      <c r="X3" s="52"/>
      <c r="Y3" s="52"/>
    </row>
    <row r="4" spans="1:26" ht="18.75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6" t="s">
        <v>6</v>
      </c>
      <c r="W4" s="53"/>
      <c r="X4" s="53"/>
      <c r="Y4" s="53"/>
    </row>
    <row r="5" spans="1:26" s="1" customFormat="1" ht="12" customHeight="1" x14ac:dyDescent="0.2">
      <c r="A5" s="411" t="s">
        <v>83</v>
      </c>
      <c r="B5" s="405" t="s">
        <v>15</v>
      </c>
      <c r="C5" s="414" t="s">
        <v>18</v>
      </c>
      <c r="D5" s="415"/>
      <c r="E5" s="416"/>
      <c r="F5" s="414" t="s">
        <v>1</v>
      </c>
      <c r="G5" s="415"/>
      <c r="H5" s="416"/>
      <c r="I5" s="405" t="s">
        <v>25</v>
      </c>
      <c r="J5" s="405" t="s">
        <v>84</v>
      </c>
      <c r="K5" s="408" t="s">
        <v>12</v>
      </c>
      <c r="L5" s="410"/>
      <c r="M5" s="410"/>
      <c r="N5" s="409"/>
      <c r="O5" s="408" t="s">
        <v>13</v>
      </c>
      <c r="P5" s="410"/>
      <c r="Q5" s="410"/>
      <c r="R5" s="409"/>
      <c r="S5" s="402" t="s">
        <v>67</v>
      </c>
      <c r="T5" s="402" t="s">
        <v>76</v>
      </c>
      <c r="U5" s="405" t="s">
        <v>2</v>
      </c>
      <c r="V5" s="402" t="s">
        <v>3</v>
      </c>
      <c r="W5" s="54"/>
      <c r="X5" s="54"/>
      <c r="Y5" s="54"/>
    </row>
    <row r="6" spans="1:26" s="1" customFormat="1" ht="24" customHeight="1" x14ac:dyDescent="0.2">
      <c r="A6" s="412"/>
      <c r="B6" s="406"/>
      <c r="C6" s="417"/>
      <c r="D6" s="418"/>
      <c r="E6" s="419"/>
      <c r="F6" s="417"/>
      <c r="G6" s="418"/>
      <c r="H6" s="419"/>
      <c r="I6" s="406"/>
      <c r="J6" s="406"/>
      <c r="K6" s="405" t="s">
        <v>10</v>
      </c>
      <c r="L6" s="405" t="s">
        <v>68</v>
      </c>
      <c r="M6" s="408" t="s">
        <v>5</v>
      </c>
      <c r="N6" s="409"/>
      <c r="O6" s="405" t="s">
        <v>10</v>
      </c>
      <c r="P6" s="405" t="s">
        <v>11</v>
      </c>
      <c r="Q6" s="408" t="s">
        <v>5</v>
      </c>
      <c r="R6" s="409"/>
      <c r="S6" s="403"/>
      <c r="T6" s="403"/>
      <c r="U6" s="406"/>
      <c r="V6" s="403"/>
      <c r="W6" s="54"/>
      <c r="X6" s="54"/>
      <c r="Y6" s="54"/>
    </row>
    <row r="7" spans="1:26" s="1" customFormat="1" ht="89.25" customHeight="1" x14ac:dyDescent="0.2">
      <c r="A7" s="413"/>
      <c r="B7" s="407"/>
      <c r="C7" s="50" t="s">
        <v>19</v>
      </c>
      <c r="D7" s="9" t="s">
        <v>20</v>
      </c>
      <c r="E7" s="9" t="s">
        <v>21</v>
      </c>
      <c r="F7" s="50" t="s">
        <v>19</v>
      </c>
      <c r="G7" s="9" t="s">
        <v>20</v>
      </c>
      <c r="H7" s="9" t="s">
        <v>21</v>
      </c>
      <c r="I7" s="407"/>
      <c r="J7" s="407"/>
      <c r="K7" s="407"/>
      <c r="L7" s="407"/>
      <c r="M7" s="9" t="s">
        <v>16</v>
      </c>
      <c r="N7" s="9" t="s">
        <v>17</v>
      </c>
      <c r="O7" s="407"/>
      <c r="P7" s="407"/>
      <c r="Q7" s="9" t="s">
        <v>16</v>
      </c>
      <c r="R7" s="9" t="s">
        <v>17</v>
      </c>
      <c r="S7" s="404"/>
      <c r="T7" s="404"/>
      <c r="U7" s="407"/>
      <c r="V7" s="404"/>
      <c r="W7" s="54"/>
      <c r="X7" s="54"/>
      <c r="Y7" s="54"/>
    </row>
    <row r="8" spans="1:26" s="8" customFormat="1" ht="17.25" customHeight="1" x14ac:dyDescent="0.2">
      <c r="A8" s="89">
        <v>1</v>
      </c>
      <c r="B8" s="60">
        <v>2</v>
      </c>
      <c r="C8" s="61" t="s">
        <v>24</v>
      </c>
      <c r="D8" s="62" t="s">
        <v>23</v>
      </c>
      <c r="E8" s="60" t="s">
        <v>22</v>
      </c>
      <c r="F8" s="61" t="s">
        <v>28</v>
      </c>
      <c r="G8" s="62" t="s">
        <v>29</v>
      </c>
      <c r="H8" s="60" t="s">
        <v>30</v>
      </c>
      <c r="I8" s="60">
        <v>5</v>
      </c>
      <c r="J8" s="60">
        <v>6</v>
      </c>
      <c r="K8" s="60">
        <v>7</v>
      </c>
      <c r="L8" s="60">
        <v>8</v>
      </c>
      <c r="M8" s="60">
        <v>9</v>
      </c>
      <c r="N8" s="60">
        <v>10</v>
      </c>
      <c r="O8" s="60">
        <v>11</v>
      </c>
      <c r="P8" s="60">
        <v>12</v>
      </c>
      <c r="Q8" s="60">
        <v>13</v>
      </c>
      <c r="R8" s="60">
        <v>14</v>
      </c>
      <c r="S8" s="61" t="s">
        <v>26</v>
      </c>
      <c r="T8" s="61"/>
      <c r="U8" s="60">
        <v>16</v>
      </c>
      <c r="V8" s="63" t="s">
        <v>27</v>
      </c>
      <c r="W8" s="55"/>
      <c r="X8" s="55"/>
      <c r="Y8" s="55"/>
    </row>
    <row r="9" spans="1:26" s="5" customFormat="1" ht="15" customHeight="1" x14ac:dyDescent="0.2">
      <c r="A9" s="87">
        <v>1</v>
      </c>
      <c r="B9" s="65" t="s">
        <v>32</v>
      </c>
      <c r="C9" s="66">
        <f t="shared" ref="C9:C43" si="0">D9+E9</f>
        <v>5448</v>
      </c>
      <c r="D9" s="67">
        <v>5448</v>
      </c>
      <c r="E9" s="67"/>
      <c r="F9" s="66">
        <f t="shared" ref="F9:F43" si="1">G9+H9</f>
        <v>218</v>
      </c>
      <c r="G9" s="67">
        <v>218</v>
      </c>
      <c r="H9" s="67"/>
      <c r="I9" s="67">
        <v>105846</v>
      </c>
      <c r="J9" s="67">
        <v>42636.800000000003</v>
      </c>
      <c r="K9" s="67">
        <f t="shared" ref="K9:K43" si="2">L9+M9</f>
        <v>42636.800000000003</v>
      </c>
      <c r="L9" s="67">
        <v>41885.300000000003</v>
      </c>
      <c r="M9" s="67">
        <v>751.5</v>
      </c>
      <c r="N9" s="67">
        <v>498</v>
      </c>
      <c r="O9" s="67">
        <f t="shared" ref="O9:O43" si="3">P9+Q9</f>
        <v>42636.800000000003</v>
      </c>
      <c r="P9" s="67">
        <v>41885.300000000003</v>
      </c>
      <c r="Q9" s="67">
        <v>751.5</v>
      </c>
      <c r="R9" s="67">
        <v>498</v>
      </c>
      <c r="S9" s="66">
        <f t="shared" ref="S9:S44" si="4">J9-K9</f>
        <v>0</v>
      </c>
      <c r="T9" s="66">
        <f t="shared" ref="T9:T16" si="5">J9-K9</f>
        <v>0</v>
      </c>
      <c r="U9" s="67"/>
      <c r="V9" s="66">
        <f t="shared" ref="V9:V43" si="6">J9+U9</f>
        <v>42636.800000000003</v>
      </c>
      <c r="W9" s="56"/>
      <c r="X9" s="56"/>
      <c r="Y9" s="56"/>
    </row>
    <row r="10" spans="1:26" s="44" customFormat="1" ht="15" customHeight="1" x14ac:dyDescent="0.2">
      <c r="A10" s="88">
        <v>2</v>
      </c>
      <c r="B10" s="69" t="s">
        <v>33</v>
      </c>
      <c r="C10" s="70">
        <f t="shared" si="0"/>
        <v>10346</v>
      </c>
      <c r="D10" s="71">
        <v>9660</v>
      </c>
      <c r="E10" s="71">
        <v>686</v>
      </c>
      <c r="F10" s="70">
        <f t="shared" si="1"/>
        <v>423</v>
      </c>
      <c r="G10" s="71">
        <v>378</v>
      </c>
      <c r="H10" s="71">
        <v>45</v>
      </c>
      <c r="I10" s="71">
        <v>210389</v>
      </c>
      <c r="J10" s="71">
        <v>81873</v>
      </c>
      <c r="K10" s="71">
        <f t="shared" si="2"/>
        <v>81873</v>
      </c>
      <c r="L10" s="71">
        <v>79811.7</v>
      </c>
      <c r="M10" s="71">
        <v>2061.3000000000002</v>
      </c>
      <c r="N10" s="71">
        <v>2061.3000000000002</v>
      </c>
      <c r="O10" s="71">
        <f t="shared" si="3"/>
        <v>81873</v>
      </c>
      <c r="P10" s="71">
        <v>79811.7</v>
      </c>
      <c r="Q10" s="71">
        <v>2061.3000000000002</v>
      </c>
      <c r="R10" s="71">
        <v>2061.3000000000002</v>
      </c>
      <c r="S10" s="66">
        <f t="shared" si="4"/>
        <v>0</v>
      </c>
      <c r="T10" s="70">
        <f t="shared" si="5"/>
        <v>0</v>
      </c>
      <c r="U10" s="71">
        <v>175.7</v>
      </c>
      <c r="V10" s="70">
        <f t="shared" si="6"/>
        <v>82048.7</v>
      </c>
      <c r="W10" s="57"/>
      <c r="X10" s="57"/>
      <c r="Y10" s="57"/>
      <c r="Z10" s="5"/>
    </row>
    <row r="11" spans="1:26" s="44" customFormat="1" ht="15" customHeight="1" x14ac:dyDescent="0.2">
      <c r="A11" s="88">
        <v>3</v>
      </c>
      <c r="B11" s="72" t="s">
        <v>34</v>
      </c>
      <c r="C11" s="70">
        <f t="shared" si="0"/>
        <v>3808</v>
      </c>
      <c r="D11" s="71">
        <v>3760</v>
      </c>
      <c r="E11" s="71">
        <v>48</v>
      </c>
      <c r="F11" s="70">
        <f t="shared" si="1"/>
        <v>169</v>
      </c>
      <c r="G11" s="71">
        <v>162</v>
      </c>
      <c r="H11" s="71">
        <v>7</v>
      </c>
      <c r="I11" s="71">
        <v>77169</v>
      </c>
      <c r="J11" s="71">
        <v>30736.799999999999</v>
      </c>
      <c r="K11" s="71">
        <f t="shared" si="2"/>
        <v>30736.799999999999</v>
      </c>
      <c r="L11" s="71">
        <v>30062.6</v>
      </c>
      <c r="M11" s="71">
        <v>674.2</v>
      </c>
      <c r="N11" s="71">
        <v>541.9</v>
      </c>
      <c r="O11" s="71">
        <f t="shared" si="3"/>
        <v>30697.1</v>
      </c>
      <c r="P11" s="71">
        <v>30022.9</v>
      </c>
      <c r="Q11" s="71">
        <v>674.2</v>
      </c>
      <c r="R11" s="71">
        <v>541.9</v>
      </c>
      <c r="S11" s="66">
        <f t="shared" si="4"/>
        <v>0</v>
      </c>
      <c r="T11" s="70">
        <f t="shared" si="5"/>
        <v>0</v>
      </c>
      <c r="U11" s="71">
        <v>2984.8</v>
      </c>
      <c r="V11" s="70">
        <f t="shared" si="6"/>
        <v>33721.599999999999</v>
      </c>
      <c r="W11" s="57"/>
      <c r="X11" s="57"/>
      <c r="Y11" s="57"/>
      <c r="Z11" s="5"/>
    </row>
    <row r="12" spans="1:26" s="44" customFormat="1" ht="15" customHeight="1" x14ac:dyDescent="0.2">
      <c r="A12" s="88">
        <v>4</v>
      </c>
      <c r="B12" s="69" t="s">
        <v>35</v>
      </c>
      <c r="C12" s="70">
        <f t="shared" si="0"/>
        <v>46598</v>
      </c>
      <c r="D12" s="71">
        <v>44195</v>
      </c>
      <c r="E12" s="71">
        <v>2403</v>
      </c>
      <c r="F12" s="70">
        <f t="shared" si="1"/>
        <v>1813</v>
      </c>
      <c r="G12" s="71">
        <v>1675</v>
      </c>
      <c r="H12" s="71">
        <v>138</v>
      </c>
      <c r="I12" s="71">
        <v>949856</v>
      </c>
      <c r="J12" s="71">
        <v>541557.80000000005</v>
      </c>
      <c r="K12" s="71">
        <f t="shared" si="2"/>
        <v>464938.8</v>
      </c>
      <c r="L12" s="71">
        <v>455026</v>
      </c>
      <c r="M12" s="71">
        <v>9912.7999999999993</v>
      </c>
      <c r="N12" s="71">
        <v>9848.7999999999993</v>
      </c>
      <c r="O12" s="71">
        <f t="shared" si="3"/>
        <v>464938.8</v>
      </c>
      <c r="P12" s="71">
        <v>455026</v>
      </c>
      <c r="Q12" s="71">
        <v>9912.7999999999993</v>
      </c>
      <c r="R12" s="71">
        <v>9848.7999999999993</v>
      </c>
      <c r="S12" s="66">
        <f t="shared" si="4"/>
        <v>76619</v>
      </c>
      <c r="T12" s="70">
        <f t="shared" si="5"/>
        <v>76619</v>
      </c>
      <c r="U12" s="71"/>
      <c r="V12" s="70">
        <f t="shared" si="6"/>
        <v>541557.80000000005</v>
      </c>
      <c r="W12" s="57"/>
      <c r="X12" s="57"/>
      <c r="Y12" s="57"/>
      <c r="Z12" s="5"/>
    </row>
    <row r="13" spans="1:26" s="5" customFormat="1" ht="15" customHeight="1" x14ac:dyDescent="0.2">
      <c r="A13" s="87">
        <v>5</v>
      </c>
      <c r="B13" s="65" t="s">
        <v>36</v>
      </c>
      <c r="C13" s="66">
        <f t="shared" si="0"/>
        <v>4322</v>
      </c>
      <c r="D13" s="67">
        <v>3475</v>
      </c>
      <c r="E13" s="67">
        <v>847</v>
      </c>
      <c r="F13" s="66">
        <f t="shared" si="1"/>
        <v>199</v>
      </c>
      <c r="G13" s="67">
        <v>140</v>
      </c>
      <c r="H13" s="67">
        <v>59</v>
      </c>
      <c r="I13" s="67">
        <v>114545</v>
      </c>
      <c r="J13" s="67">
        <v>39592.1</v>
      </c>
      <c r="K13" s="67">
        <f t="shared" si="2"/>
        <v>39592.1</v>
      </c>
      <c r="L13" s="67">
        <v>39592.1</v>
      </c>
      <c r="M13" s="67"/>
      <c r="N13" s="67"/>
      <c r="O13" s="67">
        <f t="shared" si="3"/>
        <v>39592.1</v>
      </c>
      <c r="P13" s="67">
        <v>39592.1</v>
      </c>
      <c r="Q13" s="67"/>
      <c r="R13" s="67"/>
      <c r="S13" s="66">
        <f t="shared" si="4"/>
        <v>0</v>
      </c>
      <c r="T13" s="66">
        <f t="shared" si="5"/>
        <v>0</v>
      </c>
      <c r="U13" s="67">
        <v>1084.8</v>
      </c>
      <c r="V13" s="66">
        <f t="shared" si="6"/>
        <v>40676.9</v>
      </c>
      <c r="W13" s="56"/>
      <c r="X13" s="56"/>
      <c r="Y13" s="56"/>
    </row>
    <row r="14" spans="1:26" s="44" customFormat="1" ht="15" customHeight="1" x14ac:dyDescent="0.2">
      <c r="A14" s="88">
        <v>6</v>
      </c>
      <c r="B14" s="69" t="s">
        <v>37</v>
      </c>
      <c r="C14" s="70">
        <f t="shared" si="0"/>
        <v>3653</v>
      </c>
      <c r="D14" s="71">
        <v>3199</v>
      </c>
      <c r="E14" s="71">
        <v>454</v>
      </c>
      <c r="F14" s="70">
        <f t="shared" si="1"/>
        <v>162</v>
      </c>
      <c r="G14" s="71">
        <v>131</v>
      </c>
      <c r="H14" s="71">
        <v>31</v>
      </c>
      <c r="I14" s="71">
        <v>84865</v>
      </c>
      <c r="J14" s="71">
        <v>29553.7</v>
      </c>
      <c r="K14" s="71">
        <f t="shared" si="2"/>
        <v>29593</v>
      </c>
      <c r="L14" s="71">
        <v>28942.5</v>
      </c>
      <c r="M14" s="71">
        <v>650.5</v>
      </c>
      <c r="N14" s="71">
        <v>265</v>
      </c>
      <c r="O14" s="71">
        <f t="shared" si="3"/>
        <v>29553.7</v>
      </c>
      <c r="P14" s="71">
        <v>28942.5</v>
      </c>
      <c r="Q14" s="71">
        <v>611.20000000000005</v>
      </c>
      <c r="R14" s="71">
        <v>241.6</v>
      </c>
      <c r="S14" s="66">
        <f t="shared" si="4"/>
        <v>-39.299999999999997</v>
      </c>
      <c r="T14" s="70">
        <f t="shared" si="5"/>
        <v>-39.299999999999997</v>
      </c>
      <c r="U14" s="71">
        <v>9321.2000000000007</v>
      </c>
      <c r="V14" s="70">
        <f t="shared" si="6"/>
        <v>38874.9</v>
      </c>
      <c r="W14" s="57"/>
      <c r="X14" s="57"/>
      <c r="Y14" s="57"/>
      <c r="Z14" s="5"/>
    </row>
    <row r="15" spans="1:26" s="44" customFormat="1" ht="15" customHeight="1" x14ac:dyDescent="0.2">
      <c r="A15" s="88">
        <v>7</v>
      </c>
      <c r="B15" s="72" t="s">
        <v>38</v>
      </c>
      <c r="C15" s="70">
        <f t="shared" si="0"/>
        <v>4827</v>
      </c>
      <c r="D15" s="71">
        <v>4199</v>
      </c>
      <c r="E15" s="71">
        <v>628</v>
      </c>
      <c r="F15" s="70">
        <f t="shared" si="1"/>
        <v>245</v>
      </c>
      <c r="G15" s="71">
        <v>177</v>
      </c>
      <c r="H15" s="71">
        <v>68</v>
      </c>
      <c r="I15" s="71">
        <v>109479</v>
      </c>
      <c r="J15" s="71">
        <v>59188</v>
      </c>
      <c r="K15" s="71">
        <f t="shared" si="2"/>
        <v>44380</v>
      </c>
      <c r="L15" s="71">
        <v>43173</v>
      </c>
      <c r="M15" s="71">
        <v>1207</v>
      </c>
      <c r="N15" s="71">
        <v>1207</v>
      </c>
      <c r="O15" s="71">
        <f t="shared" si="3"/>
        <v>43173</v>
      </c>
      <c r="P15" s="71">
        <v>43173</v>
      </c>
      <c r="Q15" s="71"/>
      <c r="R15" s="71"/>
      <c r="S15" s="66">
        <f t="shared" si="4"/>
        <v>14808</v>
      </c>
      <c r="T15" s="70">
        <f t="shared" si="5"/>
        <v>14808</v>
      </c>
      <c r="U15" s="71"/>
      <c r="V15" s="70">
        <f t="shared" si="6"/>
        <v>59188</v>
      </c>
      <c r="W15" s="57"/>
      <c r="X15" s="57"/>
      <c r="Y15" s="57"/>
      <c r="Z15" s="5"/>
    </row>
    <row r="16" spans="1:26" s="44" customFormat="1" ht="15" customHeight="1" x14ac:dyDescent="0.2">
      <c r="A16" s="88">
        <v>8</v>
      </c>
      <c r="B16" s="69" t="s">
        <v>39</v>
      </c>
      <c r="C16" s="70">
        <f t="shared" si="0"/>
        <v>14824</v>
      </c>
      <c r="D16" s="71">
        <v>14800</v>
      </c>
      <c r="E16" s="71">
        <v>24</v>
      </c>
      <c r="F16" s="70">
        <f t="shared" si="1"/>
        <v>583</v>
      </c>
      <c r="G16" s="71">
        <v>581</v>
      </c>
      <c r="H16" s="71">
        <v>2</v>
      </c>
      <c r="I16" s="71">
        <v>294700</v>
      </c>
      <c r="J16" s="71">
        <v>121561.8</v>
      </c>
      <c r="K16" s="71">
        <f t="shared" si="2"/>
        <v>121561.8</v>
      </c>
      <c r="L16" s="71">
        <v>119668.8</v>
      </c>
      <c r="M16" s="71">
        <v>1893</v>
      </c>
      <c r="N16" s="71"/>
      <c r="O16" s="71">
        <f t="shared" si="3"/>
        <v>121561.8</v>
      </c>
      <c r="P16" s="71">
        <v>119668.8</v>
      </c>
      <c r="Q16" s="71">
        <v>1893</v>
      </c>
      <c r="R16" s="71"/>
      <c r="S16" s="66">
        <f t="shared" si="4"/>
        <v>0</v>
      </c>
      <c r="T16" s="70">
        <f t="shared" si="5"/>
        <v>0</v>
      </c>
      <c r="U16" s="71"/>
      <c r="V16" s="70">
        <f t="shared" si="6"/>
        <v>121561.8</v>
      </c>
      <c r="W16" s="57"/>
      <c r="X16" s="57"/>
      <c r="Y16" s="57"/>
      <c r="Z16" s="5"/>
    </row>
    <row r="17" spans="1:28" s="44" customFormat="1" ht="15" customHeight="1" x14ac:dyDescent="0.2">
      <c r="A17" s="88">
        <v>9</v>
      </c>
      <c r="B17" s="72" t="s">
        <v>40</v>
      </c>
      <c r="C17" s="70">
        <f t="shared" si="0"/>
        <v>4477</v>
      </c>
      <c r="D17" s="71">
        <v>3843</v>
      </c>
      <c r="E17" s="71">
        <v>634</v>
      </c>
      <c r="F17" s="70">
        <f t="shared" si="1"/>
        <v>199</v>
      </c>
      <c r="G17" s="71">
        <v>158</v>
      </c>
      <c r="H17" s="71">
        <v>41</v>
      </c>
      <c r="I17" s="71">
        <v>102356</v>
      </c>
      <c r="J17" s="71">
        <v>45902.2</v>
      </c>
      <c r="K17" s="71">
        <f t="shared" si="2"/>
        <v>41871.699999999997</v>
      </c>
      <c r="L17" s="71">
        <v>40622.199999999997</v>
      </c>
      <c r="M17" s="71">
        <v>1249.5</v>
      </c>
      <c r="N17" s="71">
        <v>1011</v>
      </c>
      <c r="O17" s="71">
        <f t="shared" si="3"/>
        <v>45902.2</v>
      </c>
      <c r="P17" s="71">
        <v>44652.7</v>
      </c>
      <c r="Q17" s="71">
        <v>1249.5</v>
      </c>
      <c r="R17" s="71">
        <v>1011</v>
      </c>
      <c r="S17" s="66">
        <f t="shared" si="4"/>
        <v>4030.5</v>
      </c>
      <c r="T17" s="70"/>
      <c r="U17" s="71">
        <v>1309.8</v>
      </c>
      <c r="V17" s="70">
        <f t="shared" si="6"/>
        <v>47212</v>
      </c>
      <c r="W17" s="57"/>
      <c r="X17" s="57"/>
      <c r="Y17" s="57"/>
      <c r="Z17" s="5"/>
    </row>
    <row r="18" spans="1:28" s="44" customFormat="1" ht="15" customHeight="1" x14ac:dyDescent="0.2">
      <c r="A18" s="88">
        <v>10</v>
      </c>
      <c r="B18" s="69" t="s">
        <v>41</v>
      </c>
      <c r="C18" s="70">
        <f t="shared" si="0"/>
        <v>5054</v>
      </c>
      <c r="D18" s="71">
        <v>5054</v>
      </c>
      <c r="E18" s="71"/>
      <c r="F18" s="70">
        <f t="shared" si="1"/>
        <v>224</v>
      </c>
      <c r="G18" s="71">
        <v>224</v>
      </c>
      <c r="H18" s="71"/>
      <c r="I18" s="71">
        <v>101639</v>
      </c>
      <c r="J18" s="71">
        <v>46592.1</v>
      </c>
      <c r="K18" s="71">
        <f t="shared" si="2"/>
        <v>46592.1</v>
      </c>
      <c r="L18" s="71">
        <v>45935.9</v>
      </c>
      <c r="M18" s="71">
        <v>656.2</v>
      </c>
      <c r="N18" s="71">
        <v>537.5</v>
      </c>
      <c r="O18" s="71">
        <f t="shared" si="3"/>
        <v>46592.1</v>
      </c>
      <c r="P18" s="71">
        <v>45935.9</v>
      </c>
      <c r="Q18" s="71">
        <v>656.2</v>
      </c>
      <c r="R18" s="71">
        <v>537.5</v>
      </c>
      <c r="S18" s="66">
        <f t="shared" si="4"/>
        <v>0</v>
      </c>
      <c r="T18" s="70">
        <f>J18-K18</f>
        <v>0</v>
      </c>
      <c r="U18" s="71">
        <v>0</v>
      </c>
      <c r="V18" s="70">
        <f t="shared" si="6"/>
        <v>46592.1</v>
      </c>
      <c r="W18" s="57"/>
      <c r="X18" s="57"/>
      <c r="Y18" s="57"/>
      <c r="Z18" s="5"/>
    </row>
    <row r="19" spans="1:28" s="44" customFormat="1" ht="15" customHeight="1" x14ac:dyDescent="0.2">
      <c r="A19" s="88">
        <v>11</v>
      </c>
      <c r="B19" s="69" t="s">
        <v>42</v>
      </c>
      <c r="C19" s="70">
        <f t="shared" si="0"/>
        <v>16695</v>
      </c>
      <c r="D19" s="71">
        <v>14243</v>
      </c>
      <c r="E19" s="71">
        <v>2452</v>
      </c>
      <c r="F19" s="70">
        <f t="shared" si="1"/>
        <v>699</v>
      </c>
      <c r="G19" s="71">
        <v>554</v>
      </c>
      <c r="H19" s="71">
        <v>145</v>
      </c>
      <c r="I19" s="71">
        <v>379318</v>
      </c>
      <c r="J19" s="71">
        <v>187314.5</v>
      </c>
      <c r="K19" s="71">
        <f t="shared" si="2"/>
        <v>161047.70000000001</v>
      </c>
      <c r="L19" s="71">
        <v>157113</v>
      </c>
      <c r="M19" s="71">
        <v>3934.7</v>
      </c>
      <c r="N19" s="71">
        <v>3075.2</v>
      </c>
      <c r="O19" s="71">
        <f t="shared" si="3"/>
        <v>147631</v>
      </c>
      <c r="P19" s="71">
        <v>143896.9</v>
      </c>
      <c r="Q19" s="71">
        <v>3734.1</v>
      </c>
      <c r="R19" s="71">
        <v>2998.4</v>
      </c>
      <c r="S19" s="66">
        <f t="shared" si="4"/>
        <v>26266.799999999999</v>
      </c>
      <c r="T19" s="70">
        <f>J19-K19</f>
        <v>26266.799999999999</v>
      </c>
      <c r="U19" s="71"/>
      <c r="V19" s="70">
        <f t="shared" si="6"/>
        <v>187314.5</v>
      </c>
      <c r="W19" s="57"/>
      <c r="X19" s="57"/>
      <c r="Y19" s="57"/>
      <c r="Z19" s="5"/>
    </row>
    <row r="20" spans="1:28" s="44" customFormat="1" ht="15" customHeight="1" x14ac:dyDescent="0.2">
      <c r="A20" s="88">
        <v>12</v>
      </c>
      <c r="B20" s="72" t="s">
        <v>43</v>
      </c>
      <c r="C20" s="70">
        <f t="shared" si="0"/>
        <v>3062</v>
      </c>
      <c r="D20" s="71">
        <v>3062</v>
      </c>
      <c r="E20" s="71"/>
      <c r="F20" s="70">
        <f t="shared" si="1"/>
        <v>136</v>
      </c>
      <c r="G20" s="71">
        <v>136</v>
      </c>
      <c r="H20" s="71"/>
      <c r="I20" s="71">
        <v>58417</v>
      </c>
      <c r="J20" s="71">
        <v>31020.3</v>
      </c>
      <c r="K20" s="71">
        <f t="shared" si="2"/>
        <v>30354.400000000001</v>
      </c>
      <c r="L20" s="71">
        <v>30078.1</v>
      </c>
      <c r="M20" s="71">
        <v>276.3</v>
      </c>
      <c r="N20" s="71">
        <v>60</v>
      </c>
      <c r="O20" s="71">
        <f t="shared" si="3"/>
        <v>29637.7</v>
      </c>
      <c r="P20" s="71">
        <v>29361.4</v>
      </c>
      <c r="Q20" s="71">
        <v>276.3</v>
      </c>
      <c r="R20" s="71">
        <v>60</v>
      </c>
      <c r="S20" s="66">
        <f t="shared" si="4"/>
        <v>665.9</v>
      </c>
      <c r="T20" s="70"/>
      <c r="U20" s="71"/>
      <c r="V20" s="70">
        <f t="shared" si="6"/>
        <v>31020.3</v>
      </c>
      <c r="W20" s="57"/>
      <c r="X20" s="57"/>
      <c r="Y20" s="57"/>
      <c r="Z20" s="5"/>
    </row>
    <row r="21" spans="1:28" s="46" customFormat="1" ht="15" customHeight="1" x14ac:dyDescent="0.2">
      <c r="A21" s="88">
        <v>13</v>
      </c>
      <c r="B21" s="72" t="s">
        <v>44</v>
      </c>
      <c r="C21" s="70">
        <f t="shared" si="0"/>
        <v>1397</v>
      </c>
      <c r="D21" s="71"/>
      <c r="E21" s="71">
        <v>1397</v>
      </c>
      <c r="F21" s="70">
        <f t="shared" si="1"/>
        <v>97</v>
      </c>
      <c r="G21" s="71"/>
      <c r="H21" s="71">
        <v>97</v>
      </c>
      <c r="I21" s="71">
        <v>53326</v>
      </c>
      <c r="J21" s="71">
        <v>22229.7</v>
      </c>
      <c r="K21" s="71">
        <f t="shared" si="2"/>
        <v>22366.7</v>
      </c>
      <c r="L21" s="71">
        <v>22216.7</v>
      </c>
      <c r="M21" s="71">
        <v>150</v>
      </c>
      <c r="N21" s="71">
        <v>150</v>
      </c>
      <c r="O21" s="71">
        <f t="shared" si="3"/>
        <v>22229.7</v>
      </c>
      <c r="P21" s="71">
        <v>22079.7</v>
      </c>
      <c r="Q21" s="71">
        <v>150</v>
      </c>
      <c r="R21" s="71">
        <v>150</v>
      </c>
      <c r="S21" s="66">
        <f t="shared" si="4"/>
        <v>-137</v>
      </c>
      <c r="T21" s="70">
        <f t="shared" ref="T21:T28" si="7">J21-K21</f>
        <v>-137</v>
      </c>
      <c r="U21" s="71"/>
      <c r="V21" s="70">
        <f t="shared" si="6"/>
        <v>22229.7</v>
      </c>
      <c r="W21" s="57"/>
      <c r="X21" s="57"/>
      <c r="Y21" s="57"/>
      <c r="Z21" s="5"/>
    </row>
    <row r="22" spans="1:28" s="46" customFormat="1" ht="15" customHeight="1" x14ac:dyDescent="0.2">
      <c r="A22" s="88">
        <v>14</v>
      </c>
      <c r="B22" s="73" t="s">
        <v>45</v>
      </c>
      <c r="C22" s="70">
        <f t="shared" si="0"/>
        <v>1336</v>
      </c>
      <c r="D22" s="71"/>
      <c r="E22" s="71">
        <v>1336</v>
      </c>
      <c r="F22" s="70">
        <f t="shared" si="1"/>
        <v>113</v>
      </c>
      <c r="G22" s="71"/>
      <c r="H22" s="71">
        <v>113</v>
      </c>
      <c r="I22" s="71">
        <v>56085</v>
      </c>
      <c r="J22" s="71">
        <v>20847.2</v>
      </c>
      <c r="K22" s="71">
        <f t="shared" si="2"/>
        <v>20847.2</v>
      </c>
      <c r="L22" s="71">
        <v>20716.2</v>
      </c>
      <c r="M22" s="71">
        <v>131</v>
      </c>
      <c r="N22" s="71">
        <v>65.099999999999994</v>
      </c>
      <c r="O22" s="71">
        <f t="shared" si="3"/>
        <v>20847.2</v>
      </c>
      <c r="P22" s="71">
        <v>20716.2</v>
      </c>
      <c r="Q22" s="71">
        <v>131</v>
      </c>
      <c r="R22" s="71">
        <v>65.099999999999994</v>
      </c>
      <c r="S22" s="66">
        <f t="shared" si="4"/>
        <v>0</v>
      </c>
      <c r="T22" s="70">
        <f t="shared" si="7"/>
        <v>0</v>
      </c>
      <c r="U22" s="71">
        <v>2511.3000000000002</v>
      </c>
      <c r="V22" s="91">
        <f t="shared" si="6"/>
        <v>23358.5</v>
      </c>
      <c r="W22" s="57"/>
      <c r="X22" s="57"/>
      <c r="Y22" s="57"/>
      <c r="Z22" s="5"/>
    </row>
    <row r="23" spans="1:28" s="46" customFormat="1" ht="15" customHeight="1" x14ac:dyDescent="0.2">
      <c r="A23" s="88">
        <v>15</v>
      </c>
      <c r="B23" s="72" t="s">
        <v>46</v>
      </c>
      <c r="C23" s="70">
        <f t="shared" si="0"/>
        <v>2660</v>
      </c>
      <c r="D23" s="71">
        <v>2474</v>
      </c>
      <c r="E23" s="71">
        <v>186</v>
      </c>
      <c r="F23" s="70">
        <f t="shared" si="1"/>
        <v>120</v>
      </c>
      <c r="G23" s="71">
        <v>105</v>
      </c>
      <c r="H23" s="71">
        <v>15</v>
      </c>
      <c r="I23" s="71">
        <v>62379</v>
      </c>
      <c r="J23" s="71">
        <v>31818.9</v>
      </c>
      <c r="K23" s="71">
        <f t="shared" si="2"/>
        <v>25444.5</v>
      </c>
      <c r="L23" s="71">
        <v>24982.9</v>
      </c>
      <c r="M23" s="71">
        <v>461.6</v>
      </c>
      <c r="N23" s="71">
        <v>461.6</v>
      </c>
      <c r="O23" s="71">
        <f t="shared" si="3"/>
        <v>25391.8</v>
      </c>
      <c r="P23" s="71">
        <v>24930.2</v>
      </c>
      <c r="Q23" s="71">
        <v>461.6</v>
      </c>
      <c r="R23" s="71">
        <v>461.6</v>
      </c>
      <c r="S23" s="66">
        <f t="shared" si="4"/>
        <v>6374.4</v>
      </c>
      <c r="T23" s="70">
        <f t="shared" si="7"/>
        <v>6374.4</v>
      </c>
      <c r="U23" s="71"/>
      <c r="V23" s="70">
        <f t="shared" si="6"/>
        <v>31818.9</v>
      </c>
      <c r="W23" s="57"/>
      <c r="X23" s="57"/>
      <c r="Y23" s="57"/>
      <c r="Z23" s="5"/>
    </row>
    <row r="24" spans="1:28" s="46" customFormat="1" ht="15" customHeight="1" x14ac:dyDescent="0.2">
      <c r="A24" s="88">
        <v>16</v>
      </c>
      <c r="B24" s="69" t="s">
        <v>47</v>
      </c>
      <c r="C24" s="70">
        <f t="shared" si="0"/>
        <v>2585</v>
      </c>
      <c r="D24" s="71">
        <v>1753</v>
      </c>
      <c r="E24" s="71">
        <v>832</v>
      </c>
      <c r="F24" s="70">
        <f t="shared" si="1"/>
        <v>176</v>
      </c>
      <c r="G24" s="71">
        <v>84</v>
      </c>
      <c r="H24" s="71">
        <v>92</v>
      </c>
      <c r="I24" s="71">
        <v>67577</v>
      </c>
      <c r="J24" s="71">
        <v>34235</v>
      </c>
      <c r="K24" s="71">
        <f t="shared" si="2"/>
        <v>34235</v>
      </c>
      <c r="L24" s="71">
        <v>34045.800000000003</v>
      </c>
      <c r="M24" s="71">
        <v>189.2</v>
      </c>
      <c r="N24" s="71"/>
      <c r="O24" s="71">
        <f t="shared" si="3"/>
        <v>34235</v>
      </c>
      <c r="P24" s="71">
        <v>34045.800000000003</v>
      </c>
      <c r="Q24" s="71">
        <v>189.2</v>
      </c>
      <c r="R24" s="71"/>
      <c r="S24" s="66">
        <f t="shared" si="4"/>
        <v>0</v>
      </c>
      <c r="T24" s="70">
        <f t="shared" si="7"/>
        <v>0</v>
      </c>
      <c r="U24" s="71">
        <v>147.30000000000001</v>
      </c>
      <c r="V24" s="70">
        <f t="shared" si="6"/>
        <v>34382.300000000003</v>
      </c>
      <c r="W24" s="57"/>
      <c r="X24" s="57"/>
      <c r="Y24" s="57"/>
      <c r="Z24" s="5"/>
      <c r="AA24" s="48"/>
      <c r="AB24" s="48"/>
    </row>
    <row r="25" spans="1:28" s="46" customFormat="1" ht="15" customHeight="1" x14ac:dyDescent="0.2">
      <c r="A25" s="88">
        <v>17</v>
      </c>
      <c r="B25" s="72" t="s">
        <v>48</v>
      </c>
      <c r="C25" s="70">
        <f t="shared" si="0"/>
        <v>2382</v>
      </c>
      <c r="D25" s="71">
        <v>418</v>
      </c>
      <c r="E25" s="71">
        <v>1964</v>
      </c>
      <c r="F25" s="70">
        <f t="shared" si="1"/>
        <v>169</v>
      </c>
      <c r="G25" s="71">
        <v>21</v>
      </c>
      <c r="H25" s="71">
        <v>148</v>
      </c>
      <c r="I25" s="71">
        <v>92581</v>
      </c>
      <c r="J25" s="71">
        <v>36456.699999999997</v>
      </c>
      <c r="K25" s="71">
        <f t="shared" si="2"/>
        <v>33054.9</v>
      </c>
      <c r="L25" s="71">
        <v>32478.2</v>
      </c>
      <c r="M25" s="71">
        <v>576.70000000000005</v>
      </c>
      <c r="N25" s="71">
        <v>576.70000000000005</v>
      </c>
      <c r="O25" s="71">
        <f t="shared" si="3"/>
        <v>36456.699999999997</v>
      </c>
      <c r="P25" s="71">
        <v>35880</v>
      </c>
      <c r="Q25" s="71">
        <v>576.70000000000005</v>
      </c>
      <c r="R25" s="71">
        <v>576.70000000000005</v>
      </c>
      <c r="S25" s="66">
        <f t="shared" si="4"/>
        <v>3401.8</v>
      </c>
      <c r="T25" s="70">
        <f t="shared" si="7"/>
        <v>3401.8</v>
      </c>
      <c r="U25" s="71"/>
      <c r="V25" s="70">
        <f t="shared" si="6"/>
        <v>36456.699999999997</v>
      </c>
      <c r="W25" s="57"/>
      <c r="X25" s="57"/>
      <c r="Y25" s="57"/>
      <c r="Z25" s="5"/>
      <c r="AA25" s="48"/>
      <c r="AB25" s="48"/>
    </row>
    <row r="26" spans="1:28" s="46" customFormat="1" ht="15" customHeight="1" x14ac:dyDescent="0.2">
      <c r="A26" s="88">
        <v>18</v>
      </c>
      <c r="B26" s="72" t="s">
        <v>49</v>
      </c>
      <c r="C26" s="70">
        <f t="shared" si="0"/>
        <v>1632</v>
      </c>
      <c r="D26" s="71">
        <v>841</v>
      </c>
      <c r="E26" s="71">
        <v>791</v>
      </c>
      <c r="F26" s="70">
        <f t="shared" si="1"/>
        <v>112</v>
      </c>
      <c r="G26" s="71">
        <v>40</v>
      </c>
      <c r="H26" s="71">
        <v>72</v>
      </c>
      <c r="I26" s="71">
        <v>48560</v>
      </c>
      <c r="J26" s="71">
        <v>20002.599999999999</v>
      </c>
      <c r="K26" s="71">
        <f t="shared" si="2"/>
        <v>20002.599999999999</v>
      </c>
      <c r="L26" s="71">
        <v>19434.599999999999</v>
      </c>
      <c r="M26" s="71">
        <v>568</v>
      </c>
      <c r="N26" s="71"/>
      <c r="O26" s="71">
        <f t="shared" si="3"/>
        <v>20002.599999999999</v>
      </c>
      <c r="P26" s="71">
        <v>19434.599999999999</v>
      </c>
      <c r="Q26" s="71">
        <v>568</v>
      </c>
      <c r="R26" s="71"/>
      <c r="S26" s="66">
        <f t="shared" si="4"/>
        <v>0</v>
      </c>
      <c r="T26" s="70">
        <f t="shared" si="7"/>
        <v>0</v>
      </c>
      <c r="U26" s="71">
        <v>123</v>
      </c>
      <c r="V26" s="70">
        <f t="shared" si="6"/>
        <v>20125.599999999999</v>
      </c>
      <c r="W26" s="57"/>
      <c r="X26" s="57"/>
      <c r="Y26" s="57"/>
      <c r="Z26" s="5"/>
      <c r="AA26" s="48"/>
      <c r="AB26" s="48"/>
    </row>
    <row r="27" spans="1:28" s="46" customFormat="1" ht="15" customHeight="1" x14ac:dyDescent="0.2">
      <c r="A27" s="88">
        <v>19</v>
      </c>
      <c r="B27" s="69" t="s">
        <v>50</v>
      </c>
      <c r="C27" s="70">
        <f t="shared" si="0"/>
        <v>3890</v>
      </c>
      <c r="D27" s="71">
        <v>929</v>
      </c>
      <c r="E27" s="71">
        <v>2961</v>
      </c>
      <c r="F27" s="70">
        <f t="shared" si="1"/>
        <v>203</v>
      </c>
      <c r="G27" s="71">
        <v>38</v>
      </c>
      <c r="H27" s="71">
        <v>165</v>
      </c>
      <c r="I27" s="71">
        <v>132327</v>
      </c>
      <c r="J27" s="71">
        <v>54133.1</v>
      </c>
      <c r="K27" s="71">
        <f t="shared" si="2"/>
        <v>59754</v>
      </c>
      <c r="L27" s="71">
        <v>54046.8</v>
      </c>
      <c r="M27" s="71">
        <v>5707.2</v>
      </c>
      <c r="N27" s="71">
        <v>907.9</v>
      </c>
      <c r="O27" s="71">
        <f t="shared" si="3"/>
        <v>54133.1</v>
      </c>
      <c r="P27" s="71">
        <v>48425.9</v>
      </c>
      <c r="Q27" s="71">
        <v>5707.2</v>
      </c>
      <c r="R27" s="71">
        <v>907.9</v>
      </c>
      <c r="S27" s="66">
        <f t="shared" si="4"/>
        <v>-5620.9</v>
      </c>
      <c r="T27" s="70">
        <f t="shared" si="7"/>
        <v>-5620.9</v>
      </c>
      <c r="U27" s="71"/>
      <c r="V27" s="70">
        <f t="shared" si="6"/>
        <v>54133.1</v>
      </c>
      <c r="W27" s="57"/>
      <c r="X27" s="57"/>
      <c r="Y27" s="57"/>
      <c r="Z27" s="5"/>
      <c r="AA27" s="48"/>
      <c r="AB27" s="48"/>
    </row>
    <row r="28" spans="1:28" s="46" customFormat="1" ht="15" customHeight="1" x14ac:dyDescent="0.2">
      <c r="A28" s="88">
        <v>20</v>
      </c>
      <c r="B28" s="69" t="s">
        <v>51</v>
      </c>
      <c r="C28" s="70">
        <f t="shared" si="0"/>
        <v>3894</v>
      </c>
      <c r="D28" s="71"/>
      <c r="E28" s="71">
        <v>3894</v>
      </c>
      <c r="F28" s="70">
        <f t="shared" si="1"/>
        <v>222</v>
      </c>
      <c r="G28" s="71"/>
      <c r="H28" s="71">
        <v>222</v>
      </c>
      <c r="I28" s="71">
        <v>148524</v>
      </c>
      <c r="J28" s="71">
        <v>66297.600000000006</v>
      </c>
      <c r="K28" s="71">
        <f t="shared" si="2"/>
        <v>58149.7</v>
      </c>
      <c r="L28" s="71">
        <v>57149.7</v>
      </c>
      <c r="M28" s="71">
        <v>1000</v>
      </c>
      <c r="N28" s="71"/>
      <c r="O28" s="71">
        <f t="shared" si="3"/>
        <v>44522.2</v>
      </c>
      <c r="P28" s="71">
        <v>44522.2</v>
      </c>
      <c r="Q28" s="71"/>
      <c r="R28" s="71"/>
      <c r="S28" s="66">
        <f t="shared" si="4"/>
        <v>8147.9</v>
      </c>
      <c r="T28" s="70">
        <f t="shared" si="7"/>
        <v>8147.9</v>
      </c>
      <c r="U28" s="71"/>
      <c r="V28" s="70">
        <f t="shared" si="6"/>
        <v>66297.600000000006</v>
      </c>
      <c r="W28" s="57"/>
      <c r="X28" s="57"/>
      <c r="Y28" s="57"/>
      <c r="Z28" s="5"/>
      <c r="AA28" s="48"/>
      <c r="AB28" s="48"/>
    </row>
    <row r="29" spans="1:28" s="46" customFormat="1" ht="15" customHeight="1" x14ac:dyDescent="0.2">
      <c r="A29" s="88">
        <v>21</v>
      </c>
      <c r="B29" s="72" t="s">
        <v>52</v>
      </c>
      <c r="C29" s="70">
        <f t="shared" si="0"/>
        <v>3441</v>
      </c>
      <c r="D29" s="71">
        <v>635</v>
      </c>
      <c r="E29" s="71">
        <v>2806</v>
      </c>
      <c r="F29" s="70">
        <f t="shared" si="1"/>
        <v>195</v>
      </c>
      <c r="G29" s="71">
        <v>25</v>
      </c>
      <c r="H29" s="71">
        <v>170</v>
      </c>
      <c r="I29" s="71">
        <v>125982</v>
      </c>
      <c r="J29" s="71">
        <v>55359.8</v>
      </c>
      <c r="K29" s="71">
        <f t="shared" si="2"/>
        <v>45685.7</v>
      </c>
      <c r="L29" s="71">
        <v>45023.6</v>
      </c>
      <c r="M29" s="71">
        <v>662.1</v>
      </c>
      <c r="N29" s="71">
        <v>546.6</v>
      </c>
      <c r="O29" s="71">
        <f t="shared" si="3"/>
        <v>45685.7</v>
      </c>
      <c r="P29" s="71">
        <v>45023.6</v>
      </c>
      <c r="Q29" s="71">
        <v>662.1</v>
      </c>
      <c r="R29" s="71">
        <v>546.6</v>
      </c>
      <c r="S29" s="66">
        <f t="shared" si="4"/>
        <v>9674.1</v>
      </c>
      <c r="T29" s="70"/>
      <c r="U29" s="71">
        <v>99.9</v>
      </c>
      <c r="V29" s="91">
        <f t="shared" si="6"/>
        <v>55459.7</v>
      </c>
      <c r="W29" s="57"/>
      <c r="X29" s="57"/>
      <c r="Y29" s="57"/>
      <c r="Z29" s="5"/>
      <c r="AA29" s="48"/>
      <c r="AB29" s="48"/>
    </row>
    <row r="30" spans="1:28" s="46" customFormat="1" ht="15" customHeight="1" x14ac:dyDescent="0.2">
      <c r="A30" s="88">
        <v>22</v>
      </c>
      <c r="B30" s="69" t="s">
        <v>53</v>
      </c>
      <c r="C30" s="70">
        <f t="shared" si="0"/>
        <v>1142</v>
      </c>
      <c r="D30" s="71">
        <v>417</v>
      </c>
      <c r="E30" s="71">
        <v>725</v>
      </c>
      <c r="F30" s="70">
        <f t="shared" si="1"/>
        <v>102</v>
      </c>
      <c r="G30" s="71">
        <v>21</v>
      </c>
      <c r="H30" s="71">
        <v>81</v>
      </c>
      <c r="I30" s="71">
        <v>41462</v>
      </c>
      <c r="J30" s="71">
        <v>21527.599999999999</v>
      </c>
      <c r="K30" s="71">
        <f t="shared" si="2"/>
        <v>21527.599999999999</v>
      </c>
      <c r="L30" s="71">
        <v>21527.599999999999</v>
      </c>
      <c r="M30" s="71"/>
      <c r="N30" s="71"/>
      <c r="O30" s="71">
        <f t="shared" si="3"/>
        <v>21527.599999999999</v>
      </c>
      <c r="P30" s="71">
        <v>21527.599999999999</v>
      </c>
      <c r="Q30" s="71"/>
      <c r="R30" s="71"/>
      <c r="S30" s="66">
        <f t="shared" si="4"/>
        <v>0</v>
      </c>
      <c r="T30" s="70">
        <f>J30-K30</f>
        <v>0</v>
      </c>
      <c r="U30" s="71"/>
      <c r="V30" s="70">
        <f t="shared" si="6"/>
        <v>21527.599999999999</v>
      </c>
      <c r="W30" s="57"/>
      <c r="X30" s="57"/>
      <c r="Y30" s="57"/>
      <c r="Z30" s="5"/>
      <c r="AA30" s="48"/>
      <c r="AB30" s="48"/>
    </row>
    <row r="31" spans="1:28" s="46" customFormat="1" ht="15" customHeight="1" x14ac:dyDescent="0.2">
      <c r="A31" s="88">
        <v>23</v>
      </c>
      <c r="B31" s="72" t="s">
        <v>54</v>
      </c>
      <c r="C31" s="70">
        <f t="shared" si="0"/>
        <v>3045</v>
      </c>
      <c r="D31" s="71"/>
      <c r="E31" s="71">
        <v>3045</v>
      </c>
      <c r="F31" s="70">
        <f t="shared" si="1"/>
        <v>219</v>
      </c>
      <c r="G31" s="71"/>
      <c r="H31" s="71">
        <v>219</v>
      </c>
      <c r="I31" s="71">
        <v>117125</v>
      </c>
      <c r="J31" s="71">
        <v>49227.1</v>
      </c>
      <c r="K31" s="71">
        <f t="shared" si="2"/>
        <v>44742.9</v>
      </c>
      <c r="L31" s="71">
        <v>44742.9</v>
      </c>
      <c r="M31" s="71"/>
      <c r="N31" s="71"/>
      <c r="O31" s="71">
        <f t="shared" si="3"/>
        <v>44742.9</v>
      </c>
      <c r="P31" s="71">
        <v>44742.9</v>
      </c>
      <c r="Q31" s="71"/>
      <c r="R31" s="71"/>
      <c r="S31" s="66">
        <f t="shared" si="4"/>
        <v>4484.2</v>
      </c>
      <c r="T31" s="70"/>
      <c r="U31" s="71"/>
      <c r="V31" s="70">
        <f t="shared" si="6"/>
        <v>49227.1</v>
      </c>
      <c r="W31" s="57"/>
      <c r="X31" s="57"/>
      <c r="Y31" s="57"/>
      <c r="Z31" s="5"/>
      <c r="AA31" s="48"/>
      <c r="AB31" s="48"/>
    </row>
    <row r="32" spans="1:28" s="46" customFormat="1" ht="15" customHeight="1" x14ac:dyDescent="0.2">
      <c r="A32" s="88">
        <v>22</v>
      </c>
      <c r="B32" s="72" t="s">
        <v>55</v>
      </c>
      <c r="C32" s="70">
        <f t="shared" si="0"/>
        <v>2486</v>
      </c>
      <c r="D32" s="71">
        <v>1300</v>
      </c>
      <c r="E32" s="71">
        <v>1186</v>
      </c>
      <c r="F32" s="70">
        <f t="shared" si="1"/>
        <v>167</v>
      </c>
      <c r="G32" s="71">
        <v>64</v>
      </c>
      <c r="H32" s="71">
        <v>103</v>
      </c>
      <c r="I32" s="71">
        <v>71806</v>
      </c>
      <c r="J32" s="71">
        <v>31714.1</v>
      </c>
      <c r="K32" s="71">
        <f t="shared" si="2"/>
        <v>30705.8</v>
      </c>
      <c r="L32" s="71">
        <v>30683.8</v>
      </c>
      <c r="M32" s="71">
        <v>22</v>
      </c>
      <c r="N32" s="71">
        <v>10</v>
      </c>
      <c r="O32" s="71">
        <f t="shared" si="3"/>
        <v>30705.8</v>
      </c>
      <c r="P32" s="71">
        <v>30683.8</v>
      </c>
      <c r="Q32" s="71">
        <v>22</v>
      </c>
      <c r="R32" s="71">
        <v>10</v>
      </c>
      <c r="S32" s="66">
        <f t="shared" si="4"/>
        <v>1008.3</v>
      </c>
      <c r="T32" s="70">
        <f>J32-K32</f>
        <v>1008.3</v>
      </c>
      <c r="U32" s="71">
        <v>5681.9</v>
      </c>
      <c r="V32" s="91">
        <f t="shared" si="6"/>
        <v>37396</v>
      </c>
      <c r="W32" s="57"/>
      <c r="X32" s="57"/>
      <c r="Y32" s="57"/>
      <c r="Z32" s="5"/>
      <c r="AA32" s="48"/>
      <c r="AB32" s="48"/>
    </row>
    <row r="33" spans="1:28" s="46" customFormat="1" ht="15" customHeight="1" x14ac:dyDescent="0.2">
      <c r="A33" s="88">
        <v>25</v>
      </c>
      <c r="B33" s="69" t="s">
        <v>56</v>
      </c>
      <c r="C33" s="70">
        <f t="shared" si="0"/>
        <v>3467</v>
      </c>
      <c r="D33" s="71">
        <v>2369</v>
      </c>
      <c r="E33" s="71">
        <v>1098</v>
      </c>
      <c r="F33" s="70">
        <f t="shared" si="1"/>
        <v>198</v>
      </c>
      <c r="G33" s="71">
        <v>98</v>
      </c>
      <c r="H33" s="71">
        <v>100</v>
      </c>
      <c r="I33" s="71">
        <v>90676</v>
      </c>
      <c r="J33" s="71">
        <v>35937</v>
      </c>
      <c r="K33" s="71">
        <f t="shared" si="2"/>
        <v>31304.2</v>
      </c>
      <c r="L33" s="71">
        <v>30728.2</v>
      </c>
      <c r="M33" s="71">
        <v>576</v>
      </c>
      <c r="N33" s="71">
        <v>436.8</v>
      </c>
      <c r="O33" s="71">
        <f t="shared" si="3"/>
        <v>31304.2</v>
      </c>
      <c r="P33" s="71">
        <v>30728.2</v>
      </c>
      <c r="Q33" s="71">
        <v>576</v>
      </c>
      <c r="R33" s="71">
        <v>436.8</v>
      </c>
      <c r="S33" s="66">
        <f t="shared" si="4"/>
        <v>4632.8</v>
      </c>
      <c r="T33" s="70"/>
      <c r="U33" s="71"/>
      <c r="V33" s="70">
        <f t="shared" si="6"/>
        <v>35937</v>
      </c>
      <c r="W33" s="57"/>
      <c r="X33" s="57"/>
      <c r="Y33" s="57"/>
      <c r="Z33" s="5"/>
      <c r="AA33" s="48"/>
      <c r="AB33" s="48"/>
    </row>
    <row r="34" spans="1:28" s="46" customFormat="1" ht="15" customHeight="1" x14ac:dyDescent="0.2">
      <c r="A34" s="88">
        <v>26</v>
      </c>
      <c r="B34" s="72" t="s">
        <v>57</v>
      </c>
      <c r="C34" s="70">
        <f t="shared" si="0"/>
        <v>2849</v>
      </c>
      <c r="D34" s="71"/>
      <c r="E34" s="71">
        <v>2849</v>
      </c>
      <c r="F34" s="70">
        <f t="shared" si="1"/>
        <v>181</v>
      </c>
      <c r="G34" s="71"/>
      <c r="H34" s="71">
        <v>181</v>
      </c>
      <c r="I34" s="71">
        <v>131927</v>
      </c>
      <c r="J34" s="71">
        <v>53486</v>
      </c>
      <c r="K34" s="71">
        <f t="shared" si="2"/>
        <v>52810</v>
      </c>
      <c r="L34" s="71">
        <v>52425.5</v>
      </c>
      <c r="M34" s="71">
        <v>384.5</v>
      </c>
      <c r="N34" s="71">
        <v>26.5</v>
      </c>
      <c r="O34" s="71">
        <f t="shared" si="3"/>
        <v>53486</v>
      </c>
      <c r="P34" s="71">
        <v>53101.5</v>
      </c>
      <c r="Q34" s="71">
        <v>384.5</v>
      </c>
      <c r="R34" s="71">
        <v>26.5</v>
      </c>
      <c r="S34" s="66">
        <f t="shared" si="4"/>
        <v>676</v>
      </c>
      <c r="T34" s="70">
        <f t="shared" ref="T34:T41" si="8">J34-K34</f>
        <v>676</v>
      </c>
      <c r="U34" s="71"/>
      <c r="V34" s="70">
        <f t="shared" si="6"/>
        <v>53486</v>
      </c>
      <c r="W34" s="57"/>
      <c r="X34" s="57"/>
      <c r="Y34" s="57"/>
      <c r="Z34" s="5"/>
    </row>
    <row r="35" spans="1:28" s="2" customFormat="1" ht="15" customHeight="1" x14ac:dyDescent="0.2">
      <c r="A35" s="87">
        <v>27</v>
      </c>
      <c r="B35" s="65" t="s">
        <v>58</v>
      </c>
      <c r="C35" s="66">
        <f t="shared" si="0"/>
        <v>1453</v>
      </c>
      <c r="D35" s="67">
        <v>1100</v>
      </c>
      <c r="E35" s="67">
        <v>353</v>
      </c>
      <c r="F35" s="66">
        <f t="shared" si="1"/>
        <v>117</v>
      </c>
      <c r="G35" s="67">
        <v>55</v>
      </c>
      <c r="H35" s="67">
        <v>62</v>
      </c>
      <c r="I35" s="74">
        <v>39742</v>
      </c>
      <c r="J35" s="67">
        <v>24755.7</v>
      </c>
      <c r="K35" s="67">
        <f t="shared" si="2"/>
        <v>24404.799999999999</v>
      </c>
      <c r="L35" s="67">
        <v>24253.4</v>
      </c>
      <c r="M35" s="67">
        <v>151.4</v>
      </c>
      <c r="N35" s="67"/>
      <c r="O35" s="67">
        <f t="shared" si="3"/>
        <v>23233.8</v>
      </c>
      <c r="P35" s="67">
        <v>23082.400000000001</v>
      </c>
      <c r="Q35" s="67">
        <v>151.4</v>
      </c>
      <c r="R35" s="67"/>
      <c r="S35" s="66">
        <f t="shared" si="4"/>
        <v>350.9</v>
      </c>
      <c r="T35" s="66">
        <f t="shared" si="8"/>
        <v>350.9</v>
      </c>
      <c r="U35" s="67">
        <v>0</v>
      </c>
      <c r="V35" s="66">
        <f t="shared" si="6"/>
        <v>24755.7</v>
      </c>
      <c r="W35" s="56"/>
      <c r="X35" s="56"/>
      <c r="Y35" s="56"/>
      <c r="Z35" s="5"/>
    </row>
    <row r="36" spans="1:28" s="2" customFormat="1" ht="15" customHeight="1" x14ac:dyDescent="0.2">
      <c r="A36" s="87">
        <v>28</v>
      </c>
      <c r="B36" s="75" t="s">
        <v>59</v>
      </c>
      <c r="C36" s="66">
        <f t="shared" si="0"/>
        <v>2504</v>
      </c>
      <c r="D36" s="67"/>
      <c r="E36" s="67">
        <v>2504</v>
      </c>
      <c r="F36" s="66">
        <f t="shared" si="1"/>
        <v>174</v>
      </c>
      <c r="G36" s="67"/>
      <c r="H36" s="67">
        <v>174</v>
      </c>
      <c r="I36" s="67">
        <v>102957</v>
      </c>
      <c r="J36" s="67">
        <v>46214.2</v>
      </c>
      <c r="K36" s="67">
        <f t="shared" si="2"/>
        <v>45981.8</v>
      </c>
      <c r="L36" s="67">
        <v>45138.1</v>
      </c>
      <c r="M36" s="67">
        <v>843.7</v>
      </c>
      <c r="N36" s="67">
        <v>826.7</v>
      </c>
      <c r="O36" s="67">
        <f t="shared" si="3"/>
        <v>46006.7</v>
      </c>
      <c r="P36" s="67">
        <v>45163</v>
      </c>
      <c r="Q36" s="67">
        <v>843.7</v>
      </c>
      <c r="R36" s="67">
        <v>826.7</v>
      </c>
      <c r="S36" s="66">
        <f t="shared" si="4"/>
        <v>232.4</v>
      </c>
      <c r="T36" s="66">
        <f t="shared" si="8"/>
        <v>232.4</v>
      </c>
      <c r="U36" s="67"/>
      <c r="V36" s="66">
        <f t="shared" si="6"/>
        <v>46214.2</v>
      </c>
      <c r="W36" s="56"/>
      <c r="X36" s="56"/>
      <c r="Y36" s="56"/>
      <c r="Z36" s="5"/>
    </row>
    <row r="37" spans="1:28" s="2" customFormat="1" ht="15" customHeight="1" x14ac:dyDescent="0.2">
      <c r="A37" s="87">
        <v>29</v>
      </c>
      <c r="B37" s="65" t="s">
        <v>60</v>
      </c>
      <c r="C37" s="66">
        <f t="shared" si="0"/>
        <v>3405</v>
      </c>
      <c r="D37" s="67">
        <v>2623</v>
      </c>
      <c r="E37" s="67">
        <v>782</v>
      </c>
      <c r="F37" s="66">
        <f t="shared" si="1"/>
        <v>203</v>
      </c>
      <c r="G37" s="67">
        <v>133</v>
      </c>
      <c r="H37" s="67">
        <v>70</v>
      </c>
      <c r="I37" s="67">
        <v>88879</v>
      </c>
      <c r="J37" s="67">
        <v>40208.300000000003</v>
      </c>
      <c r="K37" s="67">
        <f t="shared" si="2"/>
        <v>38751</v>
      </c>
      <c r="L37" s="67">
        <v>37887</v>
      </c>
      <c r="M37" s="67">
        <v>864</v>
      </c>
      <c r="N37" s="67">
        <v>166.1</v>
      </c>
      <c r="O37" s="67">
        <f t="shared" si="3"/>
        <v>40208.300000000003</v>
      </c>
      <c r="P37" s="67">
        <v>39344.300000000003</v>
      </c>
      <c r="Q37" s="67">
        <v>864</v>
      </c>
      <c r="R37" s="67">
        <v>166.1</v>
      </c>
      <c r="S37" s="66">
        <f t="shared" si="4"/>
        <v>1457.3</v>
      </c>
      <c r="T37" s="66">
        <f t="shared" si="8"/>
        <v>1457.3</v>
      </c>
      <c r="U37" s="67">
        <v>0</v>
      </c>
      <c r="V37" s="90">
        <f t="shared" si="6"/>
        <v>40208.300000000003</v>
      </c>
      <c r="W37" s="56"/>
      <c r="X37" s="56"/>
      <c r="Y37" s="56"/>
      <c r="Z37" s="5"/>
    </row>
    <row r="38" spans="1:28" s="2" customFormat="1" ht="15" customHeight="1" x14ac:dyDescent="0.2">
      <c r="A38" s="87">
        <v>30</v>
      </c>
      <c r="B38" s="75" t="s">
        <v>61</v>
      </c>
      <c r="C38" s="66">
        <f t="shared" si="0"/>
        <v>3128</v>
      </c>
      <c r="D38" s="67">
        <v>996</v>
      </c>
      <c r="E38" s="67">
        <v>2132</v>
      </c>
      <c r="F38" s="66">
        <f t="shared" si="1"/>
        <v>193</v>
      </c>
      <c r="G38" s="67">
        <v>46</v>
      </c>
      <c r="H38" s="67">
        <v>147</v>
      </c>
      <c r="I38" s="67">
        <v>109964</v>
      </c>
      <c r="J38" s="67">
        <v>40772.800000000003</v>
      </c>
      <c r="K38" s="67">
        <f t="shared" si="2"/>
        <v>38942.9</v>
      </c>
      <c r="L38" s="67">
        <v>38692.9</v>
      </c>
      <c r="M38" s="67">
        <v>250</v>
      </c>
      <c r="N38" s="67"/>
      <c r="O38" s="67">
        <f t="shared" si="3"/>
        <v>38941.4</v>
      </c>
      <c r="P38" s="67">
        <v>38692.9</v>
      </c>
      <c r="Q38" s="67">
        <v>248.5</v>
      </c>
      <c r="R38" s="67"/>
      <c r="S38" s="66">
        <f t="shared" si="4"/>
        <v>1829.9</v>
      </c>
      <c r="T38" s="66">
        <f t="shared" si="8"/>
        <v>1829.9</v>
      </c>
      <c r="U38" s="67"/>
      <c r="V38" s="66">
        <f t="shared" si="6"/>
        <v>40772.800000000003</v>
      </c>
      <c r="W38" s="56"/>
      <c r="X38" s="56"/>
      <c r="Y38" s="56"/>
      <c r="Z38" s="5"/>
    </row>
    <row r="39" spans="1:28" s="2" customFormat="1" ht="15" customHeight="1" x14ac:dyDescent="0.2">
      <c r="A39" s="87">
        <v>31</v>
      </c>
      <c r="B39" s="75" t="s">
        <v>62</v>
      </c>
      <c r="C39" s="66">
        <f t="shared" si="0"/>
        <v>4029</v>
      </c>
      <c r="D39" s="67">
        <v>1124</v>
      </c>
      <c r="E39" s="67">
        <v>2905</v>
      </c>
      <c r="F39" s="66">
        <f t="shared" si="1"/>
        <v>233</v>
      </c>
      <c r="G39" s="67">
        <v>58</v>
      </c>
      <c r="H39" s="67">
        <v>175</v>
      </c>
      <c r="I39" s="67">
        <v>136277</v>
      </c>
      <c r="J39" s="67">
        <v>51157.7</v>
      </c>
      <c r="K39" s="67">
        <f t="shared" si="2"/>
        <v>49634.8</v>
      </c>
      <c r="L39" s="67">
        <v>47662.2</v>
      </c>
      <c r="M39" s="67">
        <v>1972.6</v>
      </c>
      <c r="N39" s="67">
        <v>325</v>
      </c>
      <c r="O39" s="67">
        <f t="shared" si="3"/>
        <v>50935.5</v>
      </c>
      <c r="P39" s="67">
        <v>48962.9</v>
      </c>
      <c r="Q39" s="67">
        <v>1972.6</v>
      </c>
      <c r="R39" s="67">
        <v>325</v>
      </c>
      <c r="S39" s="66">
        <f t="shared" si="4"/>
        <v>1522.9</v>
      </c>
      <c r="T39" s="66">
        <f t="shared" si="8"/>
        <v>1522.9</v>
      </c>
      <c r="U39" s="67">
        <v>1412.3</v>
      </c>
      <c r="V39" s="66">
        <f t="shared" si="6"/>
        <v>52570</v>
      </c>
      <c r="W39" s="56"/>
      <c r="X39" s="56"/>
      <c r="Y39" s="56"/>
      <c r="Z39" s="5"/>
    </row>
    <row r="40" spans="1:28" s="34" customFormat="1" ht="15" customHeight="1" x14ac:dyDescent="0.2">
      <c r="A40" s="87">
        <v>32</v>
      </c>
      <c r="B40" s="65" t="s">
        <v>63</v>
      </c>
      <c r="C40" s="66">
        <f t="shared" si="0"/>
        <v>3178</v>
      </c>
      <c r="D40" s="67"/>
      <c r="E40" s="67">
        <v>3178</v>
      </c>
      <c r="F40" s="66">
        <f t="shared" si="1"/>
        <v>248</v>
      </c>
      <c r="G40" s="67"/>
      <c r="H40" s="67">
        <v>248</v>
      </c>
      <c r="I40" s="67">
        <v>134646</v>
      </c>
      <c r="J40" s="67">
        <v>55907</v>
      </c>
      <c r="K40" s="67">
        <f t="shared" si="2"/>
        <v>55357</v>
      </c>
      <c r="L40" s="67">
        <v>55357</v>
      </c>
      <c r="M40" s="67"/>
      <c r="N40" s="67"/>
      <c r="O40" s="67">
        <f t="shared" si="3"/>
        <v>55357</v>
      </c>
      <c r="P40" s="67">
        <v>55357</v>
      </c>
      <c r="Q40" s="67"/>
      <c r="R40" s="67"/>
      <c r="S40" s="66">
        <f t="shared" si="4"/>
        <v>550</v>
      </c>
      <c r="T40" s="66">
        <f t="shared" si="8"/>
        <v>550</v>
      </c>
      <c r="U40" s="67">
        <v>0</v>
      </c>
      <c r="V40" s="66">
        <f t="shared" si="6"/>
        <v>55907</v>
      </c>
      <c r="W40" s="56"/>
      <c r="X40" s="56"/>
      <c r="Y40" s="56"/>
      <c r="Z40" s="5"/>
    </row>
    <row r="41" spans="1:28" s="34" customFormat="1" ht="15" customHeight="1" x14ac:dyDescent="0.2">
      <c r="A41" s="87">
        <v>33</v>
      </c>
      <c r="B41" s="65" t="s">
        <v>64</v>
      </c>
      <c r="C41" s="66">
        <f t="shared" si="0"/>
        <v>2073</v>
      </c>
      <c r="D41" s="67">
        <v>951</v>
      </c>
      <c r="E41" s="67">
        <v>1122</v>
      </c>
      <c r="F41" s="66">
        <f t="shared" si="1"/>
        <v>119</v>
      </c>
      <c r="G41" s="67">
        <v>41</v>
      </c>
      <c r="H41" s="67">
        <v>78</v>
      </c>
      <c r="I41" s="67">
        <v>66425</v>
      </c>
      <c r="J41" s="67">
        <v>28569.7</v>
      </c>
      <c r="K41" s="67">
        <f t="shared" si="2"/>
        <v>27646.6</v>
      </c>
      <c r="L41" s="67">
        <v>27124.6</v>
      </c>
      <c r="M41" s="67">
        <v>522</v>
      </c>
      <c r="N41" s="67">
        <v>222.1</v>
      </c>
      <c r="O41" s="67">
        <f t="shared" si="3"/>
        <v>21921.200000000001</v>
      </c>
      <c r="P41" s="67">
        <v>21834.3</v>
      </c>
      <c r="Q41" s="67">
        <v>86.9</v>
      </c>
      <c r="R41" s="67">
        <v>24.2</v>
      </c>
      <c r="S41" s="66">
        <f t="shared" si="4"/>
        <v>923.1</v>
      </c>
      <c r="T41" s="66">
        <f t="shared" si="8"/>
        <v>923.1</v>
      </c>
      <c r="U41" s="67"/>
      <c r="V41" s="66">
        <f t="shared" si="6"/>
        <v>28569.7</v>
      </c>
      <c r="W41" s="56"/>
      <c r="X41" s="56"/>
      <c r="Y41" s="56"/>
      <c r="Z41" s="5"/>
    </row>
    <row r="42" spans="1:28" s="34" customFormat="1" ht="15" customHeight="1" x14ac:dyDescent="0.2">
      <c r="A42" s="87">
        <v>34</v>
      </c>
      <c r="B42" s="65" t="s">
        <v>65</v>
      </c>
      <c r="C42" s="66">
        <f t="shared" si="0"/>
        <v>1831</v>
      </c>
      <c r="D42" s="67"/>
      <c r="E42" s="67">
        <v>1831</v>
      </c>
      <c r="F42" s="66">
        <f t="shared" si="1"/>
        <v>130</v>
      </c>
      <c r="G42" s="67"/>
      <c r="H42" s="67">
        <v>130</v>
      </c>
      <c r="I42" s="67">
        <v>72213</v>
      </c>
      <c r="J42" s="67">
        <v>33320</v>
      </c>
      <c r="K42" s="67">
        <f t="shared" si="2"/>
        <v>26169.7</v>
      </c>
      <c r="L42" s="67">
        <v>25958.1</v>
      </c>
      <c r="M42" s="67">
        <v>211.6</v>
      </c>
      <c r="N42" s="67"/>
      <c r="O42" s="67">
        <f t="shared" si="3"/>
        <v>26169.7</v>
      </c>
      <c r="P42" s="67">
        <v>25958.1</v>
      </c>
      <c r="Q42" s="67">
        <v>211.6</v>
      </c>
      <c r="R42" s="67"/>
      <c r="S42" s="66">
        <f t="shared" si="4"/>
        <v>7150.3</v>
      </c>
      <c r="T42" s="66"/>
      <c r="U42" s="67"/>
      <c r="V42" s="90">
        <f t="shared" si="6"/>
        <v>33320</v>
      </c>
      <c r="W42" s="56"/>
      <c r="X42" s="56"/>
      <c r="Y42" s="56"/>
      <c r="Z42" s="5"/>
    </row>
    <row r="43" spans="1:28" s="34" customFormat="1" ht="15" customHeight="1" x14ac:dyDescent="0.2">
      <c r="A43" s="86"/>
      <c r="B43" s="65" t="s">
        <v>66</v>
      </c>
      <c r="C43" s="66">
        <f t="shared" si="0"/>
        <v>0</v>
      </c>
      <c r="D43" s="67"/>
      <c r="E43" s="67"/>
      <c r="F43" s="66">
        <f t="shared" si="1"/>
        <v>0</v>
      </c>
      <c r="G43" s="67"/>
      <c r="H43" s="67"/>
      <c r="I43" s="67">
        <v>198592</v>
      </c>
      <c r="J43" s="67">
        <v>0</v>
      </c>
      <c r="K43" s="67">
        <f t="shared" si="2"/>
        <v>0</v>
      </c>
      <c r="L43" s="67"/>
      <c r="M43" s="67"/>
      <c r="N43" s="67"/>
      <c r="O43" s="67">
        <f t="shared" si="3"/>
        <v>0</v>
      </c>
      <c r="P43" s="67">
        <f>J43</f>
        <v>0</v>
      </c>
      <c r="Q43" s="67"/>
      <c r="R43" s="67"/>
      <c r="S43" s="66">
        <f t="shared" si="4"/>
        <v>0</v>
      </c>
      <c r="T43" s="66">
        <f>J43-K43</f>
        <v>0</v>
      </c>
      <c r="U43" s="67"/>
      <c r="V43" s="66">
        <f t="shared" si="6"/>
        <v>0</v>
      </c>
      <c r="W43" s="56"/>
      <c r="X43" s="56"/>
      <c r="Y43" s="56"/>
      <c r="Z43" s="5"/>
    </row>
    <row r="44" spans="1:28" s="81" customFormat="1" ht="21" customHeight="1" x14ac:dyDescent="0.2">
      <c r="A44" s="85"/>
      <c r="B44" s="84" t="s">
        <v>4</v>
      </c>
      <c r="C44" s="82">
        <f t="shared" ref="C44:R44" si="9">SUM(C9:C43)</f>
        <v>180921</v>
      </c>
      <c r="D44" s="83">
        <f t="shared" si="9"/>
        <v>132868</v>
      </c>
      <c r="E44" s="82">
        <f t="shared" si="9"/>
        <v>48053</v>
      </c>
      <c r="F44" s="82">
        <f t="shared" si="9"/>
        <v>8761</v>
      </c>
      <c r="G44" s="82">
        <f t="shared" si="9"/>
        <v>5363</v>
      </c>
      <c r="H44" s="82">
        <f t="shared" si="9"/>
        <v>3398</v>
      </c>
      <c r="I44" s="82">
        <f t="shared" si="9"/>
        <v>4778611</v>
      </c>
      <c r="J44" s="82">
        <f t="shared" si="9"/>
        <v>2111706.9</v>
      </c>
      <c r="K44" s="82">
        <f t="shared" si="9"/>
        <v>1942697.6</v>
      </c>
      <c r="L44" s="82">
        <f t="shared" si="9"/>
        <v>1904187</v>
      </c>
      <c r="M44" s="82">
        <f t="shared" si="9"/>
        <v>38510.6</v>
      </c>
      <c r="N44" s="82">
        <f t="shared" si="9"/>
        <v>23826.799999999999</v>
      </c>
      <c r="O44" s="82">
        <f t="shared" si="9"/>
        <v>1911833.4</v>
      </c>
      <c r="P44" s="82">
        <f t="shared" si="9"/>
        <v>1876206.3</v>
      </c>
      <c r="Q44" s="82">
        <f t="shared" si="9"/>
        <v>35627.1</v>
      </c>
      <c r="R44" s="82">
        <f t="shared" si="9"/>
        <v>22321.7</v>
      </c>
      <c r="S44" s="82">
        <f t="shared" si="4"/>
        <v>169009.3</v>
      </c>
      <c r="T44" s="82">
        <f>SUM(T9:T43)</f>
        <v>138371.5</v>
      </c>
      <c r="U44" s="82">
        <f>SUM(U9:U43)</f>
        <v>24852</v>
      </c>
      <c r="V44" s="82">
        <f>SUM(V9:V43)</f>
        <v>2136558.9</v>
      </c>
      <c r="W44" s="80"/>
      <c r="X44" s="80"/>
      <c r="Y44" s="80"/>
    </row>
    <row r="47" spans="1:28" x14ac:dyDescent="0.2">
      <c r="B47" s="34" t="s">
        <v>77</v>
      </c>
    </row>
    <row r="48" spans="1:28" x14ac:dyDescent="0.2">
      <c r="B48" t="s">
        <v>78</v>
      </c>
    </row>
    <row r="49" spans="10:10" x14ac:dyDescent="0.2">
      <c r="J49" s="49"/>
    </row>
  </sheetData>
  <mergeCells count="22">
    <mergeCell ref="O5:R5"/>
    <mergeCell ref="A5:A7"/>
    <mergeCell ref="B5:B7"/>
    <mergeCell ref="C5:E6"/>
    <mergeCell ref="F5:H6"/>
    <mergeCell ref="I5:I7"/>
    <mergeCell ref="B1:S1"/>
    <mergeCell ref="U1:V3"/>
    <mergeCell ref="B2:S2"/>
    <mergeCell ref="J3:N3"/>
    <mergeCell ref="S5:S7"/>
    <mergeCell ref="T5:T7"/>
    <mergeCell ref="U5:U7"/>
    <mergeCell ref="V5:V7"/>
    <mergeCell ref="K6:K7"/>
    <mergeCell ref="L6:L7"/>
    <mergeCell ref="M6:N6"/>
    <mergeCell ref="O6:O7"/>
    <mergeCell ref="P6:P7"/>
    <mergeCell ref="Q6:R6"/>
    <mergeCell ref="J5:J7"/>
    <mergeCell ref="K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B64"/>
  <sheetViews>
    <sheetView topLeftCell="A4" zoomScale="130" zoomScaleNormal="130" workbookViewId="0">
      <pane xSplit="2" ySplit="5" topLeftCell="K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.75" x14ac:dyDescent="0.2"/>
  <cols>
    <col min="1" max="1" width="3.140625" style="145" customWidth="1"/>
    <col min="2" max="2" width="20.7109375" style="34" customWidth="1"/>
    <col min="3" max="3" width="11.7109375" style="147" customWidth="1"/>
    <col min="4" max="4" width="10.7109375" style="34" customWidth="1"/>
    <col min="5" max="5" width="10.42578125" style="34" customWidth="1"/>
    <col min="6" max="6" width="8.85546875" style="147" customWidth="1"/>
    <col min="7" max="7" width="9.140625" style="34" customWidth="1"/>
    <col min="8" max="8" width="9.28515625" style="34" customWidth="1"/>
    <col min="9" max="9" width="11.5703125" style="34" customWidth="1"/>
    <col min="10" max="10" width="14.28515625" style="34" customWidth="1"/>
    <col min="11" max="12" width="11.5703125" style="34" customWidth="1"/>
    <col min="13" max="13" width="9.5703125" style="34" customWidth="1"/>
    <col min="14" max="14" width="11.42578125" style="34" customWidth="1"/>
    <col min="15" max="15" width="11.85546875" style="34" customWidth="1"/>
    <col min="16" max="16" width="11.7109375" style="34" customWidth="1"/>
    <col min="17" max="17" width="9.28515625" style="34" customWidth="1"/>
    <col min="18" max="18" width="11" style="34" customWidth="1"/>
    <col min="19" max="19" width="10.5703125" style="147" customWidth="1"/>
    <col min="20" max="20" width="10.28515625" style="148" hidden="1" customWidth="1"/>
    <col min="21" max="21" width="9.7109375" style="34" customWidth="1"/>
    <col min="22" max="22" width="12.42578125" style="147" customWidth="1"/>
    <col min="23" max="25" width="11.7109375" style="145" customWidth="1"/>
    <col min="26" max="26" width="12.42578125" style="34" hidden="1" customWidth="1"/>
    <col min="27" max="16384" width="9.140625" style="34"/>
  </cols>
  <sheetData>
    <row r="1" spans="1:26" ht="18.75" x14ac:dyDescent="0.3">
      <c r="B1" s="397" t="s">
        <v>14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133"/>
      <c r="U1" s="398" t="s">
        <v>31</v>
      </c>
      <c r="V1" s="399"/>
      <c r="W1" s="52"/>
      <c r="X1" s="52"/>
      <c r="Y1" s="52"/>
    </row>
    <row r="2" spans="1:26" ht="18.75" x14ac:dyDescent="0.3">
      <c r="B2" s="397" t="s">
        <v>85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133"/>
      <c r="U2" s="399"/>
      <c r="V2" s="399"/>
      <c r="W2" s="52"/>
      <c r="X2" s="52"/>
      <c r="Y2" s="52"/>
    </row>
    <row r="3" spans="1:26" ht="18.75" x14ac:dyDescent="0.3">
      <c r="B3" s="4"/>
      <c r="C3" s="92"/>
      <c r="D3" s="4"/>
      <c r="E3" s="4"/>
      <c r="F3" s="92"/>
      <c r="G3" s="4"/>
      <c r="H3" s="4"/>
      <c r="I3" s="4"/>
      <c r="J3" s="400"/>
      <c r="K3" s="400"/>
      <c r="L3" s="400"/>
      <c r="M3" s="400"/>
      <c r="N3" s="400"/>
      <c r="O3" s="4"/>
      <c r="P3" s="4"/>
      <c r="Q3" s="4"/>
      <c r="R3" s="4"/>
      <c r="S3" s="92"/>
      <c r="T3" s="4"/>
      <c r="U3" s="399"/>
      <c r="V3" s="399"/>
      <c r="W3" s="52"/>
      <c r="X3" s="52"/>
      <c r="Y3" s="52"/>
    </row>
    <row r="4" spans="1:26" ht="18.75" x14ac:dyDescent="0.3">
      <c r="B4" s="4"/>
      <c r="C4" s="92"/>
      <c r="D4" s="4"/>
      <c r="E4" s="4"/>
      <c r="F4" s="9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92"/>
      <c r="T4" s="4"/>
      <c r="V4" s="95" t="s">
        <v>6</v>
      </c>
      <c r="W4" s="53"/>
      <c r="X4" s="53"/>
      <c r="Y4" s="53"/>
    </row>
    <row r="5" spans="1:26" s="1" customFormat="1" ht="12" x14ac:dyDescent="0.2">
      <c r="A5" s="421" t="s">
        <v>83</v>
      </c>
      <c r="B5" s="395" t="s">
        <v>15</v>
      </c>
      <c r="C5" s="395" t="s">
        <v>18</v>
      </c>
      <c r="D5" s="395"/>
      <c r="E5" s="395"/>
      <c r="F5" s="395" t="s">
        <v>1</v>
      </c>
      <c r="G5" s="395"/>
      <c r="H5" s="395"/>
      <c r="I5" s="395" t="s">
        <v>25</v>
      </c>
      <c r="J5" s="395" t="s">
        <v>84</v>
      </c>
      <c r="K5" s="395" t="s">
        <v>12</v>
      </c>
      <c r="L5" s="395"/>
      <c r="M5" s="395"/>
      <c r="N5" s="395"/>
      <c r="O5" s="395" t="s">
        <v>13</v>
      </c>
      <c r="P5" s="395"/>
      <c r="Q5" s="395"/>
      <c r="R5" s="395"/>
      <c r="S5" s="420" t="s">
        <v>67</v>
      </c>
      <c r="T5" s="402" t="s">
        <v>76</v>
      </c>
      <c r="U5" s="395" t="s">
        <v>2</v>
      </c>
      <c r="V5" s="420" t="s">
        <v>3</v>
      </c>
      <c r="W5" s="54"/>
      <c r="X5" s="54"/>
      <c r="Y5" s="54"/>
    </row>
    <row r="6" spans="1:26" s="1" customFormat="1" ht="24" customHeight="1" x14ac:dyDescent="0.2">
      <c r="A6" s="421"/>
      <c r="B6" s="395"/>
      <c r="C6" s="395"/>
      <c r="D6" s="395"/>
      <c r="E6" s="395"/>
      <c r="F6" s="395"/>
      <c r="G6" s="395"/>
      <c r="H6" s="395"/>
      <c r="I6" s="395"/>
      <c r="J6" s="395"/>
      <c r="K6" s="395" t="s">
        <v>10</v>
      </c>
      <c r="L6" s="395" t="s">
        <v>68</v>
      </c>
      <c r="M6" s="395" t="s">
        <v>5</v>
      </c>
      <c r="N6" s="395"/>
      <c r="O6" s="395" t="s">
        <v>10</v>
      </c>
      <c r="P6" s="395" t="s">
        <v>11</v>
      </c>
      <c r="Q6" s="395" t="s">
        <v>5</v>
      </c>
      <c r="R6" s="395"/>
      <c r="S6" s="420"/>
      <c r="T6" s="403"/>
      <c r="U6" s="395"/>
      <c r="V6" s="420"/>
      <c r="W6" s="54"/>
      <c r="X6" s="54"/>
      <c r="Y6" s="54"/>
    </row>
    <row r="7" spans="1:26" s="1" customFormat="1" ht="89.25" customHeight="1" x14ac:dyDescent="0.2">
      <c r="A7" s="421"/>
      <c r="B7" s="395"/>
      <c r="C7" s="135" t="s">
        <v>19</v>
      </c>
      <c r="D7" s="132" t="s">
        <v>20</v>
      </c>
      <c r="E7" s="132" t="s">
        <v>21</v>
      </c>
      <c r="F7" s="135" t="s">
        <v>19</v>
      </c>
      <c r="G7" s="132" t="s">
        <v>20</v>
      </c>
      <c r="H7" s="132" t="s">
        <v>21</v>
      </c>
      <c r="I7" s="395"/>
      <c r="J7" s="395"/>
      <c r="K7" s="395"/>
      <c r="L7" s="395"/>
      <c r="M7" s="132" t="s">
        <v>16</v>
      </c>
      <c r="N7" s="132" t="s">
        <v>17</v>
      </c>
      <c r="O7" s="395"/>
      <c r="P7" s="395"/>
      <c r="Q7" s="132" t="s">
        <v>16</v>
      </c>
      <c r="R7" s="132" t="s">
        <v>17</v>
      </c>
      <c r="S7" s="420"/>
      <c r="T7" s="404"/>
      <c r="U7" s="395"/>
      <c r="V7" s="420"/>
      <c r="W7" s="54"/>
      <c r="X7" s="54"/>
      <c r="Y7" s="54"/>
    </row>
    <row r="8" spans="1:26" s="8" customFormat="1" ht="17.25" customHeight="1" x14ac:dyDescent="0.2">
      <c r="A8" s="89">
        <v>1</v>
      </c>
      <c r="B8" s="60">
        <v>2</v>
      </c>
      <c r="C8" s="93" t="s">
        <v>24</v>
      </c>
      <c r="D8" s="62" t="s">
        <v>23</v>
      </c>
      <c r="E8" s="60" t="s">
        <v>22</v>
      </c>
      <c r="F8" s="93" t="s">
        <v>28</v>
      </c>
      <c r="G8" s="62" t="s">
        <v>29</v>
      </c>
      <c r="H8" s="60" t="s">
        <v>30</v>
      </c>
      <c r="I8" s="60">
        <v>5</v>
      </c>
      <c r="J8" s="60">
        <v>6</v>
      </c>
      <c r="K8" s="60">
        <v>7</v>
      </c>
      <c r="L8" s="60">
        <v>8</v>
      </c>
      <c r="M8" s="60">
        <v>9</v>
      </c>
      <c r="N8" s="60">
        <v>10</v>
      </c>
      <c r="O8" s="60">
        <v>11</v>
      </c>
      <c r="P8" s="60">
        <v>12</v>
      </c>
      <c r="Q8" s="60">
        <v>13</v>
      </c>
      <c r="R8" s="60">
        <v>14</v>
      </c>
      <c r="S8" s="93" t="s">
        <v>26</v>
      </c>
      <c r="T8" s="61"/>
      <c r="U8" s="60">
        <v>16</v>
      </c>
      <c r="V8" s="96" t="s">
        <v>27</v>
      </c>
      <c r="W8" s="55"/>
      <c r="X8" s="55"/>
      <c r="Y8" s="55"/>
    </row>
    <row r="9" spans="1:26" s="5" customFormat="1" ht="15" customHeight="1" x14ac:dyDescent="0.2">
      <c r="A9" s="101">
        <v>1</v>
      </c>
      <c r="B9" s="65" t="s">
        <v>32</v>
      </c>
      <c r="C9" s="94">
        <f t="shared" ref="C9:C43" si="0">D9+E9</f>
        <v>5424</v>
      </c>
      <c r="D9" s="67">
        <v>5424</v>
      </c>
      <c r="E9" s="67"/>
      <c r="F9" s="94">
        <f t="shared" ref="F9:F43" si="1">G9+H9</f>
        <v>218</v>
      </c>
      <c r="G9" s="67">
        <v>218</v>
      </c>
      <c r="H9" s="67"/>
      <c r="I9" s="67">
        <v>105846</v>
      </c>
      <c r="J9" s="67">
        <v>55536.800000000003</v>
      </c>
      <c r="K9" s="67">
        <f t="shared" ref="K9:K43" si="2">L9+M9</f>
        <v>55536.800000000003</v>
      </c>
      <c r="L9" s="67">
        <v>54785.3</v>
      </c>
      <c r="M9" s="67">
        <v>751.5</v>
      </c>
      <c r="N9" s="67">
        <v>498</v>
      </c>
      <c r="O9" s="67">
        <f t="shared" ref="O9:O43" si="3">P9+Q9</f>
        <v>55536.800000000003</v>
      </c>
      <c r="P9" s="67">
        <v>54785.3</v>
      </c>
      <c r="Q9" s="67">
        <v>751.5</v>
      </c>
      <c r="R9" s="67">
        <v>498</v>
      </c>
      <c r="S9" s="94">
        <f t="shared" ref="S9:S43" si="4">J9-K9</f>
        <v>0</v>
      </c>
      <c r="T9" s="66">
        <f t="shared" ref="T9:T16" si="5">J9-K9</f>
        <v>0</v>
      </c>
      <c r="U9" s="67"/>
      <c r="V9" s="94">
        <f t="shared" ref="V9:V43" si="6">J9+U9</f>
        <v>55536.800000000003</v>
      </c>
      <c r="W9" s="56"/>
      <c r="X9" s="56"/>
      <c r="Y9" s="56"/>
      <c r="Z9" s="5">
        <f>L9*1000</f>
        <v>54785300</v>
      </c>
    </row>
    <row r="10" spans="1:26" s="5" customFormat="1" ht="15" customHeight="1" x14ac:dyDescent="0.2">
      <c r="A10" s="101">
        <v>2</v>
      </c>
      <c r="B10" s="75" t="s">
        <v>33</v>
      </c>
      <c r="C10" s="94">
        <f t="shared" si="0"/>
        <v>10346</v>
      </c>
      <c r="D10" s="67">
        <v>9660</v>
      </c>
      <c r="E10" s="67">
        <v>686</v>
      </c>
      <c r="F10" s="94">
        <f t="shared" si="1"/>
        <v>423</v>
      </c>
      <c r="G10" s="67">
        <v>378</v>
      </c>
      <c r="H10" s="67">
        <v>45</v>
      </c>
      <c r="I10" s="67">
        <v>210389</v>
      </c>
      <c r="J10" s="67">
        <v>105763.6</v>
      </c>
      <c r="K10" s="67">
        <f t="shared" si="2"/>
        <v>105763.6</v>
      </c>
      <c r="L10" s="67">
        <v>103702.3</v>
      </c>
      <c r="M10" s="67">
        <v>2061.3000000000002</v>
      </c>
      <c r="N10" s="67">
        <v>2061.3000000000002</v>
      </c>
      <c r="O10" s="67">
        <f t="shared" si="3"/>
        <v>105763.6</v>
      </c>
      <c r="P10" s="67">
        <v>103702.3</v>
      </c>
      <c r="Q10" s="67">
        <v>2061.3000000000002</v>
      </c>
      <c r="R10" s="67">
        <v>2061.3000000000002</v>
      </c>
      <c r="S10" s="94">
        <f t="shared" si="4"/>
        <v>0</v>
      </c>
      <c r="T10" s="66">
        <f t="shared" si="5"/>
        <v>0</v>
      </c>
      <c r="U10" s="67">
        <v>978.4</v>
      </c>
      <c r="V10" s="94">
        <f t="shared" si="6"/>
        <v>106742</v>
      </c>
      <c r="W10" s="56"/>
      <c r="X10" s="56"/>
      <c r="Y10" s="56"/>
      <c r="Z10" s="5">
        <f t="shared" ref="Z10:Z43" si="7">L10*1000</f>
        <v>103702300</v>
      </c>
    </row>
    <row r="11" spans="1:26" s="5" customFormat="1" ht="15" customHeight="1" x14ac:dyDescent="0.2">
      <c r="A11" s="101">
        <v>3</v>
      </c>
      <c r="B11" s="65" t="s">
        <v>34</v>
      </c>
      <c r="C11" s="94">
        <f t="shared" si="0"/>
        <v>3808</v>
      </c>
      <c r="D11" s="67">
        <v>3760</v>
      </c>
      <c r="E11" s="67">
        <v>48</v>
      </c>
      <c r="F11" s="94">
        <f t="shared" si="1"/>
        <v>169</v>
      </c>
      <c r="G11" s="67">
        <v>162</v>
      </c>
      <c r="H11" s="67">
        <v>7</v>
      </c>
      <c r="I11" s="67">
        <v>77169</v>
      </c>
      <c r="J11" s="67">
        <v>39820.699999999997</v>
      </c>
      <c r="K11" s="67">
        <f t="shared" si="2"/>
        <v>39820.699999999997</v>
      </c>
      <c r="L11" s="67">
        <v>39036.199999999997</v>
      </c>
      <c r="M11" s="67">
        <v>784.5</v>
      </c>
      <c r="N11" s="67">
        <v>638</v>
      </c>
      <c r="O11" s="67">
        <f t="shared" si="3"/>
        <v>39820.699999999997</v>
      </c>
      <c r="P11" s="67">
        <v>39036.199999999997</v>
      </c>
      <c r="Q11" s="67">
        <v>784.5</v>
      </c>
      <c r="R11" s="67">
        <v>638</v>
      </c>
      <c r="S11" s="94">
        <f t="shared" si="4"/>
        <v>0</v>
      </c>
      <c r="T11" s="66">
        <f t="shared" si="5"/>
        <v>0</v>
      </c>
      <c r="U11" s="67">
        <v>791.3</v>
      </c>
      <c r="V11" s="94">
        <f t="shared" si="6"/>
        <v>40612</v>
      </c>
      <c r="W11" s="56"/>
      <c r="X11" s="56"/>
      <c r="Y11" s="56"/>
      <c r="Z11" s="5">
        <f t="shared" si="7"/>
        <v>39036200</v>
      </c>
    </row>
    <row r="12" spans="1:26" s="5" customFormat="1" ht="15" customHeight="1" x14ac:dyDescent="0.2">
      <c r="A12" s="101">
        <v>4</v>
      </c>
      <c r="B12" s="75" t="s">
        <v>35</v>
      </c>
      <c r="C12" s="94">
        <f t="shared" si="0"/>
        <v>46598</v>
      </c>
      <c r="D12" s="67">
        <v>44195</v>
      </c>
      <c r="E12" s="67">
        <v>2403</v>
      </c>
      <c r="F12" s="94">
        <f t="shared" si="1"/>
        <v>1813</v>
      </c>
      <c r="G12" s="67">
        <v>1675</v>
      </c>
      <c r="H12" s="67">
        <v>138</v>
      </c>
      <c r="I12" s="67">
        <v>949856</v>
      </c>
      <c r="J12" s="67">
        <v>573362.9</v>
      </c>
      <c r="K12" s="67">
        <f t="shared" si="2"/>
        <v>549550.9</v>
      </c>
      <c r="L12" s="67">
        <v>539242.5</v>
      </c>
      <c r="M12" s="67">
        <v>10308.4</v>
      </c>
      <c r="N12" s="67">
        <v>10068.1</v>
      </c>
      <c r="O12" s="67">
        <f t="shared" si="3"/>
        <v>549550.9</v>
      </c>
      <c r="P12" s="67">
        <v>539242.5</v>
      </c>
      <c r="Q12" s="67">
        <v>10308.4</v>
      </c>
      <c r="R12" s="67">
        <v>10068.1</v>
      </c>
      <c r="S12" s="94">
        <v>0</v>
      </c>
      <c r="T12" s="66">
        <f t="shared" si="5"/>
        <v>23812</v>
      </c>
      <c r="U12" s="67"/>
      <c r="V12" s="94">
        <f t="shared" si="6"/>
        <v>573362.9</v>
      </c>
      <c r="W12" s="56"/>
      <c r="X12" s="56"/>
      <c r="Y12" s="56"/>
      <c r="Z12" s="5">
        <f t="shared" si="7"/>
        <v>539242500</v>
      </c>
    </row>
    <row r="13" spans="1:26" s="5" customFormat="1" ht="15" customHeight="1" x14ac:dyDescent="0.2">
      <c r="A13" s="101">
        <v>5</v>
      </c>
      <c r="B13" s="65" t="s">
        <v>36</v>
      </c>
      <c r="C13" s="94">
        <f t="shared" si="0"/>
        <v>4322</v>
      </c>
      <c r="D13" s="67">
        <v>3475</v>
      </c>
      <c r="E13" s="67">
        <v>847</v>
      </c>
      <c r="F13" s="94">
        <f t="shared" si="1"/>
        <v>199</v>
      </c>
      <c r="G13" s="67">
        <v>140</v>
      </c>
      <c r="H13" s="67">
        <v>59</v>
      </c>
      <c r="I13" s="67">
        <v>114545</v>
      </c>
      <c r="J13" s="67">
        <v>60039.6</v>
      </c>
      <c r="K13" s="67">
        <f t="shared" si="2"/>
        <v>60039.6</v>
      </c>
      <c r="L13" s="67">
        <v>58954.8</v>
      </c>
      <c r="M13" s="67">
        <v>1084.8</v>
      </c>
      <c r="N13" s="67">
        <v>884.9</v>
      </c>
      <c r="O13" s="67">
        <f t="shared" si="3"/>
        <v>59289.599999999999</v>
      </c>
      <c r="P13" s="67">
        <v>58204.800000000003</v>
      </c>
      <c r="Q13" s="67">
        <v>1084.8</v>
      </c>
      <c r="R13" s="67">
        <v>884.9</v>
      </c>
      <c r="S13" s="94">
        <f t="shared" si="4"/>
        <v>0</v>
      </c>
      <c r="T13" s="66">
        <f t="shared" si="5"/>
        <v>0</v>
      </c>
      <c r="U13" s="67"/>
      <c r="V13" s="94">
        <f t="shared" si="6"/>
        <v>60039.6</v>
      </c>
      <c r="W13" s="56"/>
      <c r="X13" s="56"/>
      <c r="Y13" s="56"/>
      <c r="Z13" s="5">
        <f t="shared" si="7"/>
        <v>58954800</v>
      </c>
    </row>
    <row r="14" spans="1:26" s="5" customFormat="1" ht="15" customHeight="1" x14ac:dyDescent="0.2">
      <c r="A14" s="101">
        <v>6</v>
      </c>
      <c r="B14" s="75" t="s">
        <v>37</v>
      </c>
      <c r="C14" s="94">
        <f t="shared" si="0"/>
        <v>3653</v>
      </c>
      <c r="D14" s="67">
        <v>3199</v>
      </c>
      <c r="E14" s="67">
        <v>454</v>
      </c>
      <c r="F14" s="94">
        <f t="shared" si="1"/>
        <v>162</v>
      </c>
      <c r="G14" s="67">
        <v>131</v>
      </c>
      <c r="H14" s="67">
        <v>31</v>
      </c>
      <c r="I14" s="67">
        <v>84865</v>
      </c>
      <c r="J14" s="67">
        <v>42474.9</v>
      </c>
      <c r="K14" s="67">
        <f t="shared" si="2"/>
        <v>42475.8</v>
      </c>
      <c r="L14" s="67">
        <v>41822.800000000003</v>
      </c>
      <c r="M14" s="67">
        <v>653</v>
      </c>
      <c r="N14" s="67">
        <v>265</v>
      </c>
      <c r="O14" s="67">
        <f t="shared" si="3"/>
        <v>42474.9</v>
      </c>
      <c r="P14" s="67">
        <v>41822.800000000003</v>
      </c>
      <c r="Q14" s="67">
        <v>652.1</v>
      </c>
      <c r="R14" s="67">
        <v>265</v>
      </c>
      <c r="S14" s="94">
        <f t="shared" si="4"/>
        <v>-0.9</v>
      </c>
      <c r="T14" s="66">
        <f t="shared" si="5"/>
        <v>-0.9</v>
      </c>
      <c r="U14" s="67">
        <v>0</v>
      </c>
      <c r="V14" s="94">
        <f t="shared" si="6"/>
        <v>42474.9</v>
      </c>
      <c r="W14" s="56"/>
      <c r="X14" s="56"/>
      <c r="Y14" s="56"/>
      <c r="Z14" s="5">
        <f t="shared" si="7"/>
        <v>41822800</v>
      </c>
    </row>
    <row r="15" spans="1:26" s="5" customFormat="1" ht="15" customHeight="1" x14ac:dyDescent="0.2">
      <c r="A15" s="101">
        <v>7</v>
      </c>
      <c r="B15" s="65" t="s">
        <v>38</v>
      </c>
      <c r="C15" s="94">
        <f t="shared" si="0"/>
        <v>4827</v>
      </c>
      <c r="D15" s="67">
        <v>4199</v>
      </c>
      <c r="E15" s="67">
        <v>628</v>
      </c>
      <c r="F15" s="94">
        <f t="shared" si="1"/>
        <v>245</v>
      </c>
      <c r="G15" s="67">
        <v>177</v>
      </c>
      <c r="H15" s="67">
        <v>68</v>
      </c>
      <c r="I15" s="67">
        <v>109479</v>
      </c>
      <c r="J15" s="67">
        <v>70895</v>
      </c>
      <c r="K15" s="67">
        <f t="shared" si="2"/>
        <v>59731</v>
      </c>
      <c r="L15" s="67">
        <v>58524</v>
      </c>
      <c r="M15" s="67">
        <v>1207</v>
      </c>
      <c r="N15" s="67">
        <v>1207</v>
      </c>
      <c r="O15" s="67">
        <f t="shared" si="3"/>
        <v>59731</v>
      </c>
      <c r="P15" s="67">
        <v>58524</v>
      </c>
      <c r="Q15" s="67">
        <v>1207</v>
      </c>
      <c r="R15" s="67">
        <v>1207</v>
      </c>
      <c r="S15" s="94">
        <f t="shared" si="4"/>
        <v>11164</v>
      </c>
      <c r="T15" s="66">
        <f t="shared" si="5"/>
        <v>11164</v>
      </c>
      <c r="U15" s="67"/>
      <c r="V15" s="94">
        <f t="shared" si="6"/>
        <v>70895</v>
      </c>
      <c r="W15" s="56"/>
      <c r="X15" s="56"/>
      <c r="Y15" s="56"/>
      <c r="Z15" s="5">
        <f t="shared" si="7"/>
        <v>58524000</v>
      </c>
    </row>
    <row r="16" spans="1:26" s="5" customFormat="1" ht="15" customHeight="1" x14ac:dyDescent="0.2">
      <c r="A16" s="101">
        <v>8</v>
      </c>
      <c r="B16" s="75" t="s">
        <v>39</v>
      </c>
      <c r="C16" s="94">
        <f t="shared" si="0"/>
        <v>14824</v>
      </c>
      <c r="D16" s="67">
        <v>14800</v>
      </c>
      <c r="E16" s="67">
        <v>24</v>
      </c>
      <c r="F16" s="94">
        <f t="shared" si="1"/>
        <v>583</v>
      </c>
      <c r="G16" s="67">
        <v>581</v>
      </c>
      <c r="H16" s="67">
        <v>2</v>
      </c>
      <c r="I16" s="67">
        <v>294700</v>
      </c>
      <c r="J16" s="67">
        <v>169861.8</v>
      </c>
      <c r="K16" s="67">
        <f t="shared" si="2"/>
        <v>159405.1</v>
      </c>
      <c r="L16" s="67">
        <v>157512.1</v>
      </c>
      <c r="M16" s="67">
        <v>1893</v>
      </c>
      <c r="N16" s="67">
        <v>1715.8</v>
      </c>
      <c r="O16" s="67">
        <f t="shared" si="3"/>
        <v>159405.1</v>
      </c>
      <c r="P16" s="67">
        <v>157512.1</v>
      </c>
      <c r="Q16" s="67">
        <v>1893</v>
      </c>
      <c r="R16" s="67">
        <v>1715.8</v>
      </c>
      <c r="S16" s="94">
        <f t="shared" si="4"/>
        <v>10456.700000000001</v>
      </c>
      <c r="T16" s="66">
        <f t="shared" si="5"/>
        <v>10456.700000000001</v>
      </c>
      <c r="U16" s="67"/>
      <c r="V16" s="94">
        <f t="shared" si="6"/>
        <v>169861.8</v>
      </c>
      <c r="W16" s="56"/>
      <c r="X16" s="56"/>
      <c r="Y16" s="56"/>
      <c r="Z16" s="5">
        <f t="shared" si="7"/>
        <v>157512100</v>
      </c>
    </row>
    <row r="17" spans="1:28" s="5" customFormat="1" ht="15" customHeight="1" x14ac:dyDescent="0.2">
      <c r="A17" s="101">
        <v>9</v>
      </c>
      <c r="B17" s="65" t="s">
        <v>40</v>
      </c>
      <c r="C17" s="94">
        <f t="shared" si="0"/>
        <v>4077</v>
      </c>
      <c r="D17" s="67">
        <v>3443</v>
      </c>
      <c r="E17" s="67">
        <v>634</v>
      </c>
      <c r="F17" s="94">
        <f t="shared" si="1"/>
        <v>199</v>
      </c>
      <c r="G17" s="67">
        <v>158</v>
      </c>
      <c r="H17" s="67">
        <v>41</v>
      </c>
      <c r="I17" s="67">
        <v>102356</v>
      </c>
      <c r="J17" s="67">
        <v>57312</v>
      </c>
      <c r="K17" s="67">
        <f t="shared" si="2"/>
        <v>55348.3</v>
      </c>
      <c r="L17" s="67">
        <v>53208.800000000003</v>
      </c>
      <c r="M17" s="67">
        <v>2139.5</v>
      </c>
      <c r="N17" s="67">
        <v>1011</v>
      </c>
      <c r="O17" s="67">
        <f t="shared" si="3"/>
        <v>56089.3</v>
      </c>
      <c r="P17" s="67">
        <v>53949.8</v>
      </c>
      <c r="Q17" s="67">
        <v>2139.5</v>
      </c>
      <c r="R17" s="67">
        <v>1011</v>
      </c>
      <c r="S17" s="94">
        <f t="shared" si="4"/>
        <v>1963.7</v>
      </c>
      <c r="T17" s="66"/>
      <c r="U17" s="67"/>
      <c r="V17" s="94">
        <f t="shared" si="6"/>
        <v>57312</v>
      </c>
      <c r="W17" s="56"/>
      <c r="X17" s="56"/>
      <c r="Y17" s="56"/>
      <c r="Z17" s="5">
        <f t="shared" si="7"/>
        <v>53208800</v>
      </c>
    </row>
    <row r="18" spans="1:28" s="5" customFormat="1" ht="15" customHeight="1" x14ac:dyDescent="0.2">
      <c r="A18" s="101">
        <v>10</v>
      </c>
      <c r="B18" s="75" t="s">
        <v>41</v>
      </c>
      <c r="C18" s="94">
        <f t="shared" si="0"/>
        <v>5048</v>
      </c>
      <c r="D18" s="67">
        <v>5048</v>
      </c>
      <c r="E18" s="67"/>
      <c r="F18" s="94">
        <f t="shared" si="1"/>
        <v>224</v>
      </c>
      <c r="G18" s="67">
        <v>224</v>
      </c>
      <c r="H18" s="67"/>
      <c r="I18" s="67">
        <v>101639</v>
      </c>
      <c r="J18" s="67">
        <v>55511.199999999997</v>
      </c>
      <c r="K18" s="67">
        <f t="shared" si="2"/>
        <v>55511.199999999997</v>
      </c>
      <c r="L18" s="67">
        <v>54280.2</v>
      </c>
      <c r="M18" s="67">
        <v>1231</v>
      </c>
      <c r="N18" s="67">
        <v>537.5</v>
      </c>
      <c r="O18" s="67">
        <f t="shared" si="3"/>
        <v>55511.199999999997</v>
      </c>
      <c r="P18" s="67">
        <v>54280.2</v>
      </c>
      <c r="Q18" s="67">
        <v>1231</v>
      </c>
      <c r="R18" s="67">
        <v>537.5</v>
      </c>
      <c r="S18" s="94">
        <f t="shared" si="4"/>
        <v>0</v>
      </c>
      <c r="T18" s="66">
        <f>J18-K18</f>
        <v>0</v>
      </c>
      <c r="U18" s="67">
        <v>0</v>
      </c>
      <c r="V18" s="94">
        <f t="shared" si="6"/>
        <v>55511.199999999997</v>
      </c>
      <c r="W18" s="56"/>
      <c r="X18" s="56"/>
      <c r="Y18" s="56"/>
      <c r="Z18" s="5">
        <f t="shared" si="7"/>
        <v>54280200</v>
      </c>
    </row>
    <row r="19" spans="1:28" s="5" customFormat="1" ht="15" customHeight="1" x14ac:dyDescent="0.2">
      <c r="A19" s="101">
        <v>11</v>
      </c>
      <c r="B19" s="75" t="s">
        <v>42</v>
      </c>
      <c r="C19" s="94">
        <f t="shared" si="0"/>
        <v>16624</v>
      </c>
      <c r="D19" s="67">
        <v>14189</v>
      </c>
      <c r="E19" s="67">
        <v>2435</v>
      </c>
      <c r="F19" s="94">
        <f t="shared" si="1"/>
        <v>699</v>
      </c>
      <c r="G19" s="67">
        <v>554</v>
      </c>
      <c r="H19" s="67">
        <v>145</v>
      </c>
      <c r="I19" s="67">
        <v>379318</v>
      </c>
      <c r="J19" s="67">
        <v>206252.7</v>
      </c>
      <c r="K19" s="67">
        <f t="shared" si="2"/>
        <v>202985.5</v>
      </c>
      <c r="L19" s="67">
        <v>199042.3</v>
      </c>
      <c r="M19" s="67">
        <v>3943.2</v>
      </c>
      <c r="N19" s="67">
        <v>3075.2</v>
      </c>
      <c r="O19" s="67">
        <f t="shared" si="3"/>
        <v>193419.1</v>
      </c>
      <c r="P19" s="67">
        <v>189475.9</v>
      </c>
      <c r="Q19" s="67">
        <v>3943.2</v>
      </c>
      <c r="R19" s="67">
        <v>3075.2</v>
      </c>
      <c r="S19" s="94">
        <f t="shared" si="4"/>
        <v>3267.2</v>
      </c>
      <c r="T19" s="66">
        <f>J19-K19</f>
        <v>3267.2</v>
      </c>
      <c r="U19" s="67"/>
      <c r="V19" s="94">
        <f t="shared" si="6"/>
        <v>206252.7</v>
      </c>
      <c r="W19" s="56"/>
      <c r="X19" s="56"/>
      <c r="Y19" s="56"/>
      <c r="Z19" s="5">
        <f t="shared" si="7"/>
        <v>199042300</v>
      </c>
    </row>
    <row r="20" spans="1:28" s="5" customFormat="1" ht="15" customHeight="1" x14ac:dyDescent="0.2">
      <c r="A20" s="101">
        <v>12</v>
      </c>
      <c r="B20" s="65" t="s">
        <v>43</v>
      </c>
      <c r="C20" s="94">
        <f t="shared" si="0"/>
        <v>3062</v>
      </c>
      <c r="D20" s="67">
        <v>3062</v>
      </c>
      <c r="E20" s="67"/>
      <c r="F20" s="94">
        <f t="shared" si="1"/>
        <v>136</v>
      </c>
      <c r="G20" s="67">
        <v>136</v>
      </c>
      <c r="H20" s="67"/>
      <c r="I20" s="67">
        <v>58417</v>
      </c>
      <c r="J20" s="67">
        <v>35620.300000000003</v>
      </c>
      <c r="K20" s="67">
        <f t="shared" si="2"/>
        <v>33330.1</v>
      </c>
      <c r="L20" s="67">
        <v>32873.800000000003</v>
      </c>
      <c r="M20" s="67">
        <v>456.3</v>
      </c>
      <c r="N20" s="67">
        <v>171.8</v>
      </c>
      <c r="O20" s="67">
        <f t="shared" si="3"/>
        <v>32574.3</v>
      </c>
      <c r="P20" s="67">
        <v>32118</v>
      </c>
      <c r="Q20" s="67">
        <v>456.3</v>
      </c>
      <c r="R20" s="67">
        <v>171.8</v>
      </c>
      <c r="S20" s="94">
        <f t="shared" si="4"/>
        <v>2290.1999999999998</v>
      </c>
      <c r="T20" s="66"/>
      <c r="U20" s="67"/>
      <c r="V20" s="94">
        <f t="shared" si="6"/>
        <v>35620.300000000003</v>
      </c>
      <c r="W20" s="56">
        <v>500</v>
      </c>
      <c r="X20" s="56" t="s">
        <v>91</v>
      </c>
      <c r="Y20" s="56"/>
      <c r="Z20" s="5">
        <f t="shared" si="7"/>
        <v>32873800</v>
      </c>
    </row>
    <row r="21" spans="1:28" s="2" customFormat="1" ht="15" customHeight="1" x14ac:dyDescent="0.2">
      <c r="A21" s="101">
        <v>13</v>
      </c>
      <c r="B21" s="65" t="s">
        <v>44</v>
      </c>
      <c r="C21" s="94">
        <f t="shared" si="0"/>
        <v>1404</v>
      </c>
      <c r="D21" s="67"/>
      <c r="E21" s="67">
        <v>1404</v>
      </c>
      <c r="F21" s="94">
        <f t="shared" si="1"/>
        <v>97</v>
      </c>
      <c r="G21" s="67"/>
      <c r="H21" s="67">
        <v>97</v>
      </c>
      <c r="I21" s="67">
        <v>53326</v>
      </c>
      <c r="J21" s="67">
        <v>26909.8</v>
      </c>
      <c r="K21" s="67">
        <f t="shared" si="2"/>
        <v>26909.8</v>
      </c>
      <c r="L21" s="67">
        <v>26759.8</v>
      </c>
      <c r="M21" s="67">
        <v>150</v>
      </c>
      <c r="N21" s="67">
        <v>150</v>
      </c>
      <c r="O21" s="67">
        <f t="shared" si="3"/>
        <v>26909.8</v>
      </c>
      <c r="P21" s="67">
        <v>26759.8</v>
      </c>
      <c r="Q21" s="67">
        <v>150</v>
      </c>
      <c r="R21" s="67">
        <v>150</v>
      </c>
      <c r="S21" s="94">
        <f t="shared" si="4"/>
        <v>0</v>
      </c>
      <c r="T21" s="66">
        <f t="shared" ref="T21:T28" si="8">J21-K21</f>
        <v>0</v>
      </c>
      <c r="U21" s="67"/>
      <c r="V21" s="94">
        <f t="shared" si="6"/>
        <v>26909.8</v>
      </c>
      <c r="W21" s="56"/>
      <c r="X21" s="56"/>
      <c r="Y21" s="56"/>
      <c r="Z21" s="5">
        <f t="shared" si="7"/>
        <v>26759800</v>
      </c>
    </row>
    <row r="22" spans="1:28" s="2" customFormat="1" ht="15" customHeight="1" x14ac:dyDescent="0.2">
      <c r="A22" s="101">
        <v>14</v>
      </c>
      <c r="B22" s="146" t="s">
        <v>45</v>
      </c>
      <c r="C22" s="94">
        <f t="shared" si="0"/>
        <v>1336</v>
      </c>
      <c r="D22" s="67"/>
      <c r="E22" s="67">
        <v>1336</v>
      </c>
      <c r="F22" s="94">
        <f t="shared" si="1"/>
        <v>113</v>
      </c>
      <c r="G22" s="67"/>
      <c r="H22" s="67">
        <v>113</v>
      </c>
      <c r="I22" s="67">
        <v>56085</v>
      </c>
      <c r="J22" s="67">
        <v>30745.200000000001</v>
      </c>
      <c r="K22" s="67">
        <f t="shared" si="2"/>
        <v>31163.599999999999</v>
      </c>
      <c r="L22" s="67">
        <v>31004.7</v>
      </c>
      <c r="M22" s="67">
        <v>158.9</v>
      </c>
      <c r="N22" s="67">
        <v>78.099999999999994</v>
      </c>
      <c r="O22" s="67">
        <f t="shared" si="3"/>
        <v>30715.200000000001</v>
      </c>
      <c r="P22" s="67">
        <v>30586.3</v>
      </c>
      <c r="Q22" s="67">
        <v>128.9</v>
      </c>
      <c r="R22" s="67">
        <v>78.099999999999994</v>
      </c>
      <c r="S22" s="94">
        <f t="shared" si="4"/>
        <v>-418.4</v>
      </c>
      <c r="T22" s="66">
        <f t="shared" si="8"/>
        <v>-418.4</v>
      </c>
      <c r="U22" s="67">
        <v>577.1</v>
      </c>
      <c r="V22" s="94">
        <f t="shared" si="6"/>
        <v>31322.3</v>
      </c>
      <c r="W22" s="56"/>
      <c r="X22" s="56"/>
      <c r="Y22" s="56"/>
      <c r="Z22" s="5">
        <f t="shared" si="7"/>
        <v>31004700</v>
      </c>
    </row>
    <row r="23" spans="1:28" s="2" customFormat="1" ht="15" customHeight="1" x14ac:dyDescent="0.2">
      <c r="A23" s="101">
        <v>15</v>
      </c>
      <c r="B23" s="65" t="s">
        <v>46</v>
      </c>
      <c r="C23" s="94">
        <f t="shared" si="0"/>
        <v>2653</v>
      </c>
      <c r="D23" s="67">
        <v>2467</v>
      </c>
      <c r="E23" s="67">
        <v>186</v>
      </c>
      <c r="F23" s="94">
        <f t="shared" si="1"/>
        <v>120</v>
      </c>
      <c r="G23" s="67">
        <v>105</v>
      </c>
      <c r="H23" s="67">
        <v>15</v>
      </c>
      <c r="I23" s="67">
        <v>62379</v>
      </c>
      <c r="J23" s="67">
        <v>39318.9</v>
      </c>
      <c r="K23" s="67">
        <f t="shared" si="2"/>
        <v>38234.199999999997</v>
      </c>
      <c r="L23" s="67">
        <v>37700.800000000003</v>
      </c>
      <c r="M23" s="67">
        <v>533.4</v>
      </c>
      <c r="N23" s="67">
        <v>533.4</v>
      </c>
      <c r="O23" s="67">
        <f t="shared" si="3"/>
        <v>35318.699999999997</v>
      </c>
      <c r="P23" s="67">
        <v>34857.1</v>
      </c>
      <c r="Q23" s="67">
        <v>461.6</v>
      </c>
      <c r="R23" s="67">
        <v>461.6</v>
      </c>
      <c r="S23" s="94">
        <f t="shared" si="4"/>
        <v>1084.7</v>
      </c>
      <c r="T23" s="66">
        <f t="shared" si="8"/>
        <v>1084.7</v>
      </c>
      <c r="U23" s="67"/>
      <c r="V23" s="94">
        <f t="shared" si="6"/>
        <v>39318.9</v>
      </c>
      <c r="W23" s="56"/>
      <c r="X23" s="56"/>
      <c r="Y23" s="56"/>
      <c r="Z23" s="5">
        <f t="shared" si="7"/>
        <v>37700800</v>
      </c>
    </row>
    <row r="24" spans="1:28" s="2" customFormat="1" ht="15" customHeight="1" x14ac:dyDescent="0.2">
      <c r="A24" s="101">
        <v>16</v>
      </c>
      <c r="B24" s="75" t="s">
        <v>47</v>
      </c>
      <c r="C24" s="94">
        <f t="shared" si="0"/>
        <v>2585</v>
      </c>
      <c r="D24" s="67">
        <v>1753</v>
      </c>
      <c r="E24" s="67">
        <v>832</v>
      </c>
      <c r="F24" s="94">
        <f t="shared" si="1"/>
        <v>176</v>
      </c>
      <c r="G24" s="67">
        <v>84</v>
      </c>
      <c r="H24" s="67">
        <v>92</v>
      </c>
      <c r="I24" s="67">
        <v>67577</v>
      </c>
      <c r="J24" s="67">
        <v>44674.6</v>
      </c>
      <c r="K24" s="67">
        <f t="shared" si="2"/>
        <v>44377.599999999999</v>
      </c>
      <c r="L24" s="67">
        <v>44188.4</v>
      </c>
      <c r="M24" s="67">
        <v>189.2</v>
      </c>
      <c r="N24" s="67"/>
      <c r="O24" s="67">
        <f t="shared" si="3"/>
        <v>44674.6</v>
      </c>
      <c r="P24" s="67">
        <v>44485.4</v>
      </c>
      <c r="Q24" s="67">
        <v>189.2</v>
      </c>
      <c r="R24" s="67"/>
      <c r="S24" s="94">
        <f t="shared" si="4"/>
        <v>297</v>
      </c>
      <c r="T24" s="66">
        <f t="shared" si="8"/>
        <v>297</v>
      </c>
      <c r="U24" s="67">
        <v>1198.7</v>
      </c>
      <c r="V24" s="94">
        <f t="shared" si="6"/>
        <v>45873.3</v>
      </c>
      <c r="W24" s="56"/>
      <c r="X24" s="56"/>
      <c r="Y24" s="56"/>
      <c r="Z24" s="5">
        <f t="shared" si="7"/>
        <v>44188400</v>
      </c>
      <c r="AA24" s="7"/>
      <c r="AB24" s="7"/>
    </row>
    <row r="25" spans="1:28" s="2" customFormat="1" ht="15" customHeight="1" x14ac:dyDescent="0.2">
      <c r="A25" s="101">
        <v>17</v>
      </c>
      <c r="B25" s="65" t="s">
        <v>48</v>
      </c>
      <c r="C25" s="94">
        <f t="shared" si="0"/>
        <v>2382</v>
      </c>
      <c r="D25" s="67">
        <v>418</v>
      </c>
      <c r="E25" s="67">
        <v>1964</v>
      </c>
      <c r="F25" s="94">
        <f t="shared" si="1"/>
        <v>169</v>
      </c>
      <c r="G25" s="67">
        <v>21</v>
      </c>
      <c r="H25" s="67">
        <v>148</v>
      </c>
      <c r="I25" s="67">
        <v>92581</v>
      </c>
      <c r="J25" s="67">
        <v>47033.1</v>
      </c>
      <c r="K25" s="67">
        <f t="shared" si="2"/>
        <v>45518.1</v>
      </c>
      <c r="L25" s="67">
        <v>44922.6</v>
      </c>
      <c r="M25" s="67">
        <v>595.5</v>
      </c>
      <c r="N25" s="67">
        <v>595.5</v>
      </c>
      <c r="O25" s="67">
        <f t="shared" si="3"/>
        <v>45518.1</v>
      </c>
      <c r="P25" s="67">
        <v>44922.6</v>
      </c>
      <c r="Q25" s="67">
        <v>595.5</v>
      </c>
      <c r="R25" s="67">
        <v>595.5</v>
      </c>
      <c r="S25" s="94">
        <f t="shared" si="4"/>
        <v>1515</v>
      </c>
      <c r="T25" s="66">
        <f t="shared" si="8"/>
        <v>1515</v>
      </c>
      <c r="U25" s="67"/>
      <c r="V25" s="94">
        <f t="shared" si="6"/>
        <v>47033.1</v>
      </c>
      <c r="W25" s="56"/>
      <c r="X25" s="56"/>
      <c r="Y25" s="56"/>
      <c r="Z25" s="5">
        <f t="shared" si="7"/>
        <v>44922600</v>
      </c>
      <c r="AA25" s="7"/>
      <c r="AB25" s="7"/>
    </row>
    <row r="26" spans="1:28" s="2" customFormat="1" ht="15" customHeight="1" x14ac:dyDescent="0.2">
      <c r="A26" s="101">
        <v>18</v>
      </c>
      <c r="B26" s="65" t="s">
        <v>49</v>
      </c>
      <c r="C26" s="94">
        <f t="shared" si="0"/>
        <v>1632</v>
      </c>
      <c r="D26" s="67">
        <v>841</v>
      </c>
      <c r="E26" s="67">
        <v>791</v>
      </c>
      <c r="F26" s="94">
        <f t="shared" si="1"/>
        <v>112</v>
      </c>
      <c r="G26" s="67">
        <v>40</v>
      </c>
      <c r="H26" s="67">
        <v>72</v>
      </c>
      <c r="I26" s="67">
        <v>48560</v>
      </c>
      <c r="J26" s="67">
        <v>29886</v>
      </c>
      <c r="K26" s="67">
        <f>L26+M26</f>
        <v>29886</v>
      </c>
      <c r="L26" s="67">
        <v>29318</v>
      </c>
      <c r="M26" s="67">
        <v>568</v>
      </c>
      <c r="N26" s="67">
        <v>371.2</v>
      </c>
      <c r="O26" s="67">
        <f t="shared" si="3"/>
        <v>29886</v>
      </c>
      <c r="P26" s="67">
        <v>29318</v>
      </c>
      <c r="Q26" s="67">
        <v>568</v>
      </c>
      <c r="R26" s="67">
        <v>371.2</v>
      </c>
      <c r="S26" s="94">
        <f t="shared" si="4"/>
        <v>0</v>
      </c>
      <c r="T26" s="66">
        <f t="shared" si="8"/>
        <v>0</v>
      </c>
      <c r="U26" s="67">
        <v>38.200000000000003</v>
      </c>
      <c r="V26" s="94">
        <f t="shared" si="6"/>
        <v>29924.2</v>
      </c>
      <c r="W26" s="56"/>
      <c r="X26" s="56"/>
      <c r="Y26" s="56"/>
      <c r="Z26" s="5">
        <f t="shared" si="7"/>
        <v>29318000</v>
      </c>
      <c r="AA26" s="7"/>
      <c r="AB26" s="7"/>
    </row>
    <row r="27" spans="1:28" s="2" customFormat="1" ht="15" customHeight="1" x14ac:dyDescent="0.2">
      <c r="A27" s="101">
        <v>19</v>
      </c>
      <c r="B27" s="75" t="s">
        <v>50</v>
      </c>
      <c r="C27" s="94">
        <f t="shared" si="0"/>
        <v>3890</v>
      </c>
      <c r="D27" s="67">
        <v>929</v>
      </c>
      <c r="E27" s="67">
        <v>2961</v>
      </c>
      <c r="F27" s="94">
        <f t="shared" si="1"/>
        <v>203</v>
      </c>
      <c r="G27" s="67">
        <v>38</v>
      </c>
      <c r="H27" s="67">
        <v>165</v>
      </c>
      <c r="I27" s="67">
        <v>132327</v>
      </c>
      <c r="J27" s="67">
        <v>63855.6</v>
      </c>
      <c r="K27" s="67">
        <f t="shared" si="2"/>
        <v>65628.600000000006</v>
      </c>
      <c r="L27" s="67">
        <v>59921.4</v>
      </c>
      <c r="M27" s="67">
        <v>5707.2</v>
      </c>
      <c r="N27" s="67">
        <v>907.9</v>
      </c>
      <c r="O27" s="67">
        <f t="shared" si="3"/>
        <v>65628.600000000006</v>
      </c>
      <c r="P27" s="67">
        <v>59921.4</v>
      </c>
      <c r="Q27" s="67">
        <v>5707.2</v>
      </c>
      <c r="R27" s="67">
        <v>907.9</v>
      </c>
      <c r="S27" s="94">
        <f t="shared" si="4"/>
        <v>-1773</v>
      </c>
      <c r="T27" s="66">
        <f t="shared" si="8"/>
        <v>-1773</v>
      </c>
      <c r="U27" s="67"/>
      <c r="V27" s="94">
        <f t="shared" si="6"/>
        <v>63855.6</v>
      </c>
      <c r="W27" s="56">
        <v>4601.8999999999996</v>
      </c>
      <c r="X27" s="56" t="s">
        <v>90</v>
      </c>
      <c r="Y27" s="56"/>
      <c r="Z27" s="5">
        <f t="shared" si="7"/>
        <v>59921400</v>
      </c>
      <c r="AA27" s="7"/>
      <c r="AB27" s="7"/>
    </row>
    <row r="28" spans="1:28" s="2" customFormat="1" ht="15" customHeight="1" x14ac:dyDescent="0.2">
      <c r="A28" s="101">
        <v>20</v>
      </c>
      <c r="B28" s="75" t="s">
        <v>51</v>
      </c>
      <c r="C28" s="94">
        <f t="shared" si="0"/>
        <v>3894</v>
      </c>
      <c r="D28" s="67"/>
      <c r="E28" s="67">
        <v>3894</v>
      </c>
      <c r="F28" s="94">
        <f t="shared" si="1"/>
        <v>222</v>
      </c>
      <c r="G28" s="67"/>
      <c r="H28" s="67">
        <v>222</v>
      </c>
      <c r="I28" s="67">
        <v>148524</v>
      </c>
      <c r="J28" s="67">
        <v>90297.600000000006</v>
      </c>
      <c r="K28" s="67">
        <f t="shared" si="2"/>
        <v>83626.7</v>
      </c>
      <c r="L28" s="67">
        <v>82626.7</v>
      </c>
      <c r="M28" s="67">
        <v>1000</v>
      </c>
      <c r="N28" s="67"/>
      <c r="O28" s="67">
        <f t="shared" si="3"/>
        <v>85051.4</v>
      </c>
      <c r="P28" s="67">
        <v>84576.3</v>
      </c>
      <c r="Q28" s="67">
        <v>475.1</v>
      </c>
      <c r="R28" s="67"/>
      <c r="S28" s="94">
        <f t="shared" si="4"/>
        <v>6670.9</v>
      </c>
      <c r="T28" s="66">
        <f t="shared" si="8"/>
        <v>6670.9</v>
      </c>
      <c r="U28" s="67"/>
      <c r="V28" s="94">
        <f t="shared" si="6"/>
        <v>90297.600000000006</v>
      </c>
      <c r="W28" s="56"/>
      <c r="X28" s="56"/>
      <c r="Y28" s="56"/>
      <c r="Z28" s="5">
        <f t="shared" si="7"/>
        <v>82626700</v>
      </c>
      <c r="AA28" s="7"/>
      <c r="AB28" s="7"/>
    </row>
    <row r="29" spans="1:28" s="2" customFormat="1" ht="15" customHeight="1" x14ac:dyDescent="0.2">
      <c r="A29" s="101">
        <v>21</v>
      </c>
      <c r="B29" s="65" t="s">
        <v>52</v>
      </c>
      <c r="C29" s="94">
        <f t="shared" si="0"/>
        <v>3441</v>
      </c>
      <c r="D29" s="67">
        <v>635</v>
      </c>
      <c r="E29" s="67">
        <v>2806</v>
      </c>
      <c r="F29" s="94">
        <f t="shared" si="1"/>
        <v>195</v>
      </c>
      <c r="G29" s="67">
        <v>25</v>
      </c>
      <c r="H29" s="67">
        <v>170</v>
      </c>
      <c r="I29" s="67">
        <v>125982</v>
      </c>
      <c r="J29" s="67">
        <v>72006</v>
      </c>
      <c r="K29" s="67">
        <f t="shared" si="2"/>
        <v>59108.5</v>
      </c>
      <c r="L29" s="67">
        <v>58356</v>
      </c>
      <c r="M29" s="67">
        <v>752.5</v>
      </c>
      <c r="N29" s="67">
        <v>637.1</v>
      </c>
      <c r="O29" s="67">
        <f t="shared" si="3"/>
        <v>59108.5</v>
      </c>
      <c r="P29" s="67">
        <v>58356</v>
      </c>
      <c r="Q29" s="67">
        <v>752.5</v>
      </c>
      <c r="R29" s="67">
        <v>637.1</v>
      </c>
      <c r="S29" s="94">
        <f t="shared" si="4"/>
        <v>12897.5</v>
      </c>
      <c r="T29" s="66"/>
      <c r="U29" s="67"/>
      <c r="V29" s="94">
        <f t="shared" si="6"/>
        <v>72006</v>
      </c>
      <c r="W29" s="56"/>
      <c r="X29" s="56"/>
      <c r="Y29" s="56"/>
      <c r="Z29" s="5">
        <f t="shared" si="7"/>
        <v>58356000</v>
      </c>
      <c r="AA29" s="7"/>
      <c r="AB29" s="7"/>
    </row>
    <row r="30" spans="1:28" s="2" customFormat="1" ht="15" customHeight="1" x14ac:dyDescent="0.2">
      <c r="A30" s="101">
        <v>22</v>
      </c>
      <c r="B30" s="75" t="s">
        <v>53</v>
      </c>
      <c r="C30" s="94">
        <f t="shared" si="0"/>
        <v>1142</v>
      </c>
      <c r="D30" s="67">
        <v>417</v>
      </c>
      <c r="E30" s="67">
        <v>725</v>
      </c>
      <c r="F30" s="94">
        <f t="shared" si="1"/>
        <v>102</v>
      </c>
      <c r="G30" s="67">
        <v>21</v>
      </c>
      <c r="H30" s="67">
        <v>81</v>
      </c>
      <c r="I30" s="67">
        <v>41462</v>
      </c>
      <c r="J30" s="67">
        <v>25613.1</v>
      </c>
      <c r="K30" s="67">
        <f t="shared" si="2"/>
        <v>25564.5</v>
      </c>
      <c r="L30" s="67">
        <v>25327.599999999999</v>
      </c>
      <c r="M30" s="67">
        <v>236.9</v>
      </c>
      <c r="N30" s="67">
        <v>236.9</v>
      </c>
      <c r="O30" s="67">
        <f t="shared" si="3"/>
        <v>25564.5</v>
      </c>
      <c r="P30" s="67">
        <v>25327.599999999999</v>
      </c>
      <c r="Q30" s="67">
        <v>236.9</v>
      </c>
      <c r="R30" s="67">
        <v>236.9</v>
      </c>
      <c r="S30" s="94">
        <f t="shared" si="4"/>
        <v>48.6</v>
      </c>
      <c r="T30" s="66">
        <f>J30-K30</f>
        <v>48.6</v>
      </c>
      <c r="U30" s="67"/>
      <c r="V30" s="94">
        <f t="shared" si="6"/>
        <v>25613.1</v>
      </c>
      <c r="W30" s="56"/>
      <c r="X30" s="56"/>
      <c r="Y30" s="56"/>
      <c r="Z30" s="5">
        <f t="shared" si="7"/>
        <v>25327600</v>
      </c>
      <c r="AA30" s="7"/>
      <c r="AB30" s="7"/>
    </row>
    <row r="31" spans="1:28" s="2" customFormat="1" ht="15" customHeight="1" x14ac:dyDescent="0.2">
      <c r="A31" s="101">
        <v>23</v>
      </c>
      <c r="B31" s="65" t="s">
        <v>54</v>
      </c>
      <c r="C31" s="94">
        <f t="shared" si="0"/>
        <v>3045</v>
      </c>
      <c r="D31" s="67"/>
      <c r="E31" s="67">
        <v>3045</v>
      </c>
      <c r="F31" s="94">
        <f t="shared" si="1"/>
        <v>219</v>
      </c>
      <c r="G31" s="67"/>
      <c r="H31" s="67">
        <v>219</v>
      </c>
      <c r="I31" s="67">
        <v>117125</v>
      </c>
      <c r="J31" s="67">
        <v>60372.4</v>
      </c>
      <c r="K31" s="67">
        <f t="shared" si="2"/>
        <v>54249.8</v>
      </c>
      <c r="L31" s="67">
        <v>53489.8</v>
      </c>
      <c r="M31" s="67">
        <v>760</v>
      </c>
      <c r="N31" s="67">
        <v>277.89999999999998</v>
      </c>
      <c r="O31" s="67">
        <f t="shared" si="3"/>
        <v>54249.8</v>
      </c>
      <c r="P31" s="67">
        <v>53489.8</v>
      </c>
      <c r="Q31" s="67">
        <v>760</v>
      </c>
      <c r="R31" s="67">
        <v>277.89999999999998</v>
      </c>
      <c r="S31" s="94">
        <f t="shared" si="4"/>
        <v>6122.6</v>
      </c>
      <c r="T31" s="66"/>
      <c r="U31" s="67"/>
      <c r="V31" s="94">
        <f t="shared" si="6"/>
        <v>60372.4</v>
      </c>
      <c r="W31" s="56"/>
      <c r="X31" s="56"/>
      <c r="Y31" s="56"/>
      <c r="Z31" s="5">
        <f t="shared" si="7"/>
        <v>53489800</v>
      </c>
      <c r="AA31" s="7"/>
      <c r="AB31" s="7"/>
    </row>
    <row r="32" spans="1:28" s="2" customFormat="1" ht="15" customHeight="1" x14ac:dyDescent="0.2">
      <c r="A32" s="101">
        <v>22</v>
      </c>
      <c r="B32" s="65" t="s">
        <v>55</v>
      </c>
      <c r="C32" s="94">
        <f t="shared" si="0"/>
        <v>2486</v>
      </c>
      <c r="D32" s="67">
        <v>1300</v>
      </c>
      <c r="E32" s="67">
        <v>1186</v>
      </c>
      <c r="F32" s="94">
        <f t="shared" si="1"/>
        <v>167</v>
      </c>
      <c r="G32" s="67">
        <v>64</v>
      </c>
      <c r="H32" s="67">
        <v>103</v>
      </c>
      <c r="I32" s="67">
        <v>71806</v>
      </c>
      <c r="J32" s="67">
        <v>41458.9</v>
      </c>
      <c r="K32" s="67">
        <f t="shared" si="2"/>
        <v>38119.699999999997</v>
      </c>
      <c r="L32" s="67">
        <v>38019.800000000003</v>
      </c>
      <c r="M32" s="67">
        <v>99.9</v>
      </c>
      <c r="N32" s="67">
        <v>55</v>
      </c>
      <c r="O32" s="67">
        <f t="shared" si="3"/>
        <v>38119.699999999997</v>
      </c>
      <c r="P32" s="67">
        <v>38019.800000000003</v>
      </c>
      <c r="Q32" s="67">
        <v>99.9</v>
      </c>
      <c r="R32" s="67">
        <v>55</v>
      </c>
      <c r="S32" s="94">
        <f t="shared" si="4"/>
        <v>3339.2</v>
      </c>
      <c r="T32" s="66">
        <f>J32-K32</f>
        <v>3339.2</v>
      </c>
      <c r="U32" s="67">
        <v>737.5</v>
      </c>
      <c r="V32" s="94">
        <f t="shared" si="6"/>
        <v>42196.4</v>
      </c>
      <c r="W32" s="56"/>
      <c r="X32" s="56"/>
      <c r="Y32" s="56"/>
      <c r="Z32" s="5">
        <f t="shared" si="7"/>
        <v>38019800</v>
      </c>
      <c r="AA32" s="7"/>
      <c r="AB32" s="7"/>
    </row>
    <row r="33" spans="1:28" s="2" customFormat="1" ht="15" customHeight="1" x14ac:dyDescent="0.2">
      <c r="A33" s="101">
        <v>25</v>
      </c>
      <c r="B33" s="75" t="s">
        <v>56</v>
      </c>
      <c r="C33" s="94">
        <f t="shared" si="0"/>
        <v>3467</v>
      </c>
      <c r="D33" s="67">
        <v>2369</v>
      </c>
      <c r="E33" s="67">
        <v>1098</v>
      </c>
      <c r="F33" s="94">
        <f t="shared" si="1"/>
        <v>198</v>
      </c>
      <c r="G33" s="67">
        <v>98</v>
      </c>
      <c r="H33" s="67">
        <v>100</v>
      </c>
      <c r="I33" s="67">
        <v>90676</v>
      </c>
      <c r="J33" s="67">
        <v>42437</v>
      </c>
      <c r="K33" s="67">
        <f t="shared" si="2"/>
        <v>45249.2</v>
      </c>
      <c r="L33" s="67">
        <v>44373.2</v>
      </c>
      <c r="M33" s="67">
        <v>876</v>
      </c>
      <c r="N33" s="67">
        <v>436.8</v>
      </c>
      <c r="O33" s="67">
        <f t="shared" si="3"/>
        <v>42437</v>
      </c>
      <c r="P33" s="67">
        <v>41561</v>
      </c>
      <c r="Q33" s="67">
        <v>876</v>
      </c>
      <c r="R33" s="67">
        <v>631.29999999999995</v>
      </c>
      <c r="S33" s="94">
        <f t="shared" si="4"/>
        <v>-2812.2</v>
      </c>
      <c r="T33" s="66"/>
      <c r="U33" s="67"/>
      <c r="V33" s="94">
        <f t="shared" si="6"/>
        <v>42437</v>
      </c>
      <c r="W33" s="56">
        <v>2800</v>
      </c>
      <c r="X33" s="56" t="s">
        <v>90</v>
      </c>
      <c r="Y33" s="56"/>
      <c r="Z33" s="5">
        <f t="shared" si="7"/>
        <v>44373200</v>
      </c>
      <c r="AA33" s="7"/>
      <c r="AB33" s="7"/>
    </row>
    <row r="34" spans="1:28" s="2" customFormat="1" ht="15" customHeight="1" x14ac:dyDescent="0.2">
      <c r="A34" s="101">
        <v>26</v>
      </c>
      <c r="B34" s="65" t="s">
        <v>57</v>
      </c>
      <c r="C34" s="94">
        <f t="shared" si="0"/>
        <v>2829</v>
      </c>
      <c r="D34" s="67"/>
      <c r="E34" s="67">
        <v>2829</v>
      </c>
      <c r="F34" s="94">
        <f t="shared" si="1"/>
        <v>181</v>
      </c>
      <c r="G34" s="67"/>
      <c r="H34" s="67">
        <v>181</v>
      </c>
      <c r="I34" s="67">
        <v>131927</v>
      </c>
      <c r="J34" s="67">
        <v>56313.8</v>
      </c>
      <c r="K34" s="67">
        <f t="shared" si="2"/>
        <v>57624.5</v>
      </c>
      <c r="L34" s="67">
        <v>57240</v>
      </c>
      <c r="M34" s="67">
        <v>384.5</v>
      </c>
      <c r="N34" s="67">
        <v>26.5</v>
      </c>
      <c r="O34" s="67">
        <f t="shared" si="3"/>
        <v>56313.8</v>
      </c>
      <c r="P34" s="67">
        <v>55929.3</v>
      </c>
      <c r="Q34" s="67">
        <v>384.5</v>
      </c>
      <c r="R34" s="67">
        <v>26.5</v>
      </c>
      <c r="S34" s="94">
        <f t="shared" si="4"/>
        <v>-1310.7</v>
      </c>
      <c r="T34" s="66">
        <f t="shared" ref="T34:T41" si="9">J34-K34</f>
        <v>-1310.7</v>
      </c>
      <c r="U34" s="67"/>
      <c r="V34" s="94">
        <f t="shared" si="6"/>
        <v>56313.8</v>
      </c>
      <c r="W34" s="56">
        <v>1310.7</v>
      </c>
      <c r="X34" s="56" t="s">
        <v>90</v>
      </c>
      <c r="Y34" s="56"/>
      <c r="Z34" s="5">
        <f t="shared" si="7"/>
        <v>57240000</v>
      </c>
    </row>
    <row r="35" spans="1:28" s="2" customFormat="1" ht="15" customHeight="1" x14ac:dyDescent="0.2">
      <c r="A35" s="101">
        <v>27</v>
      </c>
      <c r="B35" s="65" t="s">
        <v>58</v>
      </c>
      <c r="C35" s="94">
        <f t="shared" si="0"/>
        <v>1453</v>
      </c>
      <c r="D35" s="67">
        <v>1100</v>
      </c>
      <c r="E35" s="67">
        <v>353</v>
      </c>
      <c r="F35" s="94">
        <f t="shared" si="1"/>
        <v>117</v>
      </c>
      <c r="G35" s="67">
        <v>55</v>
      </c>
      <c r="H35" s="67">
        <v>62</v>
      </c>
      <c r="I35" s="74">
        <v>39742</v>
      </c>
      <c r="J35" s="67">
        <v>27085.4</v>
      </c>
      <c r="K35" s="67">
        <f t="shared" si="2"/>
        <v>30366.3</v>
      </c>
      <c r="L35" s="67">
        <v>30214.9</v>
      </c>
      <c r="M35" s="67">
        <v>151.4</v>
      </c>
      <c r="N35" s="67"/>
      <c r="O35" s="67">
        <f t="shared" si="3"/>
        <v>26665.9</v>
      </c>
      <c r="P35" s="67">
        <v>26514.5</v>
      </c>
      <c r="Q35" s="67">
        <v>151.4</v>
      </c>
      <c r="R35" s="67"/>
      <c r="S35" s="94">
        <f t="shared" si="4"/>
        <v>-3280.9</v>
      </c>
      <c r="T35" s="66">
        <f t="shared" si="9"/>
        <v>-3280.9</v>
      </c>
      <c r="U35" s="67">
        <v>0</v>
      </c>
      <c r="V35" s="94">
        <f t="shared" si="6"/>
        <v>27085.4</v>
      </c>
      <c r="W35" s="56">
        <v>3699</v>
      </c>
      <c r="X35" s="56" t="s">
        <v>90</v>
      </c>
      <c r="Y35" s="56"/>
      <c r="Z35" s="5">
        <f t="shared" si="7"/>
        <v>30214900</v>
      </c>
    </row>
    <row r="36" spans="1:28" s="2" customFormat="1" ht="15" customHeight="1" x14ac:dyDescent="0.2">
      <c r="A36" s="101">
        <v>28</v>
      </c>
      <c r="B36" s="75" t="s">
        <v>59</v>
      </c>
      <c r="C36" s="94">
        <f t="shared" si="0"/>
        <v>2500</v>
      </c>
      <c r="D36" s="67"/>
      <c r="E36" s="67">
        <v>2500</v>
      </c>
      <c r="F36" s="94">
        <f t="shared" si="1"/>
        <v>174</v>
      </c>
      <c r="G36" s="67"/>
      <c r="H36" s="67">
        <v>174</v>
      </c>
      <c r="I36" s="67">
        <v>102957</v>
      </c>
      <c r="J36" s="67">
        <v>57098.400000000001</v>
      </c>
      <c r="K36" s="67">
        <f t="shared" si="2"/>
        <v>58362.7</v>
      </c>
      <c r="L36" s="67">
        <v>57519</v>
      </c>
      <c r="M36" s="67">
        <v>843.7</v>
      </c>
      <c r="N36" s="67">
        <v>826.7</v>
      </c>
      <c r="O36" s="67">
        <f t="shared" si="3"/>
        <v>57067.9</v>
      </c>
      <c r="P36" s="67">
        <v>56224.2</v>
      </c>
      <c r="Q36" s="67">
        <v>843.7</v>
      </c>
      <c r="R36" s="67">
        <v>826.7</v>
      </c>
      <c r="S36" s="94">
        <f t="shared" si="4"/>
        <v>-1264.3</v>
      </c>
      <c r="T36" s="66">
        <f t="shared" si="9"/>
        <v>-1264.3</v>
      </c>
      <c r="U36" s="67"/>
      <c r="V36" s="94">
        <f t="shared" si="6"/>
        <v>57098.400000000001</v>
      </c>
      <c r="W36" s="56">
        <v>1321</v>
      </c>
      <c r="X36" s="56" t="s">
        <v>90</v>
      </c>
      <c r="Y36" s="56"/>
      <c r="Z36" s="5">
        <f t="shared" si="7"/>
        <v>57519000</v>
      </c>
    </row>
    <row r="37" spans="1:28" s="2" customFormat="1" ht="15" customHeight="1" x14ac:dyDescent="0.2">
      <c r="A37" s="101">
        <v>29</v>
      </c>
      <c r="B37" s="65" t="s">
        <v>60</v>
      </c>
      <c r="C37" s="94">
        <f t="shared" si="0"/>
        <v>3405</v>
      </c>
      <c r="D37" s="67">
        <v>2623</v>
      </c>
      <c r="E37" s="67">
        <v>782</v>
      </c>
      <c r="F37" s="94">
        <f t="shared" si="1"/>
        <v>203</v>
      </c>
      <c r="G37" s="67">
        <v>133</v>
      </c>
      <c r="H37" s="67">
        <v>70</v>
      </c>
      <c r="I37" s="67">
        <v>88879</v>
      </c>
      <c r="J37" s="67">
        <v>51500.6</v>
      </c>
      <c r="K37" s="67">
        <f t="shared" si="2"/>
        <v>51733.7</v>
      </c>
      <c r="L37" s="67">
        <v>50869.7</v>
      </c>
      <c r="M37" s="67">
        <v>864</v>
      </c>
      <c r="N37" s="67">
        <v>166.1</v>
      </c>
      <c r="O37" s="67">
        <f t="shared" si="3"/>
        <v>51500.6</v>
      </c>
      <c r="P37" s="67">
        <v>50636.6</v>
      </c>
      <c r="Q37" s="67">
        <v>864</v>
      </c>
      <c r="R37" s="67">
        <v>166.1</v>
      </c>
      <c r="S37" s="94">
        <f t="shared" si="4"/>
        <v>-233.1</v>
      </c>
      <c r="T37" s="66">
        <f t="shared" si="9"/>
        <v>-233.1</v>
      </c>
      <c r="U37" s="67"/>
      <c r="V37" s="94">
        <f t="shared" si="6"/>
        <v>51500.6</v>
      </c>
      <c r="W37" s="56"/>
      <c r="X37" s="56"/>
      <c r="Y37" s="56"/>
      <c r="Z37" s="5">
        <f t="shared" si="7"/>
        <v>50869700</v>
      </c>
    </row>
    <row r="38" spans="1:28" s="2" customFormat="1" ht="15" customHeight="1" x14ac:dyDescent="0.2">
      <c r="A38" s="101">
        <v>30</v>
      </c>
      <c r="B38" s="75" t="s">
        <v>61</v>
      </c>
      <c r="C38" s="94">
        <f t="shared" si="0"/>
        <v>3131</v>
      </c>
      <c r="D38" s="67">
        <v>996</v>
      </c>
      <c r="E38" s="67">
        <v>2135</v>
      </c>
      <c r="F38" s="94">
        <f t="shared" si="1"/>
        <v>193</v>
      </c>
      <c r="G38" s="67">
        <v>46</v>
      </c>
      <c r="H38" s="67">
        <v>147</v>
      </c>
      <c r="I38" s="67">
        <v>109964</v>
      </c>
      <c r="J38" s="67">
        <v>52272.800000000003</v>
      </c>
      <c r="K38" s="67">
        <f t="shared" si="2"/>
        <v>52451.199999999997</v>
      </c>
      <c r="L38" s="67">
        <v>51666.9</v>
      </c>
      <c r="M38" s="67">
        <v>784.3</v>
      </c>
      <c r="N38" s="67">
        <v>534.29999999999995</v>
      </c>
      <c r="O38" s="67">
        <f t="shared" si="3"/>
        <v>52451.199999999997</v>
      </c>
      <c r="P38" s="67">
        <v>51666.9</v>
      </c>
      <c r="Q38" s="67">
        <v>784.3</v>
      </c>
      <c r="R38" s="67">
        <v>534.29999999999995</v>
      </c>
      <c r="S38" s="94">
        <f t="shared" si="4"/>
        <v>-178.4</v>
      </c>
      <c r="T38" s="66">
        <f t="shared" si="9"/>
        <v>-178.4</v>
      </c>
      <c r="U38" s="67"/>
      <c r="V38" s="94">
        <f t="shared" si="6"/>
        <v>52272.800000000003</v>
      </c>
      <c r="W38" s="56"/>
      <c r="X38" s="56"/>
      <c r="Y38" s="56"/>
      <c r="Z38" s="5">
        <f t="shared" si="7"/>
        <v>51666900</v>
      </c>
    </row>
    <row r="39" spans="1:28" s="2" customFormat="1" ht="15" customHeight="1" x14ac:dyDescent="0.2">
      <c r="A39" s="101">
        <v>31</v>
      </c>
      <c r="B39" s="75" t="s">
        <v>62</v>
      </c>
      <c r="C39" s="94">
        <f t="shared" si="0"/>
        <v>4029</v>
      </c>
      <c r="D39" s="67">
        <v>1124</v>
      </c>
      <c r="E39" s="67">
        <v>2905</v>
      </c>
      <c r="F39" s="94">
        <f t="shared" si="1"/>
        <v>233</v>
      </c>
      <c r="G39" s="67">
        <v>58</v>
      </c>
      <c r="H39" s="67">
        <v>175</v>
      </c>
      <c r="I39" s="67">
        <v>136277</v>
      </c>
      <c r="J39" s="67">
        <v>73187.199999999997</v>
      </c>
      <c r="K39" s="67">
        <f t="shared" si="2"/>
        <v>73187.199999999997</v>
      </c>
      <c r="L39" s="67">
        <v>70977.5</v>
      </c>
      <c r="M39" s="67">
        <v>2209.6999999999998</v>
      </c>
      <c r="N39" s="67">
        <v>325</v>
      </c>
      <c r="O39" s="67">
        <f t="shared" si="3"/>
        <v>73187.199999999997</v>
      </c>
      <c r="P39" s="67">
        <v>70977.5</v>
      </c>
      <c r="Q39" s="67">
        <v>2209.6999999999998</v>
      </c>
      <c r="R39" s="67">
        <v>325</v>
      </c>
      <c r="S39" s="94">
        <f t="shared" si="4"/>
        <v>0</v>
      </c>
      <c r="T39" s="66">
        <f t="shared" si="9"/>
        <v>0</v>
      </c>
      <c r="U39" s="67">
        <v>182.6</v>
      </c>
      <c r="V39" s="94">
        <f t="shared" si="6"/>
        <v>73369.8</v>
      </c>
      <c r="W39" s="56"/>
      <c r="X39" s="56"/>
      <c r="Y39" s="56"/>
      <c r="Z39" s="5">
        <f t="shared" si="7"/>
        <v>70977500</v>
      </c>
    </row>
    <row r="40" spans="1:28" ht="15" customHeight="1" x14ac:dyDescent="0.2">
      <c r="A40" s="101">
        <v>32</v>
      </c>
      <c r="B40" s="65" t="s">
        <v>63</v>
      </c>
      <c r="C40" s="94">
        <f t="shared" si="0"/>
        <v>3180</v>
      </c>
      <c r="D40" s="67"/>
      <c r="E40" s="67">
        <v>3180</v>
      </c>
      <c r="F40" s="94">
        <f t="shared" si="1"/>
        <v>248</v>
      </c>
      <c r="G40" s="67"/>
      <c r="H40" s="67">
        <v>248</v>
      </c>
      <c r="I40" s="67">
        <v>134646</v>
      </c>
      <c r="J40" s="67">
        <v>71306</v>
      </c>
      <c r="K40" s="67">
        <f t="shared" si="2"/>
        <v>71398</v>
      </c>
      <c r="L40" s="67">
        <v>71199</v>
      </c>
      <c r="M40" s="67">
        <v>199</v>
      </c>
      <c r="N40" s="67">
        <v>199</v>
      </c>
      <c r="O40" s="67">
        <f t="shared" si="3"/>
        <v>71306</v>
      </c>
      <c r="P40" s="67">
        <v>71107</v>
      </c>
      <c r="Q40" s="67">
        <v>199</v>
      </c>
      <c r="R40" s="67">
        <v>199</v>
      </c>
      <c r="S40" s="94">
        <f t="shared" si="4"/>
        <v>-92</v>
      </c>
      <c r="T40" s="66">
        <f t="shared" si="9"/>
        <v>-92</v>
      </c>
      <c r="U40" s="67">
        <v>0</v>
      </c>
      <c r="V40" s="94">
        <f t="shared" si="6"/>
        <v>71306</v>
      </c>
      <c r="W40" s="56"/>
      <c r="X40" s="56"/>
      <c r="Y40" s="56"/>
      <c r="Z40" s="5">
        <f t="shared" si="7"/>
        <v>71199000</v>
      </c>
    </row>
    <row r="41" spans="1:28" ht="15" customHeight="1" x14ac:dyDescent="0.2">
      <c r="A41" s="101">
        <v>33</v>
      </c>
      <c r="B41" s="65" t="s">
        <v>64</v>
      </c>
      <c r="C41" s="94">
        <f t="shared" si="0"/>
        <v>2073</v>
      </c>
      <c r="D41" s="67">
        <v>951</v>
      </c>
      <c r="E41" s="67">
        <v>1122</v>
      </c>
      <c r="F41" s="94">
        <f t="shared" si="1"/>
        <v>119</v>
      </c>
      <c r="G41" s="67">
        <v>41</v>
      </c>
      <c r="H41" s="67">
        <v>78</v>
      </c>
      <c r="I41" s="67">
        <v>66425</v>
      </c>
      <c r="J41" s="67">
        <v>37579.699999999997</v>
      </c>
      <c r="K41" s="67">
        <f t="shared" si="2"/>
        <v>37109.699999999997</v>
      </c>
      <c r="L41" s="67">
        <v>36587.699999999997</v>
      </c>
      <c r="M41" s="67">
        <v>522</v>
      </c>
      <c r="N41" s="67">
        <v>222.1</v>
      </c>
      <c r="O41" s="67">
        <f t="shared" si="3"/>
        <v>32534.7</v>
      </c>
      <c r="P41" s="67">
        <v>32056.7</v>
      </c>
      <c r="Q41" s="67">
        <v>478</v>
      </c>
      <c r="R41" s="67">
        <v>24.2</v>
      </c>
      <c r="S41" s="94">
        <f t="shared" si="4"/>
        <v>470</v>
      </c>
      <c r="T41" s="66">
        <f t="shared" si="9"/>
        <v>470</v>
      </c>
      <c r="U41" s="67"/>
      <c r="V41" s="94">
        <f t="shared" si="6"/>
        <v>37579.699999999997</v>
      </c>
      <c r="W41" s="56"/>
      <c r="X41" s="56"/>
      <c r="Y41" s="56"/>
      <c r="Z41" s="5">
        <f t="shared" si="7"/>
        <v>36587700</v>
      </c>
    </row>
    <row r="42" spans="1:28" ht="15" customHeight="1" x14ac:dyDescent="0.2">
      <c r="A42" s="101">
        <v>34</v>
      </c>
      <c r="B42" s="65" t="s">
        <v>65</v>
      </c>
      <c r="C42" s="94">
        <f t="shared" si="0"/>
        <v>1829</v>
      </c>
      <c r="D42" s="67"/>
      <c r="E42" s="67">
        <v>1829</v>
      </c>
      <c r="F42" s="94">
        <f t="shared" si="1"/>
        <v>130</v>
      </c>
      <c r="G42" s="67"/>
      <c r="H42" s="67">
        <v>130</v>
      </c>
      <c r="I42" s="67">
        <v>72213</v>
      </c>
      <c r="J42" s="67">
        <v>35877.199999999997</v>
      </c>
      <c r="K42" s="67">
        <f t="shared" si="2"/>
        <v>37047</v>
      </c>
      <c r="L42" s="67">
        <v>36591.4</v>
      </c>
      <c r="M42" s="67">
        <v>455.6</v>
      </c>
      <c r="N42" s="67">
        <v>244</v>
      </c>
      <c r="O42" s="67">
        <f t="shared" si="3"/>
        <v>35877.199999999997</v>
      </c>
      <c r="P42" s="67">
        <v>35421.599999999999</v>
      </c>
      <c r="Q42" s="67">
        <v>455.6</v>
      </c>
      <c r="R42" s="67">
        <v>244</v>
      </c>
      <c r="S42" s="94">
        <f t="shared" si="4"/>
        <v>-1169.8</v>
      </c>
      <c r="T42" s="66"/>
      <c r="U42" s="67"/>
      <c r="V42" s="94">
        <f t="shared" si="6"/>
        <v>35877.199999999997</v>
      </c>
      <c r="W42" s="56">
        <v>1379.2</v>
      </c>
      <c r="X42" s="56" t="s">
        <v>90</v>
      </c>
      <c r="Y42" s="56"/>
      <c r="Z42" s="5">
        <f t="shared" si="7"/>
        <v>36591400</v>
      </c>
    </row>
    <row r="43" spans="1:28" ht="15" customHeight="1" x14ac:dyDescent="0.2">
      <c r="A43" s="102"/>
      <c r="B43" s="65" t="s">
        <v>66</v>
      </c>
      <c r="C43" s="94">
        <f t="shared" si="0"/>
        <v>0</v>
      </c>
      <c r="D43" s="67"/>
      <c r="E43" s="67"/>
      <c r="F43" s="94">
        <f t="shared" si="1"/>
        <v>0</v>
      </c>
      <c r="G43" s="67"/>
      <c r="H43" s="67"/>
      <c r="I43" s="67">
        <v>198592</v>
      </c>
      <c r="J43" s="67">
        <v>0</v>
      </c>
      <c r="K43" s="67">
        <f t="shared" si="2"/>
        <v>0</v>
      </c>
      <c r="L43" s="67"/>
      <c r="M43" s="67"/>
      <c r="N43" s="67"/>
      <c r="O43" s="67">
        <f t="shared" si="3"/>
        <v>0</v>
      </c>
      <c r="P43" s="67">
        <f>J43</f>
        <v>0</v>
      </c>
      <c r="Q43" s="67"/>
      <c r="R43" s="67"/>
      <c r="S43" s="94">
        <f t="shared" si="4"/>
        <v>0</v>
      </c>
      <c r="T43" s="66">
        <f>J43-K43</f>
        <v>0</v>
      </c>
      <c r="U43" s="67"/>
      <c r="V43" s="94">
        <f t="shared" si="6"/>
        <v>0</v>
      </c>
      <c r="W43" s="56"/>
      <c r="X43" s="56"/>
      <c r="Y43" s="56"/>
      <c r="Z43" s="5">
        <f t="shared" si="7"/>
        <v>0</v>
      </c>
    </row>
    <row r="44" spans="1:28" s="100" customFormat="1" ht="21" customHeight="1" x14ac:dyDescent="0.2">
      <c r="A44" s="103"/>
      <c r="B44" s="97" t="s">
        <v>4</v>
      </c>
      <c r="C44" s="98">
        <f t="shared" ref="C44:V44" si="10">SUM(C9:C43)</f>
        <v>180399</v>
      </c>
      <c r="D44" s="98">
        <f t="shared" si="10"/>
        <v>132377</v>
      </c>
      <c r="E44" s="98">
        <f t="shared" si="10"/>
        <v>48022</v>
      </c>
      <c r="F44" s="98">
        <f t="shared" si="10"/>
        <v>8761</v>
      </c>
      <c r="G44" s="98">
        <f t="shared" si="10"/>
        <v>5363</v>
      </c>
      <c r="H44" s="98">
        <f t="shared" si="10"/>
        <v>3398</v>
      </c>
      <c r="I44" s="98">
        <f t="shared" si="10"/>
        <v>4778611</v>
      </c>
      <c r="J44" s="98">
        <f t="shared" si="10"/>
        <v>2549280.7999999998</v>
      </c>
      <c r="K44" s="98">
        <f t="shared" si="10"/>
        <v>2476415.2000000002</v>
      </c>
      <c r="L44" s="98">
        <f t="shared" si="10"/>
        <v>2431860</v>
      </c>
      <c r="M44" s="98">
        <f t="shared" si="10"/>
        <v>44555.199999999997</v>
      </c>
      <c r="N44" s="98">
        <f t="shared" si="10"/>
        <v>28957.1</v>
      </c>
      <c r="O44" s="98">
        <f t="shared" si="10"/>
        <v>2449252.9</v>
      </c>
      <c r="P44" s="98">
        <f t="shared" si="10"/>
        <v>2405369.2999999998</v>
      </c>
      <c r="Q44" s="98">
        <f t="shared" si="10"/>
        <v>43883.6</v>
      </c>
      <c r="R44" s="98">
        <f t="shared" si="10"/>
        <v>28881.9</v>
      </c>
      <c r="S44" s="98">
        <f t="shared" si="10"/>
        <v>49053.599999999999</v>
      </c>
      <c r="T44" s="98">
        <f t="shared" si="10"/>
        <v>53573.599999999999</v>
      </c>
      <c r="U44" s="98">
        <f t="shared" si="10"/>
        <v>4503.8</v>
      </c>
      <c r="V44" s="98">
        <f t="shared" si="10"/>
        <v>2553784.6</v>
      </c>
      <c r="W44" s="99"/>
      <c r="X44" s="99"/>
      <c r="Y44" s="99"/>
    </row>
    <row r="46" spans="1:28" x14ac:dyDescent="0.2">
      <c r="Q46" s="150">
        <f>[1]сентябрь!$M$45+[1]октябрь!$M$45+Q44</f>
        <v>194058.2</v>
      </c>
    </row>
    <row r="48" spans="1:28" ht="5.25" customHeight="1" x14ac:dyDescent="0.2"/>
    <row r="49" spans="2:10" hidden="1" x14ac:dyDescent="0.2">
      <c r="J49" s="149"/>
    </row>
    <row r="50" spans="2:10" hidden="1" x14ac:dyDescent="0.2"/>
    <row r="51" spans="2:10" hidden="1" x14ac:dyDescent="0.2"/>
    <row r="52" spans="2:10" hidden="1" x14ac:dyDescent="0.2"/>
    <row r="53" spans="2:10" hidden="1" x14ac:dyDescent="0.2"/>
    <row r="54" spans="2:10" hidden="1" x14ac:dyDescent="0.2"/>
    <row r="55" spans="2:10" hidden="1" x14ac:dyDescent="0.2"/>
    <row r="56" spans="2:10" hidden="1" x14ac:dyDescent="0.2"/>
    <row r="57" spans="2:10" hidden="1" x14ac:dyDescent="0.2"/>
    <row r="58" spans="2:10" hidden="1" x14ac:dyDescent="0.2"/>
    <row r="59" spans="2:10" hidden="1" x14ac:dyDescent="0.2"/>
    <row r="60" spans="2:10" hidden="1" x14ac:dyDescent="0.2"/>
    <row r="61" spans="2:10" hidden="1" x14ac:dyDescent="0.2"/>
    <row r="62" spans="2:10" hidden="1" x14ac:dyDescent="0.2"/>
    <row r="63" spans="2:10" x14ac:dyDescent="0.2">
      <c r="B63" s="34" t="s">
        <v>77</v>
      </c>
    </row>
    <row r="64" spans="2:10" x14ac:dyDescent="0.2">
      <c r="B64" s="34" t="s">
        <v>78</v>
      </c>
    </row>
  </sheetData>
  <mergeCells count="22">
    <mergeCell ref="O5:R5"/>
    <mergeCell ref="A5:A7"/>
    <mergeCell ref="B5:B7"/>
    <mergeCell ref="C5:E6"/>
    <mergeCell ref="F5:H6"/>
    <mergeCell ref="I5:I7"/>
    <mergeCell ref="B1:S1"/>
    <mergeCell ref="U1:V3"/>
    <mergeCell ref="B2:S2"/>
    <mergeCell ref="J3:N3"/>
    <mergeCell ref="S5:S7"/>
    <mergeCell ref="T5:T7"/>
    <mergeCell ref="U5:U7"/>
    <mergeCell ref="V5:V7"/>
    <mergeCell ref="K6:K7"/>
    <mergeCell ref="L6:L7"/>
    <mergeCell ref="M6:N6"/>
    <mergeCell ref="O6:O7"/>
    <mergeCell ref="P6:P7"/>
    <mergeCell ref="Q6:R6"/>
    <mergeCell ref="J5:J7"/>
    <mergeCell ref="K5:N5"/>
  </mergeCells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I46"/>
  <sheetViews>
    <sheetView zoomScale="130" zoomScaleNormal="130" workbookViewId="0">
      <pane xSplit="2" ySplit="6" topLeftCell="J28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bestFit="1" customWidth="1"/>
    <col min="4" max="4" width="9.85546875" style="15" bestFit="1" customWidth="1"/>
    <col min="5" max="5" width="8.85546875" style="15" customWidth="1"/>
    <col min="6" max="6" width="7.28515625" style="15" customWidth="1"/>
    <col min="7" max="7" width="9.5703125" style="15" customWidth="1"/>
    <col min="8" max="8" width="10.28515625" style="15" customWidth="1"/>
    <col min="9" max="9" width="8.5703125" style="15" customWidth="1"/>
    <col min="10" max="26" width="9.42578125" style="15" customWidth="1"/>
    <col min="27" max="27" width="11" style="32" customWidth="1"/>
    <col min="28" max="28" width="9.140625" style="14" customWidth="1"/>
    <col min="29" max="86" width="9.140625" style="14"/>
    <col min="87" max="16384" width="9.140625" style="15"/>
  </cols>
  <sheetData>
    <row r="1" spans="1:87" x14ac:dyDescent="0.2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</row>
    <row r="2" spans="1:87" ht="8.25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</row>
    <row r="3" spans="1:87" x14ac:dyDescent="0.2">
      <c r="A3" s="428" t="s">
        <v>81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</row>
    <row r="4" spans="1:87" ht="2.25" customHeight="1" x14ac:dyDescent="0.2"/>
    <row r="5" spans="1:87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2" t="s">
        <v>89</v>
      </c>
      <c r="AB5" s="31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</row>
    <row r="6" spans="1:87" s="17" customFormat="1" ht="55.5" customHeight="1" x14ac:dyDescent="0.2">
      <c r="A6" s="430"/>
      <c r="B6" s="431"/>
      <c r="C6" s="134" t="s">
        <v>8</v>
      </c>
      <c r="D6" s="134" t="s">
        <v>9</v>
      </c>
      <c r="E6" s="425"/>
      <c r="F6" s="427"/>
      <c r="G6" s="134" t="s">
        <v>8</v>
      </c>
      <c r="H6" s="134" t="s">
        <v>74</v>
      </c>
      <c r="I6" s="425"/>
      <c r="J6" s="427"/>
      <c r="K6" s="134" t="s">
        <v>8</v>
      </c>
      <c r="L6" s="134" t="s">
        <v>74</v>
      </c>
      <c r="M6" s="425"/>
      <c r="N6" s="427"/>
      <c r="O6" s="134" t="s">
        <v>8</v>
      </c>
      <c r="P6" s="134" t="s">
        <v>74</v>
      </c>
      <c r="Q6" s="425"/>
      <c r="R6" s="427"/>
      <c r="S6" s="134" t="s">
        <v>8</v>
      </c>
      <c r="T6" s="134" t="s">
        <v>74</v>
      </c>
      <c r="U6" s="425"/>
      <c r="V6" s="427"/>
      <c r="W6" s="134" t="s">
        <v>8</v>
      </c>
      <c r="X6" s="134" t="s">
        <v>74</v>
      </c>
      <c r="Y6" s="425"/>
      <c r="Z6" s="427"/>
      <c r="AA6" s="423"/>
      <c r="AB6" s="31" t="s">
        <v>75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9">
        <f>E7+I7+M7+Q7+U7+Y7</f>
        <v>54786</v>
      </c>
      <c r="AB7" s="41">
        <f>июнь!L9-'фот июнь'!AA7</f>
        <v>-1</v>
      </c>
    </row>
    <row r="8" spans="1:87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2">K8+L8</f>
        <v>13350</v>
      </c>
      <c r="N8" s="36">
        <v>26</v>
      </c>
      <c r="O8" s="36">
        <v>10382</v>
      </c>
      <c r="P8" s="36">
        <v>3542</v>
      </c>
      <c r="Q8" s="36">
        <f t="shared" ref="Q8:Q40" si="3">O8+P8</f>
        <v>13924</v>
      </c>
      <c r="R8" s="36">
        <v>26</v>
      </c>
      <c r="S8" s="36">
        <v>18065</v>
      </c>
      <c r="T8" s="36">
        <v>6169</v>
      </c>
      <c r="U8" s="36">
        <f t="shared" ref="U8:U40" si="4">S8+T8</f>
        <v>24234</v>
      </c>
      <c r="V8" s="36">
        <v>26</v>
      </c>
      <c r="W8" s="36">
        <v>17795</v>
      </c>
      <c r="X8" s="36">
        <v>6096</v>
      </c>
      <c r="Y8" s="36">
        <f t="shared" ref="Y8:Y40" si="5">W8+X8</f>
        <v>23891</v>
      </c>
      <c r="Z8" s="36">
        <v>26</v>
      </c>
      <c r="AA8" s="39">
        <f t="shared" ref="AA8:AA40" si="6">E8+I8+M8+Q8+U8+Y8</f>
        <v>103702</v>
      </c>
      <c r="AB8" s="41">
        <f>июнь!L10-'фот июнь'!AA8</f>
        <v>0</v>
      </c>
    </row>
    <row r="9" spans="1:87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2"/>
        <v>5172</v>
      </c>
      <c r="N9" s="36">
        <v>21</v>
      </c>
      <c r="O9" s="36">
        <v>3869</v>
      </c>
      <c r="P9" s="36">
        <v>1348</v>
      </c>
      <c r="Q9" s="36">
        <f t="shared" si="3"/>
        <v>5217</v>
      </c>
      <c r="R9" s="36">
        <v>21</v>
      </c>
      <c r="S9" s="36">
        <v>6879</v>
      </c>
      <c r="T9" s="36">
        <v>2341</v>
      </c>
      <c r="U9" s="36">
        <f t="shared" si="4"/>
        <v>9220</v>
      </c>
      <c r="V9" s="36">
        <v>21</v>
      </c>
      <c r="W9" s="36">
        <v>6681</v>
      </c>
      <c r="X9" s="36">
        <v>2292</v>
      </c>
      <c r="Y9" s="36">
        <f t="shared" si="5"/>
        <v>8973</v>
      </c>
      <c r="Z9" s="36">
        <v>21</v>
      </c>
      <c r="AA9" s="39">
        <f t="shared" si="6"/>
        <v>39036</v>
      </c>
      <c r="AB9" s="41">
        <f>июнь!L11-'фот июнь'!AA9</f>
        <v>0</v>
      </c>
    </row>
    <row r="10" spans="1:87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2"/>
        <v>75346</v>
      </c>
      <c r="N10" s="36">
        <v>25</v>
      </c>
      <c r="O10" s="36">
        <v>54023</v>
      </c>
      <c r="P10" s="36">
        <v>19682</v>
      </c>
      <c r="Q10" s="36">
        <f t="shared" si="3"/>
        <v>73705</v>
      </c>
      <c r="R10" s="36">
        <v>25</v>
      </c>
      <c r="S10" s="36">
        <v>130818</v>
      </c>
      <c r="T10" s="36">
        <v>28286</v>
      </c>
      <c r="U10" s="36">
        <f t="shared" si="4"/>
        <v>159104</v>
      </c>
      <c r="V10" s="36">
        <v>25</v>
      </c>
      <c r="W10" s="36">
        <v>51854</v>
      </c>
      <c r="X10" s="36">
        <v>32283</v>
      </c>
      <c r="Y10" s="36">
        <f t="shared" si="5"/>
        <v>84137</v>
      </c>
      <c r="Z10" s="36">
        <v>25</v>
      </c>
      <c r="AA10" s="39">
        <f t="shared" si="6"/>
        <v>539243</v>
      </c>
      <c r="AB10" s="41">
        <f>июнь!L12-'фот июнь'!AA10</f>
        <v>-1</v>
      </c>
    </row>
    <row r="11" spans="1:87" x14ac:dyDescent="0.2">
      <c r="A11" s="20">
        <v>5</v>
      </c>
      <c r="B11" s="19" t="s">
        <v>36</v>
      </c>
      <c r="C11" s="36">
        <v>5800</v>
      </c>
      <c r="D11" s="36">
        <v>1948</v>
      </c>
      <c r="E11" s="38">
        <f t="shared" si="0"/>
        <v>7748</v>
      </c>
      <c r="F11" s="36">
        <v>26</v>
      </c>
      <c r="G11" s="36">
        <v>5661</v>
      </c>
      <c r="H11" s="36">
        <v>1976</v>
      </c>
      <c r="I11" s="36">
        <f t="shared" si="1"/>
        <v>7637</v>
      </c>
      <c r="J11" s="36">
        <v>27</v>
      </c>
      <c r="K11" s="36">
        <v>6010</v>
      </c>
      <c r="L11" s="36">
        <v>2060</v>
      </c>
      <c r="M11" s="36">
        <f t="shared" si="2"/>
        <v>8070</v>
      </c>
      <c r="N11" s="36">
        <v>28</v>
      </c>
      <c r="O11" s="36">
        <v>5746</v>
      </c>
      <c r="P11" s="36">
        <v>2088</v>
      </c>
      <c r="Q11" s="36">
        <f t="shared" si="3"/>
        <v>7834</v>
      </c>
      <c r="R11" s="36">
        <v>22</v>
      </c>
      <c r="S11" s="36">
        <v>6348</v>
      </c>
      <c r="T11" s="36">
        <v>1956</v>
      </c>
      <c r="U11" s="36">
        <f t="shared" si="4"/>
        <v>8304</v>
      </c>
      <c r="V11" s="36">
        <v>21</v>
      </c>
      <c r="W11" s="36">
        <v>14774</v>
      </c>
      <c r="X11" s="36">
        <v>4589</v>
      </c>
      <c r="Y11" s="36">
        <f t="shared" si="5"/>
        <v>19363</v>
      </c>
      <c r="Z11" s="36">
        <v>18</v>
      </c>
      <c r="AA11" s="39">
        <f t="shared" si="6"/>
        <v>58956</v>
      </c>
      <c r="AB11" s="41">
        <f>июнь!L13-'фот июнь'!AA11</f>
        <v>-1</v>
      </c>
    </row>
    <row r="12" spans="1:87" x14ac:dyDescent="0.2">
      <c r="A12" s="18">
        <v>6</v>
      </c>
      <c r="B12" s="21" t="s">
        <v>37</v>
      </c>
      <c r="C12" s="36">
        <v>4263</v>
      </c>
      <c r="D12" s="36">
        <v>1407</v>
      </c>
      <c r="E12" s="38">
        <f t="shared" si="0"/>
        <v>5670</v>
      </c>
      <c r="F12" s="36">
        <v>25</v>
      </c>
      <c r="G12" s="36">
        <v>4254</v>
      </c>
      <c r="H12" s="36">
        <v>1398</v>
      </c>
      <c r="I12" s="36">
        <f t="shared" si="1"/>
        <v>5652</v>
      </c>
      <c r="J12" s="36">
        <v>25</v>
      </c>
      <c r="K12" s="36">
        <v>4411</v>
      </c>
      <c r="L12" s="36">
        <v>1461</v>
      </c>
      <c r="M12" s="36">
        <f t="shared" si="2"/>
        <v>5872</v>
      </c>
      <c r="N12" s="36">
        <v>24</v>
      </c>
      <c r="O12" s="36">
        <v>4165</v>
      </c>
      <c r="P12" s="36">
        <v>1416</v>
      </c>
      <c r="Q12" s="36">
        <f t="shared" si="3"/>
        <v>5581</v>
      </c>
      <c r="R12" s="36">
        <v>27</v>
      </c>
      <c r="S12" s="36">
        <v>4706</v>
      </c>
      <c r="T12" s="36">
        <v>1461</v>
      </c>
      <c r="U12" s="36">
        <f t="shared" si="4"/>
        <v>6167</v>
      </c>
      <c r="V12" s="36">
        <v>26</v>
      </c>
      <c r="W12" s="36">
        <v>9694</v>
      </c>
      <c r="X12" s="36">
        <v>3187</v>
      </c>
      <c r="Y12" s="36">
        <f t="shared" si="5"/>
        <v>12881</v>
      </c>
      <c r="Z12" s="36">
        <v>22</v>
      </c>
      <c r="AA12" s="39">
        <f t="shared" si="6"/>
        <v>41823</v>
      </c>
      <c r="AB12" s="41">
        <f>июнь!L14-'фот июнь'!AA12</f>
        <v>0</v>
      </c>
    </row>
    <row r="13" spans="1:87" x14ac:dyDescent="0.2">
      <c r="A13" s="20">
        <v>7</v>
      </c>
      <c r="B13" s="19" t="s">
        <v>38</v>
      </c>
      <c r="C13" s="36">
        <v>5961</v>
      </c>
      <c r="D13" s="36">
        <v>2280</v>
      </c>
      <c r="E13" s="38">
        <f t="shared" si="0"/>
        <v>8241</v>
      </c>
      <c r="F13" s="36">
        <v>39</v>
      </c>
      <c r="G13" s="36">
        <v>5237</v>
      </c>
      <c r="H13" s="36">
        <v>2722</v>
      </c>
      <c r="I13" s="36">
        <f t="shared" si="1"/>
        <v>7959</v>
      </c>
      <c r="J13" s="36">
        <v>39</v>
      </c>
      <c r="K13" s="36">
        <v>4927</v>
      </c>
      <c r="L13" s="36">
        <v>2561</v>
      </c>
      <c r="M13" s="36">
        <f t="shared" si="2"/>
        <v>7488</v>
      </c>
      <c r="N13" s="36">
        <v>39</v>
      </c>
      <c r="O13" s="36">
        <v>5961</v>
      </c>
      <c r="P13" s="36">
        <v>2039</v>
      </c>
      <c r="Q13" s="36">
        <f t="shared" si="3"/>
        <v>8000</v>
      </c>
      <c r="R13" s="36">
        <v>39</v>
      </c>
      <c r="S13" s="36">
        <v>8558</v>
      </c>
      <c r="T13" s="36">
        <v>2927</v>
      </c>
      <c r="U13" s="36">
        <f t="shared" si="4"/>
        <v>11485</v>
      </c>
      <c r="V13" s="36">
        <v>39</v>
      </c>
      <c r="W13" s="36">
        <v>11439</v>
      </c>
      <c r="X13" s="36">
        <v>3912</v>
      </c>
      <c r="Y13" s="36">
        <f t="shared" si="5"/>
        <v>15351</v>
      </c>
      <c r="Z13" s="36">
        <v>39</v>
      </c>
      <c r="AA13" s="39">
        <f t="shared" si="6"/>
        <v>58524</v>
      </c>
      <c r="AB13" s="41">
        <f>июнь!L15-'фот июнь'!AA13</f>
        <v>0</v>
      </c>
    </row>
    <row r="14" spans="1:87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2"/>
        <v>20827</v>
      </c>
      <c r="N14" s="36">
        <v>21</v>
      </c>
      <c r="O14" s="36">
        <v>15292</v>
      </c>
      <c r="P14" s="36">
        <v>5294</v>
      </c>
      <c r="Q14" s="36">
        <f t="shared" si="3"/>
        <v>20586</v>
      </c>
      <c r="R14" s="36">
        <v>19</v>
      </c>
      <c r="S14" s="36">
        <v>27149</v>
      </c>
      <c r="T14" s="36">
        <v>9234</v>
      </c>
      <c r="U14" s="36">
        <f t="shared" si="4"/>
        <v>36383</v>
      </c>
      <c r="V14" s="36">
        <v>16</v>
      </c>
      <c r="W14" s="36">
        <v>28109</v>
      </c>
      <c r="X14" s="36">
        <v>9735</v>
      </c>
      <c r="Y14" s="36">
        <f t="shared" si="5"/>
        <v>37844</v>
      </c>
      <c r="Z14" s="36">
        <v>16</v>
      </c>
      <c r="AA14" s="39">
        <f t="shared" si="6"/>
        <v>157512</v>
      </c>
      <c r="AB14" s="41">
        <f>июнь!L16-'фот июнь'!AA14</f>
        <v>0</v>
      </c>
    </row>
    <row r="15" spans="1:87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2"/>
        <v>7253</v>
      </c>
      <c r="N15" s="36">
        <v>18</v>
      </c>
      <c r="O15" s="36">
        <v>5731</v>
      </c>
      <c r="P15" s="36">
        <v>1975</v>
      </c>
      <c r="Q15" s="36">
        <f t="shared" si="3"/>
        <v>7706</v>
      </c>
      <c r="R15" s="36">
        <v>24</v>
      </c>
      <c r="S15" s="36">
        <v>8288</v>
      </c>
      <c r="T15" s="36">
        <v>2620</v>
      </c>
      <c r="U15" s="36">
        <f t="shared" si="4"/>
        <v>10908</v>
      </c>
      <c r="V15" s="36">
        <v>24</v>
      </c>
      <c r="W15" s="36">
        <v>9432</v>
      </c>
      <c r="X15" s="36">
        <v>3155</v>
      </c>
      <c r="Y15" s="36">
        <f t="shared" si="5"/>
        <v>12587</v>
      </c>
      <c r="Z15" s="36">
        <v>17</v>
      </c>
      <c r="AA15" s="39">
        <f t="shared" si="6"/>
        <v>53210</v>
      </c>
      <c r="AB15" s="41">
        <f>июнь!L17-'фот июнь'!AA15</f>
        <v>-1</v>
      </c>
    </row>
    <row r="16" spans="1:87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2"/>
        <v>7610</v>
      </c>
      <c r="N16" s="36">
        <v>25</v>
      </c>
      <c r="O16" s="36">
        <v>5597</v>
      </c>
      <c r="P16" s="36">
        <v>1907</v>
      </c>
      <c r="Q16" s="36">
        <f t="shared" si="3"/>
        <v>7504</v>
      </c>
      <c r="R16" s="36">
        <v>25</v>
      </c>
      <c r="S16" s="36">
        <v>11985</v>
      </c>
      <c r="T16" s="36">
        <v>4094</v>
      </c>
      <c r="U16" s="36">
        <f t="shared" si="4"/>
        <v>16079</v>
      </c>
      <c r="V16" s="36">
        <v>25</v>
      </c>
      <c r="W16" s="36">
        <v>6221</v>
      </c>
      <c r="X16" s="36">
        <v>2123</v>
      </c>
      <c r="Y16" s="36">
        <f t="shared" si="5"/>
        <v>8344</v>
      </c>
      <c r="Z16" s="36">
        <v>25</v>
      </c>
      <c r="AA16" s="39">
        <f t="shared" si="6"/>
        <v>54281</v>
      </c>
      <c r="AB16" s="41">
        <f>июнь!L18-'фот июнь'!AA16</f>
        <v>-1</v>
      </c>
    </row>
    <row r="17" spans="1:86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2"/>
        <v>26960</v>
      </c>
      <c r="N17" s="36">
        <v>27</v>
      </c>
      <c r="O17" s="36">
        <v>20535</v>
      </c>
      <c r="P17" s="36">
        <v>6977</v>
      </c>
      <c r="Q17" s="36">
        <f t="shared" si="3"/>
        <v>27512</v>
      </c>
      <c r="R17" s="36">
        <v>27</v>
      </c>
      <c r="S17" s="36">
        <v>38936</v>
      </c>
      <c r="T17" s="36">
        <v>10203</v>
      </c>
      <c r="U17" s="36">
        <f t="shared" si="4"/>
        <v>49139</v>
      </c>
      <c r="V17" s="36">
        <v>27</v>
      </c>
      <c r="W17" s="36">
        <v>28807</v>
      </c>
      <c r="X17" s="36">
        <v>13123</v>
      </c>
      <c r="Y17" s="36">
        <f t="shared" si="5"/>
        <v>41930</v>
      </c>
      <c r="Z17" s="36">
        <v>27</v>
      </c>
      <c r="AA17" s="39">
        <f t="shared" si="6"/>
        <v>199043</v>
      </c>
      <c r="AB17" s="41">
        <f>июнь!L19-'фот июнь'!AA17</f>
        <v>-1</v>
      </c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</row>
    <row r="18" spans="1:86" s="24" customFormat="1" x14ac:dyDescent="0.2">
      <c r="A18" s="18">
        <v>12</v>
      </c>
      <c r="B18" s="19" t="s">
        <v>43</v>
      </c>
      <c r="C18" s="36">
        <v>3334</v>
      </c>
      <c r="D18" s="36">
        <v>1140</v>
      </c>
      <c r="E18" s="38">
        <f t="shared" si="0"/>
        <v>4474</v>
      </c>
      <c r="F18" s="36">
        <v>15</v>
      </c>
      <c r="G18" s="36">
        <v>3459</v>
      </c>
      <c r="H18" s="36">
        <v>1183</v>
      </c>
      <c r="I18" s="36">
        <f t="shared" si="1"/>
        <v>4642</v>
      </c>
      <c r="J18" s="36">
        <v>20</v>
      </c>
      <c r="K18" s="36">
        <v>3396</v>
      </c>
      <c r="L18" s="36">
        <v>1162</v>
      </c>
      <c r="M18" s="36">
        <f t="shared" si="2"/>
        <v>4558</v>
      </c>
      <c r="N18" s="36">
        <v>18</v>
      </c>
      <c r="O18" s="36">
        <v>3394</v>
      </c>
      <c r="P18" s="36">
        <v>1161</v>
      </c>
      <c r="Q18" s="36">
        <f t="shared" si="3"/>
        <v>4555</v>
      </c>
      <c r="R18" s="36">
        <v>18</v>
      </c>
      <c r="S18" s="36">
        <v>8829</v>
      </c>
      <c r="T18" s="36">
        <v>3019</v>
      </c>
      <c r="U18" s="36">
        <f t="shared" si="4"/>
        <v>11848</v>
      </c>
      <c r="V18" s="36">
        <v>20</v>
      </c>
      <c r="W18" s="36">
        <v>2083</v>
      </c>
      <c r="X18" s="36">
        <v>712</v>
      </c>
      <c r="Y18" s="36">
        <f t="shared" si="5"/>
        <v>2795</v>
      </c>
      <c r="Z18" s="36">
        <v>8</v>
      </c>
      <c r="AA18" s="39">
        <f t="shared" si="6"/>
        <v>32872</v>
      </c>
      <c r="AB18" s="41">
        <f>июнь!L20-'фот июнь'!AA18</f>
        <v>2</v>
      </c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</row>
    <row r="19" spans="1:86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2"/>
        <v>3609</v>
      </c>
      <c r="N19" s="36">
        <v>33</v>
      </c>
      <c r="O19" s="36">
        <v>2699</v>
      </c>
      <c r="P19" s="36">
        <v>917</v>
      </c>
      <c r="Q19" s="36">
        <f t="shared" si="3"/>
        <v>3616</v>
      </c>
      <c r="R19" s="36">
        <v>33</v>
      </c>
      <c r="S19" s="36">
        <v>5696</v>
      </c>
      <c r="T19" s="36">
        <v>1941</v>
      </c>
      <c r="U19" s="36">
        <f t="shared" si="4"/>
        <v>7637</v>
      </c>
      <c r="V19" s="36">
        <v>28</v>
      </c>
      <c r="W19" s="36">
        <v>3403</v>
      </c>
      <c r="X19" s="36">
        <v>1140</v>
      </c>
      <c r="Y19" s="36">
        <f t="shared" si="5"/>
        <v>4543</v>
      </c>
      <c r="Z19" s="36">
        <v>28</v>
      </c>
      <c r="AA19" s="39">
        <f t="shared" si="6"/>
        <v>26761</v>
      </c>
      <c r="AB19" s="41">
        <f>июнь!L21-'фот июнь'!AA19</f>
        <v>-1</v>
      </c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</row>
    <row r="20" spans="1:86" s="24" customFormat="1" x14ac:dyDescent="0.2">
      <c r="A20" s="18">
        <v>14</v>
      </c>
      <c r="B20" s="19" t="s">
        <v>45</v>
      </c>
      <c r="C20" s="36">
        <v>3485</v>
      </c>
      <c r="D20" s="36">
        <v>1190</v>
      </c>
      <c r="E20" s="38">
        <f t="shared" si="0"/>
        <v>4675</v>
      </c>
      <c r="F20" s="36">
        <v>33</v>
      </c>
      <c r="G20" s="36">
        <v>3037</v>
      </c>
      <c r="H20" s="36">
        <v>1032</v>
      </c>
      <c r="I20" s="36">
        <f t="shared" si="1"/>
        <v>4069</v>
      </c>
      <c r="J20" s="36">
        <v>35</v>
      </c>
      <c r="K20" s="36">
        <v>2997</v>
      </c>
      <c r="L20" s="36">
        <v>1016</v>
      </c>
      <c r="M20" s="36">
        <f t="shared" si="2"/>
        <v>4013</v>
      </c>
      <c r="N20" s="36">
        <v>33</v>
      </c>
      <c r="O20" s="36">
        <v>2985</v>
      </c>
      <c r="P20" s="36">
        <v>1016</v>
      </c>
      <c r="Q20" s="36">
        <f t="shared" si="3"/>
        <v>4001</v>
      </c>
      <c r="R20" s="36">
        <v>33</v>
      </c>
      <c r="S20" s="36">
        <v>4442</v>
      </c>
      <c r="T20" s="36">
        <v>1514</v>
      </c>
      <c r="U20" s="36">
        <f t="shared" si="4"/>
        <v>5956</v>
      </c>
      <c r="V20" s="36">
        <v>32</v>
      </c>
      <c r="W20" s="36">
        <v>6178</v>
      </c>
      <c r="X20" s="36">
        <v>2111</v>
      </c>
      <c r="Y20" s="36">
        <f t="shared" si="5"/>
        <v>8289</v>
      </c>
      <c r="Z20" s="36">
        <v>63</v>
      </c>
      <c r="AA20" s="39">
        <f t="shared" si="6"/>
        <v>31003</v>
      </c>
      <c r="AB20" s="41">
        <f>июнь!L22-'фот июнь'!AA20</f>
        <v>2</v>
      </c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</row>
    <row r="21" spans="1:86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2"/>
        <v>4711</v>
      </c>
      <c r="N21" s="36">
        <v>23</v>
      </c>
      <c r="O21" s="36">
        <v>3507</v>
      </c>
      <c r="P21" s="36">
        <v>1194</v>
      </c>
      <c r="Q21" s="36">
        <f t="shared" si="3"/>
        <v>4701</v>
      </c>
      <c r="R21" s="36">
        <v>21</v>
      </c>
      <c r="S21" s="36">
        <v>4480</v>
      </c>
      <c r="T21" s="36">
        <v>1526</v>
      </c>
      <c r="U21" s="36">
        <f t="shared" si="4"/>
        <v>6006</v>
      </c>
      <c r="V21" s="36">
        <v>22</v>
      </c>
      <c r="W21" s="36">
        <v>9477</v>
      </c>
      <c r="X21" s="36">
        <v>3241</v>
      </c>
      <c r="Y21" s="36">
        <f t="shared" si="5"/>
        <v>12718</v>
      </c>
      <c r="Z21" s="36"/>
      <c r="AA21" s="39">
        <f t="shared" si="6"/>
        <v>37700</v>
      </c>
      <c r="AB21" s="41">
        <f>июнь!L23-'фот июнь'!AA21</f>
        <v>1</v>
      </c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</row>
    <row r="22" spans="1:86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2"/>
        <v>5770</v>
      </c>
      <c r="N22" s="36">
        <v>23</v>
      </c>
      <c r="O22" s="36">
        <v>4151</v>
      </c>
      <c r="P22" s="36">
        <v>1418</v>
      </c>
      <c r="Q22" s="36">
        <f t="shared" si="3"/>
        <v>5569</v>
      </c>
      <c r="R22" s="36">
        <v>23</v>
      </c>
      <c r="S22" s="36">
        <v>6815</v>
      </c>
      <c r="T22" s="36">
        <v>2325</v>
      </c>
      <c r="U22" s="36">
        <f t="shared" si="4"/>
        <v>9140</v>
      </c>
      <c r="V22" s="36">
        <v>18</v>
      </c>
      <c r="W22" s="36">
        <v>7568</v>
      </c>
      <c r="X22" s="36">
        <v>2574</v>
      </c>
      <c r="Y22" s="36">
        <f t="shared" si="5"/>
        <v>10142</v>
      </c>
      <c r="Z22" s="36">
        <v>19</v>
      </c>
      <c r="AA22" s="39">
        <f t="shared" si="6"/>
        <v>44187</v>
      </c>
      <c r="AB22" s="41">
        <f>июнь!L24-'фот июнь'!AA22</f>
        <v>1</v>
      </c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</row>
    <row r="23" spans="1:86" s="24" customFormat="1" x14ac:dyDescent="0.2">
      <c r="A23" s="18">
        <v>17</v>
      </c>
      <c r="B23" s="19" t="s">
        <v>48</v>
      </c>
      <c r="C23" s="36">
        <v>4416</v>
      </c>
      <c r="D23" s="36">
        <v>1483</v>
      </c>
      <c r="E23" s="38">
        <f t="shared" si="0"/>
        <v>5899</v>
      </c>
      <c r="F23" s="36">
        <v>26</v>
      </c>
      <c r="G23" s="36">
        <v>4339</v>
      </c>
      <c r="H23" s="36">
        <v>1484</v>
      </c>
      <c r="I23" s="36">
        <f t="shared" si="1"/>
        <v>5823</v>
      </c>
      <c r="J23" s="36">
        <v>26</v>
      </c>
      <c r="K23" s="36">
        <v>4454</v>
      </c>
      <c r="L23" s="36">
        <v>1521</v>
      </c>
      <c r="M23" s="36">
        <f t="shared" si="2"/>
        <v>5975</v>
      </c>
      <c r="N23" s="36">
        <v>26</v>
      </c>
      <c r="O23" s="36">
        <v>4389</v>
      </c>
      <c r="P23" s="36">
        <v>1493</v>
      </c>
      <c r="Q23" s="36">
        <f t="shared" si="3"/>
        <v>5882</v>
      </c>
      <c r="R23" s="36">
        <v>26</v>
      </c>
      <c r="S23" s="36">
        <v>6644</v>
      </c>
      <c r="T23" s="36">
        <v>2255</v>
      </c>
      <c r="U23" s="36">
        <f t="shared" si="4"/>
        <v>8899</v>
      </c>
      <c r="V23" s="36">
        <v>26</v>
      </c>
      <c r="W23" s="36">
        <v>9272</v>
      </c>
      <c r="X23" s="36">
        <v>3172</v>
      </c>
      <c r="Y23" s="36">
        <f t="shared" si="5"/>
        <v>12444</v>
      </c>
      <c r="Z23" s="36">
        <v>26</v>
      </c>
      <c r="AA23" s="39">
        <f t="shared" si="6"/>
        <v>44922</v>
      </c>
      <c r="AB23" s="41">
        <f>июнь!L25-'фот июнь'!AA23</f>
        <v>1</v>
      </c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</row>
    <row r="24" spans="1:86" s="24" customFormat="1" x14ac:dyDescent="0.2">
      <c r="A24" s="20">
        <v>18</v>
      </c>
      <c r="B24" s="19" t="s">
        <v>49</v>
      </c>
      <c r="C24" s="36">
        <v>2713</v>
      </c>
      <c r="D24" s="36">
        <v>928</v>
      </c>
      <c r="E24" s="38">
        <f t="shared" si="0"/>
        <v>3641</v>
      </c>
      <c r="F24" s="36">
        <v>27</v>
      </c>
      <c r="G24" s="36">
        <v>2889</v>
      </c>
      <c r="H24" s="36">
        <v>988</v>
      </c>
      <c r="I24" s="36">
        <f t="shared" si="1"/>
        <v>3877</v>
      </c>
      <c r="J24" s="36">
        <v>27</v>
      </c>
      <c r="K24" s="36">
        <v>2792</v>
      </c>
      <c r="L24" s="36">
        <v>955</v>
      </c>
      <c r="M24" s="36">
        <f t="shared" si="2"/>
        <v>3747</v>
      </c>
      <c r="N24" s="36">
        <v>27</v>
      </c>
      <c r="O24" s="36">
        <v>2885</v>
      </c>
      <c r="P24" s="36">
        <v>987</v>
      </c>
      <c r="Q24" s="36">
        <f t="shared" si="3"/>
        <v>3872</v>
      </c>
      <c r="R24" s="36">
        <v>27</v>
      </c>
      <c r="S24" s="36">
        <v>3204</v>
      </c>
      <c r="T24" s="36">
        <v>1096</v>
      </c>
      <c r="U24" s="36">
        <f t="shared" si="4"/>
        <v>4300</v>
      </c>
      <c r="V24" s="36"/>
      <c r="W24" s="36">
        <v>7365</v>
      </c>
      <c r="X24" s="36">
        <v>2519</v>
      </c>
      <c r="Y24" s="36">
        <f t="shared" si="5"/>
        <v>9884</v>
      </c>
      <c r="Z24" s="36"/>
      <c r="AA24" s="39">
        <f t="shared" si="6"/>
        <v>29321</v>
      </c>
      <c r="AB24" s="41">
        <f>июнь!L26-'фот июнь'!AA24</f>
        <v>-3</v>
      </c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</row>
    <row r="25" spans="1:86" s="24" customFormat="1" x14ac:dyDescent="0.2">
      <c r="A25" s="20">
        <v>19</v>
      </c>
      <c r="B25" s="21" t="s">
        <v>50</v>
      </c>
      <c r="C25" s="36">
        <v>6178</v>
      </c>
      <c r="D25" s="36">
        <v>2105</v>
      </c>
      <c r="E25" s="38">
        <f t="shared" si="0"/>
        <v>8283</v>
      </c>
      <c r="F25" s="36">
        <v>32</v>
      </c>
      <c r="G25" s="36">
        <v>6042</v>
      </c>
      <c r="H25" s="36">
        <v>2063</v>
      </c>
      <c r="I25" s="36">
        <f t="shared" si="1"/>
        <v>8105</v>
      </c>
      <c r="J25" s="36">
        <v>32</v>
      </c>
      <c r="K25" s="36">
        <v>6201</v>
      </c>
      <c r="L25" s="36">
        <v>2110</v>
      </c>
      <c r="M25" s="36">
        <f t="shared" si="2"/>
        <v>8311</v>
      </c>
      <c r="N25" s="36">
        <v>34</v>
      </c>
      <c r="O25" s="36">
        <v>6110</v>
      </c>
      <c r="P25" s="36">
        <v>2082</v>
      </c>
      <c r="Q25" s="36">
        <f t="shared" si="3"/>
        <v>8192</v>
      </c>
      <c r="R25" s="36">
        <v>32</v>
      </c>
      <c r="S25" s="36">
        <v>15769</v>
      </c>
      <c r="T25" s="36">
        <v>5387</v>
      </c>
      <c r="U25" s="36">
        <f t="shared" si="4"/>
        <v>21156</v>
      </c>
      <c r="V25" s="36">
        <v>20</v>
      </c>
      <c r="W25" s="36">
        <v>4379</v>
      </c>
      <c r="X25" s="36">
        <v>1495</v>
      </c>
      <c r="Y25" s="36">
        <f t="shared" si="5"/>
        <v>5874</v>
      </c>
      <c r="Z25" s="36">
        <v>30</v>
      </c>
      <c r="AA25" s="39">
        <f t="shared" si="6"/>
        <v>59921</v>
      </c>
      <c r="AB25" s="41">
        <f>июнь!L27-'фот июнь'!AA25</f>
        <v>0</v>
      </c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</row>
    <row r="26" spans="1:86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2"/>
        <v>11568</v>
      </c>
      <c r="N26" s="36">
        <v>35</v>
      </c>
      <c r="O26" s="36">
        <v>8429</v>
      </c>
      <c r="P26" s="36">
        <v>2895</v>
      </c>
      <c r="Q26" s="36">
        <f t="shared" si="3"/>
        <v>11324</v>
      </c>
      <c r="R26" s="36">
        <v>35</v>
      </c>
      <c r="S26" s="36">
        <v>9349</v>
      </c>
      <c r="T26" s="36">
        <v>3279</v>
      </c>
      <c r="U26" s="36">
        <f t="shared" si="4"/>
        <v>12628</v>
      </c>
      <c r="V26" s="36">
        <v>34</v>
      </c>
      <c r="W26" s="36">
        <v>19065</v>
      </c>
      <c r="X26" s="36">
        <v>6412</v>
      </c>
      <c r="Y26" s="36">
        <f t="shared" si="5"/>
        <v>25477</v>
      </c>
      <c r="Z26" s="36">
        <v>35</v>
      </c>
      <c r="AA26" s="39">
        <f t="shared" si="6"/>
        <v>82627</v>
      </c>
      <c r="AB26" s="41">
        <f>июнь!L28-'фот июнь'!AA26</f>
        <v>0</v>
      </c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</row>
    <row r="27" spans="1:86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2"/>
        <v>7911</v>
      </c>
      <c r="N27" s="36">
        <v>31</v>
      </c>
      <c r="O27" s="36">
        <v>5923</v>
      </c>
      <c r="P27" s="36">
        <v>2008</v>
      </c>
      <c r="Q27" s="36">
        <f t="shared" si="3"/>
        <v>7931</v>
      </c>
      <c r="R27" s="36">
        <v>31</v>
      </c>
      <c r="S27" s="36">
        <v>10209</v>
      </c>
      <c r="T27" s="36">
        <v>3491</v>
      </c>
      <c r="U27" s="36">
        <f t="shared" si="4"/>
        <v>13700</v>
      </c>
      <c r="V27" s="36">
        <v>31</v>
      </c>
      <c r="W27" s="36">
        <v>9935</v>
      </c>
      <c r="X27" s="36">
        <v>3398</v>
      </c>
      <c r="Y27" s="36">
        <f t="shared" si="5"/>
        <v>13333</v>
      </c>
      <c r="Z27" s="36">
        <v>31</v>
      </c>
      <c r="AA27" s="39">
        <f t="shared" si="6"/>
        <v>58357</v>
      </c>
      <c r="AB27" s="41">
        <f>июнь!L29-'фот июнь'!AA27</f>
        <v>-1</v>
      </c>
    </row>
    <row r="28" spans="1:86" s="24" customFormat="1" x14ac:dyDescent="0.2">
      <c r="A28" s="18">
        <v>22</v>
      </c>
      <c r="B28" s="21" t="s">
        <v>53</v>
      </c>
      <c r="C28" s="36">
        <v>2457</v>
      </c>
      <c r="D28" s="36">
        <v>909</v>
      </c>
      <c r="E28" s="38">
        <f t="shared" si="0"/>
        <v>3366</v>
      </c>
      <c r="F28" s="36">
        <v>18</v>
      </c>
      <c r="G28" s="36">
        <v>2362</v>
      </c>
      <c r="H28" s="36">
        <v>988</v>
      </c>
      <c r="I28" s="36">
        <f t="shared" si="1"/>
        <v>3350</v>
      </c>
      <c r="J28" s="36">
        <v>18</v>
      </c>
      <c r="K28" s="36">
        <v>2535</v>
      </c>
      <c r="L28" s="36">
        <v>757</v>
      </c>
      <c r="M28" s="36">
        <f t="shared" si="2"/>
        <v>3292</v>
      </c>
      <c r="N28" s="36">
        <v>19</v>
      </c>
      <c r="O28" s="36">
        <v>2451</v>
      </c>
      <c r="P28" s="36">
        <v>663</v>
      </c>
      <c r="Q28" s="36">
        <f t="shared" si="3"/>
        <v>3114</v>
      </c>
      <c r="R28" s="36">
        <v>19</v>
      </c>
      <c r="S28" s="36">
        <v>6450</v>
      </c>
      <c r="T28" s="36">
        <v>1956</v>
      </c>
      <c r="U28" s="36">
        <f t="shared" si="4"/>
        <v>8406</v>
      </c>
      <c r="V28" s="36">
        <v>19</v>
      </c>
      <c r="W28" s="36">
        <v>2697</v>
      </c>
      <c r="X28" s="36">
        <v>1103</v>
      </c>
      <c r="Y28" s="36">
        <f t="shared" si="5"/>
        <v>3800</v>
      </c>
      <c r="Z28" s="36">
        <v>19</v>
      </c>
      <c r="AA28" s="39">
        <f t="shared" si="6"/>
        <v>25328</v>
      </c>
      <c r="AB28" s="41">
        <f>июнь!L30-'фот июнь'!AA28</f>
        <v>0</v>
      </c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</row>
    <row r="29" spans="1:86" s="24" customFormat="1" x14ac:dyDescent="0.2">
      <c r="A29" s="18">
        <v>23</v>
      </c>
      <c r="B29" s="19" t="s">
        <v>54</v>
      </c>
      <c r="C29" s="36">
        <v>5344</v>
      </c>
      <c r="D29" s="36">
        <v>1819</v>
      </c>
      <c r="E29" s="38">
        <f t="shared" si="0"/>
        <v>7163</v>
      </c>
      <c r="F29" s="36">
        <v>35</v>
      </c>
      <c r="G29" s="36">
        <v>5469</v>
      </c>
      <c r="H29" s="36">
        <v>1858</v>
      </c>
      <c r="I29" s="36">
        <f t="shared" si="1"/>
        <v>7327</v>
      </c>
      <c r="J29" s="36">
        <v>34</v>
      </c>
      <c r="K29" s="36">
        <v>5303</v>
      </c>
      <c r="L29" s="36">
        <v>1795</v>
      </c>
      <c r="M29" s="36">
        <f t="shared" si="2"/>
        <v>7098</v>
      </c>
      <c r="N29" s="36">
        <v>33</v>
      </c>
      <c r="O29" s="36">
        <v>5410</v>
      </c>
      <c r="P29" s="36">
        <v>1845</v>
      </c>
      <c r="Q29" s="36">
        <f t="shared" si="3"/>
        <v>7255</v>
      </c>
      <c r="R29" s="36">
        <v>30</v>
      </c>
      <c r="S29" s="36">
        <v>7301</v>
      </c>
      <c r="T29" s="36">
        <v>2487</v>
      </c>
      <c r="U29" s="36">
        <f t="shared" si="4"/>
        <v>9788</v>
      </c>
      <c r="V29" s="36">
        <v>33</v>
      </c>
      <c r="W29" s="36">
        <v>11082</v>
      </c>
      <c r="X29" s="36">
        <v>3777</v>
      </c>
      <c r="Y29" s="36">
        <f t="shared" si="5"/>
        <v>14859</v>
      </c>
      <c r="Z29" s="36">
        <v>32</v>
      </c>
      <c r="AA29" s="39">
        <f t="shared" si="6"/>
        <v>53490</v>
      </c>
      <c r="AB29" s="41">
        <f>июнь!L31-'фот июнь'!AA29</f>
        <v>0</v>
      </c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</row>
    <row r="30" spans="1:86" s="24" customFormat="1" x14ac:dyDescent="0.2">
      <c r="A30" s="20">
        <v>24</v>
      </c>
      <c r="B30" s="19" t="s">
        <v>55</v>
      </c>
      <c r="C30" s="36">
        <v>3765</v>
      </c>
      <c r="D30" s="36">
        <v>1284</v>
      </c>
      <c r="E30" s="38">
        <f t="shared" si="0"/>
        <v>5049</v>
      </c>
      <c r="F30" s="36">
        <v>31</v>
      </c>
      <c r="G30" s="36">
        <v>3868</v>
      </c>
      <c r="H30" s="36">
        <v>1325</v>
      </c>
      <c r="I30" s="36">
        <f t="shared" si="1"/>
        <v>5193</v>
      </c>
      <c r="J30" s="36">
        <v>29</v>
      </c>
      <c r="K30" s="36">
        <v>4042</v>
      </c>
      <c r="L30" s="36">
        <v>1378</v>
      </c>
      <c r="M30" s="36">
        <f t="shared" si="2"/>
        <v>5420</v>
      </c>
      <c r="N30" s="36">
        <v>46</v>
      </c>
      <c r="O30" s="36">
        <v>3844</v>
      </c>
      <c r="P30" s="36">
        <v>1311</v>
      </c>
      <c r="Q30" s="36">
        <f t="shared" si="3"/>
        <v>5155</v>
      </c>
      <c r="R30" s="36">
        <v>37</v>
      </c>
      <c r="S30" s="36">
        <v>7582</v>
      </c>
      <c r="T30" s="36">
        <v>2284</v>
      </c>
      <c r="U30" s="36">
        <f t="shared" si="4"/>
        <v>9866</v>
      </c>
      <c r="V30" s="36">
        <v>17</v>
      </c>
      <c r="W30" s="36">
        <v>5468</v>
      </c>
      <c r="X30" s="36">
        <v>1868</v>
      </c>
      <c r="Y30" s="36">
        <f t="shared" si="5"/>
        <v>7336</v>
      </c>
      <c r="Z30" s="36">
        <v>8</v>
      </c>
      <c r="AA30" s="39">
        <f t="shared" si="6"/>
        <v>38019</v>
      </c>
      <c r="AB30" s="41">
        <f>июнь!L32-'фот июнь'!AA30</f>
        <v>1</v>
      </c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</row>
    <row r="31" spans="1:86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2"/>
        <v>5882</v>
      </c>
      <c r="N31" s="36">
        <v>27</v>
      </c>
      <c r="O31" s="36">
        <v>4391</v>
      </c>
      <c r="P31" s="36">
        <v>1447</v>
      </c>
      <c r="Q31" s="36">
        <f t="shared" si="3"/>
        <v>5838</v>
      </c>
      <c r="R31" s="36">
        <v>34</v>
      </c>
      <c r="S31" s="36">
        <v>5566</v>
      </c>
      <c r="T31" s="36">
        <v>1880</v>
      </c>
      <c r="U31" s="36">
        <f t="shared" si="4"/>
        <v>7446</v>
      </c>
      <c r="V31" s="36">
        <v>32</v>
      </c>
      <c r="W31" s="36">
        <v>10168</v>
      </c>
      <c r="X31" s="36">
        <v>3477</v>
      </c>
      <c r="Y31" s="36">
        <f t="shared" si="5"/>
        <v>13645</v>
      </c>
      <c r="Z31" s="36">
        <v>31</v>
      </c>
      <c r="AA31" s="39">
        <f t="shared" si="6"/>
        <v>44374</v>
      </c>
      <c r="AB31" s="41">
        <f>июнь!L33-'фот июнь'!AA31</f>
        <v>-1</v>
      </c>
    </row>
    <row r="32" spans="1:86" s="24" customFormat="1" x14ac:dyDescent="0.2">
      <c r="A32" s="18">
        <v>26</v>
      </c>
      <c r="B32" s="19" t="s">
        <v>57</v>
      </c>
      <c r="C32" s="36">
        <v>5882</v>
      </c>
      <c r="D32" s="36">
        <v>2008</v>
      </c>
      <c r="E32" s="38">
        <f t="shared" si="0"/>
        <v>7890</v>
      </c>
      <c r="F32" s="36">
        <v>34</v>
      </c>
      <c r="G32" s="36">
        <v>5859</v>
      </c>
      <c r="H32" s="36">
        <v>1993</v>
      </c>
      <c r="I32" s="36">
        <f t="shared" si="1"/>
        <v>7852</v>
      </c>
      <c r="J32" s="36">
        <v>35</v>
      </c>
      <c r="K32" s="36">
        <v>5812</v>
      </c>
      <c r="L32" s="36">
        <v>1964</v>
      </c>
      <c r="M32" s="36">
        <f t="shared" si="2"/>
        <v>7776</v>
      </c>
      <c r="N32" s="36">
        <v>35</v>
      </c>
      <c r="O32" s="36">
        <v>5883</v>
      </c>
      <c r="P32" s="36">
        <v>2003</v>
      </c>
      <c r="Q32" s="36">
        <f t="shared" si="3"/>
        <v>7886</v>
      </c>
      <c r="R32" s="36">
        <v>34</v>
      </c>
      <c r="S32" s="36">
        <v>15670</v>
      </c>
      <c r="T32" s="36">
        <v>5351</v>
      </c>
      <c r="U32" s="36">
        <f t="shared" si="4"/>
        <v>21021</v>
      </c>
      <c r="V32" s="36">
        <v>34</v>
      </c>
      <c r="W32" s="36">
        <v>3599</v>
      </c>
      <c r="X32" s="36">
        <v>1216</v>
      </c>
      <c r="Y32" s="36">
        <f t="shared" si="5"/>
        <v>4815</v>
      </c>
      <c r="Z32" s="36">
        <v>34</v>
      </c>
      <c r="AA32" s="39">
        <f t="shared" si="6"/>
        <v>57240</v>
      </c>
      <c r="AB32" s="41">
        <f>июнь!L34-'фот июнь'!AA32</f>
        <v>0</v>
      </c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</row>
    <row r="33" spans="1:86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2"/>
        <v>3914</v>
      </c>
      <c r="N33" s="36">
        <v>26</v>
      </c>
      <c r="O33" s="36">
        <v>2958</v>
      </c>
      <c r="P33" s="36">
        <v>1006</v>
      </c>
      <c r="Q33" s="36">
        <f t="shared" si="3"/>
        <v>3964</v>
      </c>
      <c r="R33" s="36">
        <v>26</v>
      </c>
      <c r="S33" s="36">
        <v>6189</v>
      </c>
      <c r="T33" s="36">
        <v>2152</v>
      </c>
      <c r="U33" s="36">
        <f t="shared" si="4"/>
        <v>8341</v>
      </c>
      <c r="V33" s="36">
        <v>28</v>
      </c>
      <c r="W33" s="36">
        <v>4429</v>
      </c>
      <c r="X33" s="36">
        <v>1533</v>
      </c>
      <c r="Y33" s="36">
        <f t="shared" si="5"/>
        <v>5962</v>
      </c>
      <c r="Z33" s="36">
        <v>27</v>
      </c>
      <c r="AA33" s="39">
        <f t="shared" si="6"/>
        <v>30216</v>
      </c>
      <c r="AB33" s="41">
        <f>июнь!L35-'фот июнь'!AA33</f>
        <v>-1</v>
      </c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</row>
    <row r="34" spans="1:86" s="24" customFormat="1" x14ac:dyDescent="0.2">
      <c r="A34" s="18">
        <v>28</v>
      </c>
      <c r="B34" s="21" t="s">
        <v>59</v>
      </c>
      <c r="C34" s="36">
        <v>4830</v>
      </c>
      <c r="D34" s="36">
        <v>1616</v>
      </c>
      <c r="E34" s="38">
        <f t="shared" si="0"/>
        <v>6446</v>
      </c>
      <c r="F34" s="36">
        <v>30</v>
      </c>
      <c r="G34" s="36">
        <v>4751</v>
      </c>
      <c r="H34" s="36">
        <v>1591</v>
      </c>
      <c r="I34" s="36">
        <f t="shared" si="1"/>
        <v>6342</v>
      </c>
      <c r="J34" s="36">
        <v>31</v>
      </c>
      <c r="K34" s="36">
        <v>5268</v>
      </c>
      <c r="L34" s="36">
        <v>1757</v>
      </c>
      <c r="M34" s="36">
        <f t="shared" si="2"/>
        <v>7025</v>
      </c>
      <c r="N34" s="36">
        <v>35</v>
      </c>
      <c r="O34" s="36">
        <v>9231</v>
      </c>
      <c r="P34" s="36">
        <v>3149</v>
      </c>
      <c r="Q34" s="36">
        <f t="shared" si="3"/>
        <v>12380</v>
      </c>
      <c r="R34" s="36">
        <v>58</v>
      </c>
      <c r="S34" s="36">
        <v>9661</v>
      </c>
      <c r="T34" s="36">
        <v>3285</v>
      </c>
      <c r="U34" s="36">
        <f t="shared" si="4"/>
        <v>12946</v>
      </c>
      <c r="V34" s="36">
        <v>49</v>
      </c>
      <c r="W34" s="36">
        <v>9241</v>
      </c>
      <c r="X34" s="36">
        <v>3140</v>
      </c>
      <c r="Y34" s="36">
        <f t="shared" si="5"/>
        <v>12381</v>
      </c>
      <c r="Z34" s="36">
        <v>34</v>
      </c>
      <c r="AA34" s="39">
        <f t="shared" si="6"/>
        <v>57520</v>
      </c>
      <c r="AB34" s="41">
        <f>июнь!L36-'фот июнь'!AA34</f>
        <v>-1</v>
      </c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</row>
    <row r="35" spans="1:86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2"/>
        <v>7008</v>
      </c>
      <c r="N35" s="36">
        <v>0</v>
      </c>
      <c r="O35" s="36">
        <v>5246</v>
      </c>
      <c r="P35" s="36">
        <v>1788</v>
      </c>
      <c r="Q35" s="36">
        <f t="shared" si="3"/>
        <v>7034</v>
      </c>
      <c r="R35" s="36"/>
      <c r="S35" s="36">
        <v>7627</v>
      </c>
      <c r="T35" s="36">
        <v>2603</v>
      </c>
      <c r="U35" s="36">
        <f t="shared" si="4"/>
        <v>10230</v>
      </c>
      <c r="V35" s="36"/>
      <c r="W35" s="36">
        <v>9680</v>
      </c>
      <c r="X35" s="36">
        <v>3303</v>
      </c>
      <c r="Y35" s="36">
        <f t="shared" si="5"/>
        <v>12983</v>
      </c>
      <c r="Z35" s="36"/>
      <c r="AA35" s="39">
        <f t="shared" si="6"/>
        <v>50872</v>
      </c>
      <c r="AB35" s="41">
        <f>июнь!L37-'фот июнь'!AA35</f>
        <v>-2</v>
      </c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</row>
    <row r="36" spans="1:86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2"/>
        <v>7171</v>
      </c>
      <c r="N36" s="36">
        <v>33</v>
      </c>
      <c r="O36" s="36">
        <v>5224</v>
      </c>
      <c r="P36" s="36">
        <v>1773</v>
      </c>
      <c r="Q36" s="36">
        <f t="shared" si="3"/>
        <v>6997</v>
      </c>
      <c r="R36" s="36">
        <v>33</v>
      </c>
      <c r="S36" s="36">
        <v>7656</v>
      </c>
      <c r="T36" s="36">
        <v>2653</v>
      </c>
      <c r="U36" s="36">
        <f t="shared" si="4"/>
        <v>10309</v>
      </c>
      <c r="V36" s="36">
        <v>33</v>
      </c>
      <c r="W36" s="36">
        <v>9729</v>
      </c>
      <c r="X36" s="36">
        <v>3246</v>
      </c>
      <c r="Y36" s="36">
        <f t="shared" si="5"/>
        <v>12975</v>
      </c>
      <c r="Z36" s="36">
        <v>33</v>
      </c>
      <c r="AA36" s="39">
        <f t="shared" si="6"/>
        <v>51670</v>
      </c>
      <c r="AB36" s="41">
        <f>июнь!L38-'фот июнь'!AA36</f>
        <v>-3</v>
      </c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</row>
    <row r="37" spans="1:86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2"/>
        <v>9038</v>
      </c>
      <c r="N37" s="36">
        <v>26</v>
      </c>
      <c r="O37" s="36">
        <v>6918</v>
      </c>
      <c r="P37" s="36">
        <v>2366</v>
      </c>
      <c r="Q37" s="36">
        <f t="shared" si="3"/>
        <v>9284</v>
      </c>
      <c r="R37" s="36">
        <v>25</v>
      </c>
      <c r="S37" s="36">
        <v>8000</v>
      </c>
      <c r="T37" s="36">
        <v>2736</v>
      </c>
      <c r="U37" s="36">
        <f t="shared" si="4"/>
        <v>10736</v>
      </c>
      <c r="V37" s="36">
        <v>28</v>
      </c>
      <c r="W37" s="36">
        <v>17374</v>
      </c>
      <c r="X37" s="36">
        <v>5942</v>
      </c>
      <c r="Y37" s="36">
        <f t="shared" si="5"/>
        <v>23316</v>
      </c>
      <c r="Z37" s="36">
        <v>26</v>
      </c>
      <c r="AA37" s="39">
        <f t="shared" si="6"/>
        <v>70976</v>
      </c>
      <c r="AB37" s="41">
        <f>июнь!L39-'фот июнь'!AA37</f>
        <v>2</v>
      </c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</row>
    <row r="38" spans="1:86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2"/>
        <v>9467</v>
      </c>
      <c r="N38" s="36">
        <v>28</v>
      </c>
      <c r="O38" s="36">
        <v>7214</v>
      </c>
      <c r="P38" s="36">
        <v>2499</v>
      </c>
      <c r="Q38" s="36">
        <f t="shared" si="3"/>
        <v>9713</v>
      </c>
      <c r="R38" s="36">
        <v>28</v>
      </c>
      <c r="S38" s="36">
        <v>12539</v>
      </c>
      <c r="T38" s="36">
        <v>4264</v>
      </c>
      <c r="U38" s="36">
        <f t="shared" si="4"/>
        <v>16803</v>
      </c>
      <c r="V38" s="36">
        <v>29</v>
      </c>
      <c r="W38" s="36">
        <v>11895</v>
      </c>
      <c r="X38" s="36">
        <v>3947</v>
      </c>
      <c r="Y38" s="36">
        <f t="shared" si="5"/>
        <v>15842</v>
      </c>
      <c r="Z38" s="36">
        <v>29</v>
      </c>
      <c r="AA38" s="39">
        <f t="shared" si="6"/>
        <v>71199</v>
      </c>
      <c r="AB38" s="41">
        <f>июнь!L40-'фот июнь'!AA38</f>
        <v>0</v>
      </c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</row>
    <row r="39" spans="1:86" s="24" customFormat="1" x14ac:dyDescent="0.2">
      <c r="A39" s="18">
        <v>33</v>
      </c>
      <c r="B39" s="19" t="s">
        <v>64</v>
      </c>
      <c r="C39" s="36">
        <v>3785</v>
      </c>
      <c r="D39" s="36">
        <v>1274</v>
      </c>
      <c r="E39" s="38">
        <f t="shared" si="0"/>
        <v>5059</v>
      </c>
      <c r="F39" s="36">
        <v>18</v>
      </c>
      <c r="G39" s="36">
        <v>3726</v>
      </c>
      <c r="H39" s="36">
        <v>1234</v>
      </c>
      <c r="I39" s="36">
        <f t="shared" si="1"/>
        <v>4960</v>
      </c>
      <c r="J39" s="36">
        <v>59</v>
      </c>
      <c r="K39" s="36">
        <v>3662</v>
      </c>
      <c r="L39" s="36">
        <v>1227</v>
      </c>
      <c r="M39" s="36">
        <f t="shared" si="2"/>
        <v>4889</v>
      </c>
      <c r="N39" s="36">
        <v>19</v>
      </c>
      <c r="O39" s="36">
        <v>3615</v>
      </c>
      <c r="P39" s="36">
        <v>1227</v>
      </c>
      <c r="Q39" s="36">
        <f t="shared" si="3"/>
        <v>4842</v>
      </c>
      <c r="R39" s="36">
        <v>19</v>
      </c>
      <c r="S39" s="36">
        <v>5505</v>
      </c>
      <c r="T39" s="36">
        <v>1870</v>
      </c>
      <c r="U39" s="36">
        <f t="shared" si="4"/>
        <v>7375</v>
      </c>
      <c r="V39" s="36">
        <v>19</v>
      </c>
      <c r="W39" s="36">
        <v>7059</v>
      </c>
      <c r="X39" s="36">
        <v>2405</v>
      </c>
      <c r="Y39" s="36">
        <f t="shared" si="5"/>
        <v>9464</v>
      </c>
      <c r="Z39" s="36">
        <v>20</v>
      </c>
      <c r="AA39" s="39">
        <f t="shared" si="6"/>
        <v>36589</v>
      </c>
      <c r="AB39" s="41">
        <f>июнь!L41-'фот июнь'!AA39</f>
        <v>-1</v>
      </c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</row>
    <row r="40" spans="1:86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2"/>
        <v>5029</v>
      </c>
      <c r="N40" s="36">
        <v>17</v>
      </c>
      <c r="O40" s="36">
        <v>3799</v>
      </c>
      <c r="P40" s="36">
        <v>1297</v>
      </c>
      <c r="Q40" s="36">
        <f t="shared" si="3"/>
        <v>5096</v>
      </c>
      <c r="R40" s="36">
        <v>17</v>
      </c>
      <c r="S40" s="36">
        <v>4128</v>
      </c>
      <c r="T40" s="36">
        <v>1412</v>
      </c>
      <c r="U40" s="36">
        <f t="shared" si="4"/>
        <v>5540</v>
      </c>
      <c r="V40" s="36"/>
      <c r="W40" s="36">
        <v>7931</v>
      </c>
      <c r="X40" s="36">
        <v>2702</v>
      </c>
      <c r="Y40" s="36">
        <f t="shared" si="5"/>
        <v>10633</v>
      </c>
      <c r="Z40" s="36"/>
      <c r="AA40" s="39">
        <f t="shared" si="6"/>
        <v>36593</v>
      </c>
      <c r="AB40" s="41">
        <f>июнь!L42-'фот июнь'!AA40</f>
        <v>-2</v>
      </c>
    </row>
    <row r="41" spans="1:86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A41" si="7">SUM(K7:K40)</f>
        <v>243474</v>
      </c>
      <c r="L41" s="38">
        <f t="shared" si="7"/>
        <v>85174</v>
      </c>
      <c r="M41" s="38">
        <f t="shared" si="7"/>
        <v>328648</v>
      </c>
      <c r="N41" s="38">
        <f>SUM(N7:N40)/34</f>
        <v>27</v>
      </c>
      <c r="O41" s="38">
        <f t="shared" si="7"/>
        <v>247626</v>
      </c>
      <c r="P41" s="38">
        <f t="shared" si="7"/>
        <v>85753</v>
      </c>
      <c r="Q41" s="38">
        <f t="shared" si="7"/>
        <v>333379</v>
      </c>
      <c r="R41" s="38">
        <f t="shared" si="7"/>
        <v>917</v>
      </c>
      <c r="S41" s="38">
        <f t="shared" si="7"/>
        <v>450874</v>
      </c>
      <c r="T41" s="38">
        <f t="shared" si="7"/>
        <v>132139</v>
      </c>
      <c r="U41" s="38">
        <f t="shared" si="7"/>
        <v>583013</v>
      </c>
      <c r="V41" s="38">
        <f t="shared" si="7"/>
        <v>825</v>
      </c>
      <c r="W41" s="38">
        <f t="shared" si="7"/>
        <v>383732</v>
      </c>
      <c r="X41" s="38">
        <f t="shared" si="7"/>
        <v>147979</v>
      </c>
      <c r="Y41" s="38">
        <f t="shared" si="7"/>
        <v>531711</v>
      </c>
      <c r="Z41" s="38">
        <f t="shared" si="7"/>
        <v>793</v>
      </c>
      <c r="AA41" s="39">
        <f t="shared" si="7"/>
        <v>2431873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</row>
    <row r="45" spans="1:86" x14ac:dyDescent="0.2">
      <c r="AB45" s="29"/>
    </row>
    <row r="46" spans="1:86" x14ac:dyDescent="0.2">
      <c r="AA46" s="33"/>
    </row>
  </sheetData>
  <mergeCells count="23">
    <mergeCell ref="A1:AA2"/>
    <mergeCell ref="A3:AA3"/>
    <mergeCell ref="A5:A6"/>
    <mergeCell ref="B5:B6"/>
    <mergeCell ref="C5:D5"/>
    <mergeCell ref="E5:E6"/>
    <mergeCell ref="F5:F6"/>
    <mergeCell ref="G5:H5"/>
    <mergeCell ref="I5:I6"/>
    <mergeCell ref="J5:J6"/>
    <mergeCell ref="K5:L5"/>
    <mergeCell ref="M5:M6"/>
    <mergeCell ref="N5:N6"/>
    <mergeCell ref="W5:X5"/>
    <mergeCell ref="Y5:Y6"/>
    <mergeCell ref="Z5:Z6"/>
    <mergeCell ref="AA5:AA6"/>
    <mergeCell ref="O5:P5"/>
    <mergeCell ref="Q5:Q6"/>
    <mergeCell ref="R5:R6"/>
    <mergeCell ref="S5:T5"/>
    <mergeCell ref="U5:U6"/>
    <mergeCell ref="V5:V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workbookViewId="0">
      <selection activeCell="K34" sqref="K34"/>
    </sheetView>
  </sheetViews>
  <sheetFormatPr defaultRowHeight="15.75" x14ac:dyDescent="0.25"/>
  <cols>
    <col min="1" max="1" width="9.140625" style="104"/>
    <col min="2" max="2" width="30.85546875" style="104" customWidth="1"/>
    <col min="3" max="3" width="16.140625" style="115" customWidth="1"/>
    <col min="4" max="5" width="0" style="116" hidden="1" customWidth="1"/>
    <col min="6" max="6" width="21.28515625" style="116" customWidth="1"/>
    <col min="7" max="7" width="15.7109375" style="116" customWidth="1"/>
    <col min="8" max="8" width="26.28515625" style="116" customWidth="1"/>
    <col min="9" max="9" width="20" style="116" customWidth="1"/>
    <col min="10" max="10" width="18.7109375" style="116" customWidth="1"/>
    <col min="11" max="11" width="16.85546875" style="116" customWidth="1"/>
    <col min="12" max="12" width="18.28515625" style="116" hidden="1" customWidth="1"/>
    <col min="13" max="17" width="0" style="116" hidden="1" customWidth="1"/>
    <col min="18" max="18" width="20.7109375" style="104" hidden="1" customWidth="1"/>
    <col min="19" max="19" width="17" style="140" hidden="1" customWidth="1"/>
    <col min="20" max="20" width="14.42578125" style="140" hidden="1" customWidth="1"/>
    <col min="21" max="16384" width="9.140625" style="104"/>
  </cols>
  <sheetData>
    <row r="2" spans="1:20" x14ac:dyDescent="0.25">
      <c r="A2" s="139" t="s">
        <v>92</v>
      </c>
    </row>
    <row r="3" spans="1:20" ht="9" customHeight="1" x14ac:dyDescent="0.25"/>
    <row r="4" spans="1:20" ht="15.75" customHeight="1" x14ac:dyDescent="0.25">
      <c r="A4" s="433" t="s">
        <v>0</v>
      </c>
      <c r="B4" s="434" t="s">
        <v>15</v>
      </c>
      <c r="C4" s="435" t="s">
        <v>93</v>
      </c>
      <c r="D4" s="436"/>
      <c r="E4" s="437"/>
      <c r="F4" s="444" t="s">
        <v>94</v>
      </c>
      <c r="G4" s="444" t="s">
        <v>96</v>
      </c>
      <c r="H4" s="444" t="s">
        <v>100</v>
      </c>
      <c r="I4" s="444" t="s">
        <v>97</v>
      </c>
      <c r="J4" s="444" t="s">
        <v>98</v>
      </c>
      <c r="K4" s="432" t="s">
        <v>101</v>
      </c>
      <c r="L4" s="432" t="s">
        <v>99</v>
      </c>
      <c r="M4" s="447"/>
      <c r="N4" s="117"/>
      <c r="O4" s="117"/>
      <c r="P4" s="117"/>
      <c r="Q4" s="117"/>
      <c r="R4" s="136"/>
      <c r="S4" s="432" t="s">
        <v>102</v>
      </c>
      <c r="T4" s="432" t="s">
        <v>103</v>
      </c>
    </row>
    <row r="5" spans="1:20" x14ac:dyDescent="0.25">
      <c r="A5" s="433"/>
      <c r="B5" s="434"/>
      <c r="C5" s="438"/>
      <c r="D5" s="439"/>
      <c r="E5" s="440"/>
      <c r="F5" s="445"/>
      <c r="G5" s="445"/>
      <c r="H5" s="445"/>
      <c r="I5" s="445"/>
      <c r="J5" s="445"/>
      <c r="K5" s="432"/>
      <c r="L5" s="432"/>
      <c r="M5" s="447"/>
      <c r="N5" s="117"/>
      <c r="O5" s="117"/>
      <c r="P5" s="117"/>
      <c r="Q5" s="117"/>
      <c r="R5" s="136"/>
      <c r="S5" s="432"/>
      <c r="T5" s="432"/>
    </row>
    <row r="6" spans="1:20" ht="49.5" customHeight="1" x14ac:dyDescent="0.25">
      <c r="A6" s="433"/>
      <c r="B6" s="434"/>
      <c r="C6" s="441"/>
      <c r="D6" s="442"/>
      <c r="E6" s="443"/>
      <c r="F6" s="446"/>
      <c r="G6" s="446"/>
      <c r="H6" s="446"/>
      <c r="I6" s="446"/>
      <c r="J6" s="446"/>
      <c r="K6" s="432"/>
      <c r="L6" s="432"/>
      <c r="M6" s="447"/>
      <c r="N6" s="117"/>
      <c r="O6" s="117"/>
      <c r="P6" s="117"/>
      <c r="Q6" s="117"/>
      <c r="R6" s="136"/>
      <c r="S6" s="432"/>
      <c r="T6" s="432"/>
    </row>
    <row r="7" spans="1:20" x14ac:dyDescent="0.25">
      <c r="A7" s="105">
        <v>1</v>
      </c>
      <c r="B7" s="106">
        <v>2</v>
      </c>
      <c r="C7" s="118">
        <v>3</v>
      </c>
      <c r="D7" s="119" t="s">
        <v>23</v>
      </c>
      <c r="E7" s="119" t="s">
        <v>22</v>
      </c>
      <c r="F7" s="117" t="s">
        <v>95</v>
      </c>
      <c r="G7" s="117">
        <v>5</v>
      </c>
      <c r="H7" s="117">
        <v>6</v>
      </c>
      <c r="I7" s="117">
        <v>7</v>
      </c>
      <c r="J7" s="117">
        <v>8</v>
      </c>
      <c r="K7" s="117">
        <v>9</v>
      </c>
      <c r="L7" s="117">
        <v>10</v>
      </c>
      <c r="M7" s="117"/>
      <c r="N7" s="117"/>
      <c r="O7" s="117"/>
      <c r="P7" s="117"/>
      <c r="Q7" s="117"/>
      <c r="R7" s="136"/>
      <c r="S7" s="141"/>
      <c r="T7" s="141"/>
    </row>
    <row r="8" spans="1:20" x14ac:dyDescent="0.25">
      <c r="A8" s="107">
        <v>1</v>
      </c>
      <c r="B8" s="108" t="s">
        <v>32</v>
      </c>
      <c r="C8" s="120">
        <f>D8+E8</f>
        <v>5491</v>
      </c>
      <c r="D8" s="117">
        <v>5491</v>
      </c>
      <c r="E8" s="117"/>
      <c r="F8" s="117">
        <f>C8*250</f>
        <v>1372750</v>
      </c>
      <c r="G8" s="117">
        <v>500000</v>
      </c>
      <c r="H8" s="117">
        <f>F8-G8</f>
        <v>872750</v>
      </c>
      <c r="I8" s="117">
        <f>июнь!M9*1000</f>
        <v>751500</v>
      </c>
      <c r="J8" s="117">
        <f>июнь!Q9*1000</f>
        <v>751500</v>
      </c>
      <c r="K8" s="117">
        <f>J8-F8</f>
        <v>-621250</v>
      </c>
      <c r="L8" s="117"/>
      <c r="M8" s="117"/>
      <c r="N8" s="117"/>
      <c r="O8" s="117"/>
      <c r="P8" s="117"/>
      <c r="Q8" s="117"/>
      <c r="R8" s="136">
        <v>1389</v>
      </c>
      <c r="S8" s="142">
        <f>R8*1000</f>
        <v>1389000</v>
      </c>
      <c r="T8" s="142">
        <f>F8-S8</f>
        <v>-16250</v>
      </c>
    </row>
    <row r="9" spans="1:20" x14ac:dyDescent="0.25">
      <c r="A9" s="107">
        <v>2</v>
      </c>
      <c r="B9" s="109" t="s">
        <v>33</v>
      </c>
      <c r="C9" s="120">
        <f t="shared" ref="C9:C41" si="0">D9+E9</f>
        <v>10394</v>
      </c>
      <c r="D9" s="117">
        <v>9701</v>
      </c>
      <c r="E9" s="117">
        <v>693</v>
      </c>
      <c r="F9" s="117">
        <f t="shared" ref="F9:F41" si="1">C9*250</f>
        <v>2598500</v>
      </c>
      <c r="G9" s="117">
        <v>2580500</v>
      </c>
      <c r="H9" s="117">
        <f t="shared" ref="H9:H41" si="2">F9-G9</f>
        <v>18000</v>
      </c>
      <c r="I9" s="117">
        <f>июнь!M10*1000</f>
        <v>2061300</v>
      </c>
      <c r="J9" s="117">
        <f>июнь!Q10*1000</f>
        <v>2061300</v>
      </c>
      <c r="K9" s="117">
        <f t="shared" ref="K9:K41" si="3">J9-F9</f>
        <v>-537200</v>
      </c>
      <c r="L9" s="117"/>
      <c r="M9" s="117"/>
      <c r="N9" s="117"/>
      <c r="O9" s="117"/>
      <c r="P9" s="117"/>
      <c r="Q9" s="117"/>
      <c r="R9" s="136">
        <v>2660</v>
      </c>
      <c r="S9" s="142">
        <f t="shared" ref="S9:S41" si="4">R9*1000</f>
        <v>2660000</v>
      </c>
      <c r="T9" s="142">
        <f t="shared" ref="T9:T41" si="5">F9-S9</f>
        <v>-61500</v>
      </c>
    </row>
    <row r="10" spans="1:20" x14ac:dyDescent="0.25">
      <c r="A10" s="107">
        <v>3</v>
      </c>
      <c r="B10" s="108" t="s">
        <v>34</v>
      </c>
      <c r="C10" s="120">
        <f t="shared" si="0"/>
        <v>3823</v>
      </c>
      <c r="D10" s="117">
        <v>3777</v>
      </c>
      <c r="E10" s="117">
        <v>46</v>
      </c>
      <c r="F10" s="117">
        <f t="shared" si="1"/>
        <v>955750</v>
      </c>
      <c r="G10" s="117">
        <v>953000</v>
      </c>
      <c r="H10" s="117">
        <f t="shared" si="2"/>
        <v>2750</v>
      </c>
      <c r="I10" s="117">
        <f>июнь!M11*1000</f>
        <v>784500</v>
      </c>
      <c r="J10" s="117">
        <f>июнь!Q11*1000</f>
        <v>784500</v>
      </c>
      <c r="K10" s="117">
        <f t="shared" si="3"/>
        <v>-171250</v>
      </c>
      <c r="L10" s="117"/>
      <c r="M10" s="117"/>
      <c r="N10" s="117"/>
      <c r="O10" s="117"/>
      <c r="P10" s="117"/>
      <c r="Q10" s="117"/>
      <c r="R10" s="136">
        <v>963.5</v>
      </c>
      <c r="S10" s="142">
        <f t="shared" si="4"/>
        <v>963500</v>
      </c>
      <c r="T10" s="142">
        <f t="shared" si="5"/>
        <v>-7750</v>
      </c>
    </row>
    <row r="11" spans="1:20" x14ac:dyDescent="0.25">
      <c r="A11" s="107">
        <v>4</v>
      </c>
      <c r="B11" s="109" t="s">
        <v>35</v>
      </c>
      <c r="C11" s="120">
        <f t="shared" si="0"/>
        <v>46598</v>
      </c>
      <c r="D11" s="117">
        <v>44195</v>
      </c>
      <c r="E11" s="117">
        <v>2403</v>
      </c>
      <c r="F11" s="117">
        <f t="shared" si="1"/>
        <v>11649500</v>
      </c>
      <c r="G11" s="117">
        <v>9953666</v>
      </c>
      <c r="H11" s="117">
        <f t="shared" si="2"/>
        <v>1695834</v>
      </c>
      <c r="I11" s="117">
        <f>июнь!M12*1000</f>
        <v>10308400</v>
      </c>
      <c r="J11" s="117">
        <f>июнь!Q12*1000</f>
        <v>10308400</v>
      </c>
      <c r="K11" s="117">
        <f t="shared" si="3"/>
        <v>-1341100</v>
      </c>
      <c r="L11" s="117"/>
      <c r="M11" s="117"/>
      <c r="N11" s="117"/>
      <c r="O11" s="117"/>
      <c r="P11" s="117"/>
      <c r="Q11" s="117"/>
      <c r="R11" s="136">
        <v>11701.25</v>
      </c>
      <c r="S11" s="142">
        <f t="shared" si="4"/>
        <v>11701250</v>
      </c>
      <c r="T11" s="142">
        <f t="shared" si="5"/>
        <v>-51750</v>
      </c>
    </row>
    <row r="12" spans="1:20" x14ac:dyDescent="0.25">
      <c r="A12" s="107">
        <v>5</v>
      </c>
      <c r="B12" s="108" t="s">
        <v>36</v>
      </c>
      <c r="C12" s="120">
        <f t="shared" si="0"/>
        <v>4347</v>
      </c>
      <c r="D12" s="117">
        <v>3496</v>
      </c>
      <c r="E12" s="117">
        <v>851</v>
      </c>
      <c r="F12" s="117">
        <f t="shared" si="1"/>
        <v>1086750</v>
      </c>
      <c r="G12" s="117">
        <v>1084750</v>
      </c>
      <c r="H12" s="117">
        <f t="shared" si="2"/>
        <v>2000</v>
      </c>
      <c r="I12" s="117">
        <f>июнь!M13*1000</f>
        <v>1084800</v>
      </c>
      <c r="J12" s="117">
        <f>июнь!Q13*1000</f>
        <v>1084800</v>
      </c>
      <c r="K12" s="117">
        <f t="shared" si="3"/>
        <v>-1950</v>
      </c>
      <c r="L12" s="117"/>
      <c r="M12" s="117"/>
      <c r="N12" s="117"/>
      <c r="O12" s="117"/>
      <c r="P12" s="117"/>
      <c r="Q12" s="117"/>
      <c r="R12" s="136">
        <v>1100</v>
      </c>
      <c r="S12" s="142">
        <f t="shared" si="4"/>
        <v>1100000</v>
      </c>
      <c r="T12" s="142">
        <f t="shared" si="5"/>
        <v>-13250</v>
      </c>
    </row>
    <row r="13" spans="1:20" x14ac:dyDescent="0.25">
      <c r="A13" s="107">
        <v>6</v>
      </c>
      <c r="B13" s="109" t="s">
        <v>37</v>
      </c>
      <c r="C13" s="120">
        <f t="shared" si="0"/>
        <v>3658</v>
      </c>
      <c r="D13" s="117">
        <v>3192</v>
      </c>
      <c r="E13" s="117">
        <v>466</v>
      </c>
      <c r="F13" s="117">
        <f t="shared" si="1"/>
        <v>914500</v>
      </c>
      <c r="G13" s="117">
        <v>539440</v>
      </c>
      <c r="H13" s="117">
        <f t="shared" si="2"/>
        <v>375060</v>
      </c>
      <c r="I13" s="117">
        <f>июнь!M14*1000</f>
        <v>653000</v>
      </c>
      <c r="J13" s="117">
        <f>июнь!Q14*1000</f>
        <v>652100</v>
      </c>
      <c r="K13" s="117">
        <f t="shared" si="3"/>
        <v>-262400</v>
      </c>
      <c r="L13" s="117"/>
      <c r="M13" s="117"/>
      <c r="N13" s="117"/>
      <c r="O13" s="117"/>
      <c r="P13" s="117"/>
      <c r="Q13" s="117"/>
      <c r="R13" s="136">
        <v>928</v>
      </c>
      <c r="S13" s="142">
        <f t="shared" si="4"/>
        <v>928000</v>
      </c>
      <c r="T13" s="142">
        <f t="shared" si="5"/>
        <v>-13500</v>
      </c>
    </row>
    <row r="14" spans="1:20" s="131" customFormat="1" x14ac:dyDescent="0.25">
      <c r="A14" s="128">
        <v>7</v>
      </c>
      <c r="B14" s="129" t="s">
        <v>38</v>
      </c>
      <c r="C14" s="130">
        <f t="shared" si="0"/>
        <v>4827</v>
      </c>
      <c r="D14" s="130">
        <v>4199</v>
      </c>
      <c r="E14" s="130">
        <v>628</v>
      </c>
      <c r="F14" s="130">
        <f t="shared" si="1"/>
        <v>1206750</v>
      </c>
      <c r="G14" s="130">
        <v>1206750</v>
      </c>
      <c r="H14" s="130">
        <f t="shared" si="2"/>
        <v>0</v>
      </c>
      <c r="I14" s="130">
        <f>июнь!M15*1000</f>
        <v>1207000</v>
      </c>
      <c r="J14" s="130">
        <f>июнь!Q15*1000</f>
        <v>1207000</v>
      </c>
      <c r="K14" s="130">
        <f t="shared" si="3"/>
        <v>250</v>
      </c>
      <c r="L14" s="130"/>
      <c r="M14" s="130"/>
      <c r="N14" s="130"/>
      <c r="O14" s="130"/>
      <c r="P14" s="130"/>
      <c r="Q14" s="130"/>
      <c r="R14" s="137">
        <v>1207</v>
      </c>
      <c r="S14" s="143">
        <f t="shared" si="4"/>
        <v>1207000</v>
      </c>
      <c r="T14" s="142">
        <f t="shared" si="5"/>
        <v>-250</v>
      </c>
    </row>
    <row r="15" spans="1:20" x14ac:dyDescent="0.25">
      <c r="A15" s="107">
        <v>8</v>
      </c>
      <c r="B15" s="109" t="s">
        <v>39</v>
      </c>
      <c r="C15" s="120">
        <f t="shared" si="0"/>
        <v>15130</v>
      </c>
      <c r="D15" s="117">
        <v>15102</v>
      </c>
      <c r="E15" s="117">
        <v>28</v>
      </c>
      <c r="F15" s="117">
        <f t="shared" si="1"/>
        <v>3782500</v>
      </c>
      <c r="G15" s="117">
        <v>1893000</v>
      </c>
      <c r="H15" s="117">
        <f t="shared" si="2"/>
        <v>1889500</v>
      </c>
      <c r="I15" s="117">
        <f>июнь!M16*1000</f>
        <v>1893000</v>
      </c>
      <c r="J15" s="117">
        <f>июнь!Q16*1000</f>
        <v>1893000</v>
      </c>
      <c r="K15" s="117">
        <f t="shared" si="3"/>
        <v>-1889500</v>
      </c>
      <c r="L15" s="117"/>
      <c r="M15" s="117"/>
      <c r="N15" s="117"/>
      <c r="O15" s="117"/>
      <c r="P15" s="117"/>
      <c r="Q15" s="117"/>
      <c r="R15" s="136">
        <v>3786</v>
      </c>
      <c r="S15" s="142">
        <f t="shared" si="4"/>
        <v>3786000</v>
      </c>
      <c r="T15" s="142">
        <f t="shared" si="5"/>
        <v>-3500</v>
      </c>
    </row>
    <row r="16" spans="1:20" s="131" customFormat="1" x14ac:dyDescent="0.25">
      <c r="A16" s="128">
        <v>9</v>
      </c>
      <c r="B16" s="129" t="s">
        <v>40</v>
      </c>
      <c r="C16" s="130">
        <f t="shared" si="0"/>
        <v>4558</v>
      </c>
      <c r="D16" s="130">
        <v>3932</v>
      </c>
      <c r="E16" s="130">
        <v>626</v>
      </c>
      <c r="F16" s="130">
        <f t="shared" si="1"/>
        <v>1139500</v>
      </c>
      <c r="G16" s="130">
        <v>1121000</v>
      </c>
      <c r="H16" s="130">
        <f t="shared" si="2"/>
        <v>18500</v>
      </c>
      <c r="I16" s="130">
        <f>июнь!M17*1000</f>
        <v>2139500</v>
      </c>
      <c r="J16" s="130">
        <f>июнь!Q17*1000</f>
        <v>2139500</v>
      </c>
      <c r="K16" s="130">
        <f t="shared" si="3"/>
        <v>1000000</v>
      </c>
      <c r="L16" s="130"/>
      <c r="M16" s="130"/>
      <c r="N16" s="130"/>
      <c r="O16" s="130"/>
      <c r="P16" s="130"/>
      <c r="Q16" s="130"/>
      <c r="R16" s="137">
        <v>2139.5</v>
      </c>
      <c r="S16" s="143">
        <f t="shared" si="4"/>
        <v>2139500</v>
      </c>
      <c r="T16" s="142">
        <f t="shared" si="5"/>
        <v>-1000000</v>
      </c>
    </row>
    <row r="17" spans="1:20" x14ac:dyDescent="0.25">
      <c r="A17" s="107">
        <v>10</v>
      </c>
      <c r="B17" s="109" t="s">
        <v>41</v>
      </c>
      <c r="C17" s="120">
        <f t="shared" si="0"/>
        <v>5111</v>
      </c>
      <c r="D17" s="117">
        <v>5111</v>
      </c>
      <c r="E17" s="117"/>
      <c r="F17" s="117">
        <f t="shared" si="1"/>
        <v>1277750</v>
      </c>
      <c r="G17" s="117">
        <v>574749</v>
      </c>
      <c r="H17" s="117">
        <f t="shared" si="2"/>
        <v>703001</v>
      </c>
      <c r="I17" s="117">
        <f>июнь!M18*1000</f>
        <v>1231000</v>
      </c>
      <c r="J17" s="117">
        <f>июнь!Q18*1000</f>
        <v>1231000</v>
      </c>
      <c r="K17" s="117">
        <f t="shared" si="3"/>
        <v>-46750</v>
      </c>
      <c r="L17" s="117"/>
      <c r="M17" s="117"/>
      <c r="N17" s="117"/>
      <c r="O17" s="117"/>
      <c r="P17" s="117"/>
      <c r="Q17" s="117"/>
      <c r="R17" s="136">
        <v>1231</v>
      </c>
      <c r="S17" s="142">
        <f t="shared" si="4"/>
        <v>1231000</v>
      </c>
      <c r="T17" s="142">
        <f t="shared" si="5"/>
        <v>46750</v>
      </c>
    </row>
    <row r="18" spans="1:20" x14ac:dyDescent="0.25">
      <c r="A18" s="110">
        <v>11</v>
      </c>
      <c r="B18" s="111" t="s">
        <v>42</v>
      </c>
      <c r="C18" s="121">
        <f t="shared" si="0"/>
        <v>16754</v>
      </c>
      <c r="D18" s="122">
        <v>14280</v>
      </c>
      <c r="E18" s="122">
        <v>2474</v>
      </c>
      <c r="F18" s="117">
        <f t="shared" si="1"/>
        <v>4188500</v>
      </c>
      <c r="G18" s="117">
        <v>219032</v>
      </c>
      <c r="H18" s="117">
        <f t="shared" si="2"/>
        <v>3969468</v>
      </c>
      <c r="I18" s="117">
        <f>июнь!M19*1000</f>
        <v>3943200</v>
      </c>
      <c r="J18" s="117">
        <f>июнь!Q19*1000</f>
        <v>3943200</v>
      </c>
      <c r="K18" s="117">
        <f t="shared" si="3"/>
        <v>-245300</v>
      </c>
      <c r="L18" s="117"/>
      <c r="M18" s="117"/>
      <c r="N18" s="117"/>
      <c r="O18" s="117"/>
      <c r="P18" s="117"/>
      <c r="Q18" s="117"/>
      <c r="R18" s="136">
        <v>4211.5</v>
      </c>
      <c r="S18" s="142">
        <f t="shared" si="4"/>
        <v>4211500</v>
      </c>
      <c r="T18" s="142">
        <f t="shared" si="5"/>
        <v>-23000</v>
      </c>
    </row>
    <row r="19" spans="1:20" x14ac:dyDescent="0.25">
      <c r="A19" s="107">
        <v>12</v>
      </c>
      <c r="B19" s="108" t="s">
        <v>43</v>
      </c>
      <c r="C19" s="120">
        <f t="shared" si="0"/>
        <v>3085</v>
      </c>
      <c r="D19" s="117">
        <v>3085</v>
      </c>
      <c r="E19" s="117"/>
      <c r="F19" s="117">
        <f t="shared" si="1"/>
        <v>771250</v>
      </c>
      <c r="G19" s="117">
        <v>700000</v>
      </c>
      <c r="H19" s="117">
        <f t="shared" si="2"/>
        <v>71250</v>
      </c>
      <c r="I19" s="117">
        <f>июнь!M20*1000</f>
        <v>456300</v>
      </c>
      <c r="J19" s="117">
        <f>июнь!Q20*1000</f>
        <v>456300</v>
      </c>
      <c r="K19" s="117">
        <f t="shared" si="3"/>
        <v>-314950</v>
      </c>
      <c r="L19" s="117"/>
      <c r="M19" s="117"/>
      <c r="N19" s="117"/>
      <c r="O19" s="117"/>
      <c r="P19" s="117"/>
      <c r="Q19" s="117"/>
      <c r="R19" s="136">
        <v>741</v>
      </c>
      <c r="S19" s="142">
        <f t="shared" si="4"/>
        <v>741000</v>
      </c>
      <c r="T19" s="142">
        <f t="shared" si="5"/>
        <v>30250</v>
      </c>
    </row>
    <row r="20" spans="1:20" x14ac:dyDescent="0.25">
      <c r="A20" s="107">
        <v>13</v>
      </c>
      <c r="B20" s="108" t="s">
        <v>44</v>
      </c>
      <c r="C20" s="120">
        <f t="shared" si="0"/>
        <v>1408</v>
      </c>
      <c r="D20" s="117"/>
      <c r="E20" s="117">
        <v>1408</v>
      </c>
      <c r="F20" s="117">
        <f t="shared" si="1"/>
        <v>352000</v>
      </c>
      <c r="G20" s="117">
        <v>0</v>
      </c>
      <c r="H20" s="117">
        <f t="shared" si="2"/>
        <v>352000</v>
      </c>
      <c r="I20" s="117">
        <f>июнь!M21*1000</f>
        <v>150000</v>
      </c>
      <c r="J20" s="117">
        <f>июнь!Q21*1000</f>
        <v>150000</v>
      </c>
      <c r="K20" s="117">
        <f t="shared" si="3"/>
        <v>-202000</v>
      </c>
      <c r="L20" s="117"/>
      <c r="M20" s="117"/>
      <c r="N20" s="117"/>
      <c r="O20" s="117"/>
      <c r="P20" s="117"/>
      <c r="Q20" s="117"/>
      <c r="R20" s="136">
        <v>350.25</v>
      </c>
      <c r="S20" s="142">
        <f t="shared" si="4"/>
        <v>350250</v>
      </c>
      <c r="T20" s="142">
        <f t="shared" si="5"/>
        <v>1750</v>
      </c>
    </row>
    <row r="21" spans="1:20" x14ac:dyDescent="0.25">
      <c r="A21" s="107">
        <v>14</v>
      </c>
      <c r="B21" s="112" t="s">
        <v>45</v>
      </c>
      <c r="C21" s="120">
        <f t="shared" si="0"/>
        <v>1339</v>
      </c>
      <c r="D21" s="117"/>
      <c r="E21" s="117">
        <v>1339</v>
      </c>
      <c r="F21" s="117">
        <f t="shared" si="1"/>
        <v>334750</v>
      </c>
      <c r="G21" s="117">
        <v>0</v>
      </c>
      <c r="H21" s="117">
        <f t="shared" si="2"/>
        <v>334750</v>
      </c>
      <c r="I21" s="117">
        <f>июнь!M22*1000</f>
        <v>158900</v>
      </c>
      <c r="J21" s="117">
        <f>июнь!Q22*1000</f>
        <v>128900</v>
      </c>
      <c r="K21" s="117">
        <f t="shared" si="3"/>
        <v>-205850</v>
      </c>
      <c r="L21" s="117"/>
      <c r="M21" s="117"/>
      <c r="N21" s="117"/>
      <c r="O21" s="117"/>
      <c r="P21" s="117"/>
      <c r="Q21" s="117"/>
      <c r="R21" s="136">
        <v>334.8</v>
      </c>
      <c r="S21" s="142">
        <f t="shared" si="4"/>
        <v>334800</v>
      </c>
      <c r="T21" s="142">
        <f t="shared" si="5"/>
        <v>-50</v>
      </c>
    </row>
    <row r="22" spans="1:20" x14ac:dyDescent="0.25">
      <c r="A22" s="107">
        <v>15</v>
      </c>
      <c r="B22" s="108" t="s">
        <v>46</v>
      </c>
      <c r="C22" s="120">
        <f t="shared" si="0"/>
        <v>2685</v>
      </c>
      <c r="D22" s="117">
        <v>2499</v>
      </c>
      <c r="E22" s="117">
        <v>186</v>
      </c>
      <c r="F22" s="117">
        <f t="shared" si="1"/>
        <v>671250</v>
      </c>
      <c r="G22" s="117">
        <v>0</v>
      </c>
      <c r="H22" s="117">
        <f t="shared" si="2"/>
        <v>671250</v>
      </c>
      <c r="I22" s="117">
        <f>июнь!M23*1000</f>
        <v>533400</v>
      </c>
      <c r="J22" s="117">
        <f>июнь!Q23*1000</f>
        <v>461600</v>
      </c>
      <c r="K22" s="117">
        <f t="shared" si="3"/>
        <v>-209650</v>
      </c>
      <c r="L22" s="117"/>
      <c r="M22" s="117"/>
      <c r="N22" s="117"/>
      <c r="O22" s="117"/>
      <c r="P22" s="117"/>
      <c r="Q22" s="117"/>
      <c r="R22" s="136">
        <v>681.5</v>
      </c>
      <c r="S22" s="142">
        <f t="shared" si="4"/>
        <v>681500</v>
      </c>
      <c r="T22" s="142">
        <f t="shared" si="5"/>
        <v>-10250</v>
      </c>
    </row>
    <row r="23" spans="1:20" x14ac:dyDescent="0.25">
      <c r="A23" s="107">
        <v>16</v>
      </c>
      <c r="B23" s="109" t="s">
        <v>47</v>
      </c>
      <c r="C23" s="120">
        <f t="shared" si="0"/>
        <v>2605</v>
      </c>
      <c r="D23" s="117">
        <v>1764</v>
      </c>
      <c r="E23" s="117">
        <v>841</v>
      </c>
      <c r="F23" s="117">
        <f t="shared" si="1"/>
        <v>651250</v>
      </c>
      <c r="G23" s="117">
        <v>400000</v>
      </c>
      <c r="H23" s="117">
        <f t="shared" si="2"/>
        <v>251250</v>
      </c>
      <c r="I23" s="117">
        <f>июнь!M24*1000</f>
        <v>189200</v>
      </c>
      <c r="J23" s="117">
        <f>июнь!Q24*1000</f>
        <v>189200</v>
      </c>
      <c r="K23" s="117">
        <f t="shared" si="3"/>
        <v>-462050</v>
      </c>
      <c r="L23" s="117"/>
      <c r="M23" s="117"/>
      <c r="N23" s="117"/>
      <c r="O23" s="117"/>
      <c r="P23" s="117"/>
      <c r="Q23" s="117"/>
      <c r="R23" s="136">
        <v>638.29999999999995</v>
      </c>
      <c r="S23" s="142">
        <f t="shared" si="4"/>
        <v>638300</v>
      </c>
      <c r="T23" s="142">
        <f t="shared" si="5"/>
        <v>12950</v>
      </c>
    </row>
    <row r="24" spans="1:20" x14ac:dyDescent="0.25">
      <c r="A24" s="107">
        <v>17</v>
      </c>
      <c r="B24" s="108" t="s">
        <v>48</v>
      </c>
      <c r="C24" s="120">
        <f t="shared" si="0"/>
        <v>2389</v>
      </c>
      <c r="D24" s="117">
        <v>398</v>
      </c>
      <c r="E24" s="117">
        <v>1991</v>
      </c>
      <c r="F24" s="117">
        <f t="shared" si="1"/>
        <v>597250</v>
      </c>
      <c r="G24" s="117">
        <v>595500</v>
      </c>
      <c r="H24" s="117">
        <f t="shared" si="2"/>
        <v>1750</v>
      </c>
      <c r="I24" s="117">
        <f>июнь!M25*1000</f>
        <v>595500</v>
      </c>
      <c r="J24" s="117">
        <f>июнь!Q25*1000</f>
        <v>595500</v>
      </c>
      <c r="K24" s="117">
        <f t="shared" si="3"/>
        <v>-1750</v>
      </c>
      <c r="L24" s="117"/>
      <c r="M24" s="117"/>
      <c r="N24" s="117"/>
      <c r="O24" s="117"/>
      <c r="P24" s="117"/>
      <c r="Q24" s="117"/>
      <c r="R24" s="136">
        <v>576.70000000000005</v>
      </c>
      <c r="S24" s="142">
        <f t="shared" si="4"/>
        <v>576700</v>
      </c>
      <c r="T24" s="142">
        <f t="shared" si="5"/>
        <v>20550</v>
      </c>
    </row>
    <row r="25" spans="1:20" s="131" customFormat="1" x14ac:dyDescent="0.25">
      <c r="A25" s="128">
        <v>18</v>
      </c>
      <c r="B25" s="129" t="s">
        <v>49</v>
      </c>
      <c r="C25" s="130">
        <f t="shared" si="0"/>
        <v>1632</v>
      </c>
      <c r="D25" s="130">
        <v>841</v>
      </c>
      <c r="E25" s="130">
        <v>791</v>
      </c>
      <c r="F25" s="130">
        <f t="shared" si="1"/>
        <v>408000</v>
      </c>
      <c r="G25" s="130">
        <v>408000</v>
      </c>
      <c r="H25" s="130">
        <f t="shared" si="2"/>
        <v>0</v>
      </c>
      <c r="I25" s="130">
        <f>июнь!M26*1000</f>
        <v>568000</v>
      </c>
      <c r="J25" s="130">
        <f>июнь!Q26*1000</f>
        <v>568000</v>
      </c>
      <c r="K25" s="130">
        <f t="shared" si="3"/>
        <v>160000</v>
      </c>
      <c r="L25" s="130"/>
      <c r="M25" s="130"/>
      <c r="N25" s="130"/>
      <c r="O25" s="130"/>
      <c r="P25" s="130"/>
      <c r="Q25" s="130"/>
      <c r="R25" s="137">
        <v>411</v>
      </c>
      <c r="S25" s="143">
        <f t="shared" si="4"/>
        <v>411000</v>
      </c>
      <c r="T25" s="142">
        <f t="shared" si="5"/>
        <v>-3000</v>
      </c>
    </row>
    <row r="26" spans="1:20" s="131" customFormat="1" x14ac:dyDescent="0.25">
      <c r="A26" s="128">
        <v>19</v>
      </c>
      <c r="B26" s="129" t="s">
        <v>50</v>
      </c>
      <c r="C26" s="130">
        <f t="shared" si="0"/>
        <v>3890</v>
      </c>
      <c r="D26" s="130">
        <v>929</v>
      </c>
      <c r="E26" s="130">
        <v>2961</v>
      </c>
      <c r="F26" s="130">
        <f t="shared" si="1"/>
        <v>972500</v>
      </c>
      <c r="G26" s="130">
        <v>972500</v>
      </c>
      <c r="H26" s="130">
        <f t="shared" si="2"/>
        <v>0</v>
      </c>
      <c r="I26" s="130">
        <f>июнь!M27*1000</f>
        <v>5707200</v>
      </c>
      <c r="J26" s="130">
        <f>июнь!Q27*1000</f>
        <v>5707200</v>
      </c>
      <c r="K26" s="130">
        <f t="shared" si="3"/>
        <v>4734700</v>
      </c>
      <c r="L26" s="130"/>
      <c r="M26" s="130"/>
      <c r="N26" s="130"/>
      <c r="O26" s="130"/>
      <c r="P26" s="130"/>
      <c r="Q26" s="130"/>
      <c r="R26" s="137">
        <v>1002</v>
      </c>
      <c r="S26" s="143">
        <f t="shared" si="4"/>
        <v>1002000</v>
      </c>
      <c r="T26" s="142">
        <f t="shared" si="5"/>
        <v>-29500</v>
      </c>
    </row>
    <row r="27" spans="1:20" s="127" customFormat="1" x14ac:dyDescent="0.25">
      <c r="A27" s="124">
        <v>20</v>
      </c>
      <c r="B27" s="125" t="s">
        <v>51</v>
      </c>
      <c r="C27" s="126">
        <f t="shared" si="0"/>
        <v>3894</v>
      </c>
      <c r="D27" s="126"/>
      <c r="E27" s="126">
        <v>3894</v>
      </c>
      <c r="F27" s="126">
        <f t="shared" si="1"/>
        <v>973500</v>
      </c>
      <c r="G27" s="126">
        <v>1000000</v>
      </c>
      <c r="H27" s="126">
        <f t="shared" si="2"/>
        <v>-26500</v>
      </c>
      <c r="I27" s="126">
        <f>июнь!M28*1000</f>
        <v>1000000</v>
      </c>
      <c r="J27" s="126">
        <f>июнь!Q28*1000</f>
        <v>475100</v>
      </c>
      <c r="K27" s="126">
        <f t="shared" si="3"/>
        <v>-498400</v>
      </c>
      <c r="L27" s="126"/>
      <c r="M27" s="126"/>
      <c r="N27" s="126"/>
      <c r="O27" s="126"/>
      <c r="P27" s="126"/>
      <c r="Q27" s="126"/>
      <c r="R27" s="138">
        <v>1000</v>
      </c>
      <c r="S27" s="144">
        <f t="shared" si="4"/>
        <v>1000000</v>
      </c>
      <c r="T27" s="142">
        <f t="shared" si="5"/>
        <v>-26500</v>
      </c>
    </row>
    <row r="28" spans="1:20" x14ac:dyDescent="0.25">
      <c r="A28" s="107">
        <v>21</v>
      </c>
      <c r="B28" s="108" t="s">
        <v>52</v>
      </c>
      <c r="C28" s="120">
        <f t="shared" si="0"/>
        <v>3441</v>
      </c>
      <c r="D28" s="117">
        <v>635</v>
      </c>
      <c r="E28" s="117">
        <v>2806</v>
      </c>
      <c r="F28" s="117">
        <f t="shared" si="1"/>
        <v>860250</v>
      </c>
      <c r="G28" s="117">
        <v>200000</v>
      </c>
      <c r="H28" s="117">
        <f t="shared" si="2"/>
        <v>660250</v>
      </c>
      <c r="I28" s="117">
        <f>июнь!M29*1000</f>
        <v>752500</v>
      </c>
      <c r="J28" s="117">
        <f>июнь!Q29*1000</f>
        <v>752500</v>
      </c>
      <c r="K28" s="117">
        <f t="shared" si="3"/>
        <v>-107750</v>
      </c>
      <c r="L28" s="117"/>
      <c r="M28" s="117"/>
      <c r="N28" s="117"/>
      <c r="O28" s="117"/>
      <c r="P28" s="117"/>
      <c r="Q28" s="117"/>
      <c r="R28" s="136">
        <v>881.5</v>
      </c>
      <c r="S28" s="142">
        <f t="shared" si="4"/>
        <v>881500</v>
      </c>
      <c r="T28" s="142">
        <f t="shared" si="5"/>
        <v>-21250</v>
      </c>
    </row>
    <row r="29" spans="1:20" x14ac:dyDescent="0.25">
      <c r="A29" s="107">
        <v>22</v>
      </c>
      <c r="B29" s="109" t="s">
        <v>53</v>
      </c>
      <c r="C29" s="120">
        <f t="shared" si="0"/>
        <v>1142</v>
      </c>
      <c r="D29" s="117">
        <v>416</v>
      </c>
      <c r="E29" s="117">
        <v>726</v>
      </c>
      <c r="F29" s="117">
        <f t="shared" si="1"/>
        <v>285500</v>
      </c>
      <c r="G29" s="117">
        <v>285500</v>
      </c>
      <c r="H29" s="117">
        <f t="shared" si="2"/>
        <v>0</v>
      </c>
      <c r="I29" s="117">
        <f>июнь!M30*1000</f>
        <v>236900</v>
      </c>
      <c r="J29" s="117">
        <f>июнь!Q30*1000</f>
        <v>236900</v>
      </c>
      <c r="K29" s="117">
        <f t="shared" si="3"/>
        <v>-48600</v>
      </c>
      <c r="L29" s="117"/>
      <c r="M29" s="117"/>
      <c r="N29" s="117"/>
      <c r="O29" s="117"/>
      <c r="P29" s="117"/>
      <c r="Q29" s="117"/>
      <c r="R29" s="136"/>
      <c r="S29" s="142">
        <f t="shared" si="4"/>
        <v>0</v>
      </c>
      <c r="T29" s="142">
        <f t="shared" si="5"/>
        <v>285500</v>
      </c>
    </row>
    <row r="30" spans="1:20" x14ac:dyDescent="0.25">
      <c r="A30" s="107">
        <v>23</v>
      </c>
      <c r="B30" s="108" t="s">
        <v>54</v>
      </c>
      <c r="C30" s="120">
        <f t="shared" si="0"/>
        <v>3081</v>
      </c>
      <c r="D30" s="117"/>
      <c r="E30" s="117">
        <v>3081</v>
      </c>
      <c r="F30" s="117">
        <f t="shared" si="1"/>
        <v>770250</v>
      </c>
      <c r="G30" s="117">
        <v>760000</v>
      </c>
      <c r="H30" s="117">
        <f t="shared" si="2"/>
        <v>10250</v>
      </c>
      <c r="I30" s="117">
        <f>июнь!M31*1000</f>
        <v>760000</v>
      </c>
      <c r="J30" s="117">
        <f>июнь!Q31*1000</f>
        <v>760000</v>
      </c>
      <c r="K30" s="117">
        <f t="shared" si="3"/>
        <v>-10250</v>
      </c>
      <c r="L30" s="117"/>
      <c r="M30" s="117"/>
      <c r="N30" s="117"/>
      <c r="O30" s="117"/>
      <c r="P30" s="117"/>
      <c r="Q30" s="117"/>
      <c r="R30" s="136">
        <v>5964.5</v>
      </c>
      <c r="S30" s="142">
        <f t="shared" si="4"/>
        <v>5964500</v>
      </c>
      <c r="T30" s="142">
        <f t="shared" si="5"/>
        <v>-5194250</v>
      </c>
    </row>
    <row r="31" spans="1:20" s="127" customFormat="1" x14ac:dyDescent="0.25">
      <c r="A31" s="124">
        <v>22</v>
      </c>
      <c r="B31" s="125" t="s">
        <v>55</v>
      </c>
      <c r="C31" s="126">
        <f t="shared" si="0"/>
        <v>2482</v>
      </c>
      <c r="D31" s="126">
        <v>1304</v>
      </c>
      <c r="E31" s="126">
        <v>1178</v>
      </c>
      <c r="F31" s="126">
        <f t="shared" si="1"/>
        <v>620500</v>
      </c>
      <c r="G31" s="126">
        <v>621500</v>
      </c>
      <c r="H31" s="126">
        <f t="shared" si="2"/>
        <v>-1000</v>
      </c>
      <c r="I31" s="126">
        <f>июнь!M32*1000</f>
        <v>99900</v>
      </c>
      <c r="J31" s="126">
        <f>июнь!Q32*1000</f>
        <v>99900</v>
      </c>
      <c r="K31" s="126">
        <f t="shared" si="3"/>
        <v>-520600</v>
      </c>
      <c r="L31" s="126"/>
      <c r="M31" s="126"/>
      <c r="N31" s="126"/>
      <c r="O31" s="126"/>
      <c r="P31" s="126"/>
      <c r="Q31" s="126"/>
      <c r="R31" s="138">
        <v>630</v>
      </c>
      <c r="S31" s="144">
        <f t="shared" si="4"/>
        <v>630000</v>
      </c>
      <c r="T31" s="142">
        <f t="shared" si="5"/>
        <v>-9500</v>
      </c>
    </row>
    <row r="32" spans="1:20" s="131" customFormat="1" x14ac:dyDescent="0.25">
      <c r="A32" s="128">
        <v>25</v>
      </c>
      <c r="B32" s="129" t="s">
        <v>56</v>
      </c>
      <c r="C32" s="130">
        <f t="shared" si="0"/>
        <v>3502</v>
      </c>
      <c r="D32" s="130">
        <v>2412</v>
      </c>
      <c r="E32" s="130">
        <v>1090</v>
      </c>
      <c r="F32" s="130">
        <f t="shared" si="1"/>
        <v>875500</v>
      </c>
      <c r="G32" s="130">
        <v>876000</v>
      </c>
      <c r="H32" s="130">
        <f t="shared" si="2"/>
        <v>-500</v>
      </c>
      <c r="I32" s="130">
        <f>июнь!M33*1000</f>
        <v>876000</v>
      </c>
      <c r="J32" s="130">
        <f>июнь!Q33*1000</f>
        <v>876000</v>
      </c>
      <c r="K32" s="130">
        <f t="shared" si="3"/>
        <v>500</v>
      </c>
      <c r="L32" s="130"/>
      <c r="M32" s="130"/>
      <c r="N32" s="130"/>
      <c r="O32" s="130"/>
      <c r="P32" s="130"/>
      <c r="Q32" s="130"/>
      <c r="R32" s="137">
        <v>876</v>
      </c>
      <c r="S32" s="143">
        <f t="shared" si="4"/>
        <v>876000</v>
      </c>
      <c r="T32" s="142">
        <f t="shared" si="5"/>
        <v>-500</v>
      </c>
    </row>
    <row r="33" spans="1:20" x14ac:dyDescent="0.25">
      <c r="A33" s="107">
        <v>26</v>
      </c>
      <c r="B33" s="108" t="s">
        <v>57</v>
      </c>
      <c r="C33" s="120">
        <f t="shared" si="0"/>
        <v>2870</v>
      </c>
      <c r="D33" s="117"/>
      <c r="E33" s="117">
        <v>2870</v>
      </c>
      <c r="F33" s="117">
        <f t="shared" si="1"/>
        <v>717500</v>
      </c>
      <c r="G33" s="117">
        <v>712250</v>
      </c>
      <c r="H33" s="117">
        <f t="shared" si="2"/>
        <v>5250</v>
      </c>
      <c r="I33" s="117">
        <f>июнь!M34*1000</f>
        <v>384500</v>
      </c>
      <c r="J33" s="117">
        <f>июнь!Q34*1000</f>
        <v>384500</v>
      </c>
      <c r="K33" s="117">
        <f t="shared" si="3"/>
        <v>-333000</v>
      </c>
      <c r="L33" s="117"/>
      <c r="M33" s="117"/>
      <c r="N33" s="117"/>
      <c r="O33" s="117"/>
      <c r="P33" s="117"/>
      <c r="Q33" s="117"/>
      <c r="R33" s="136">
        <v>723</v>
      </c>
      <c r="S33" s="142">
        <f t="shared" si="4"/>
        <v>723000</v>
      </c>
      <c r="T33" s="142">
        <f t="shared" si="5"/>
        <v>-5500</v>
      </c>
    </row>
    <row r="34" spans="1:20" x14ac:dyDescent="0.25">
      <c r="A34" s="107">
        <v>27</v>
      </c>
      <c r="B34" s="108" t="s">
        <v>58</v>
      </c>
      <c r="C34" s="120">
        <f t="shared" si="0"/>
        <v>1453</v>
      </c>
      <c r="D34" s="117">
        <v>1100</v>
      </c>
      <c r="E34" s="117">
        <v>353</v>
      </c>
      <c r="F34" s="117">
        <f t="shared" si="1"/>
        <v>363250</v>
      </c>
      <c r="G34" s="117">
        <v>225096</v>
      </c>
      <c r="H34" s="117">
        <f t="shared" si="2"/>
        <v>138154</v>
      </c>
      <c r="I34" s="117">
        <f>июнь!M35*1000</f>
        <v>151400</v>
      </c>
      <c r="J34" s="117">
        <f>июнь!Q35*1000</f>
        <v>151400</v>
      </c>
      <c r="K34" s="117">
        <f t="shared" si="3"/>
        <v>-211850</v>
      </c>
      <c r="L34" s="117"/>
      <c r="M34" s="117"/>
      <c r="N34" s="117"/>
      <c r="O34" s="117"/>
      <c r="P34" s="117"/>
      <c r="Q34" s="117"/>
      <c r="R34" s="136">
        <v>363.5</v>
      </c>
      <c r="S34" s="142">
        <f t="shared" si="4"/>
        <v>363500</v>
      </c>
      <c r="T34" s="142">
        <f t="shared" si="5"/>
        <v>-250</v>
      </c>
    </row>
    <row r="35" spans="1:20" s="131" customFormat="1" x14ac:dyDescent="0.25">
      <c r="A35" s="128">
        <v>28</v>
      </c>
      <c r="B35" s="129" t="s">
        <v>59</v>
      </c>
      <c r="C35" s="130">
        <f t="shared" si="0"/>
        <v>2517</v>
      </c>
      <c r="D35" s="130"/>
      <c r="E35" s="130">
        <v>2517</v>
      </c>
      <c r="F35" s="130">
        <f t="shared" si="1"/>
        <v>629250</v>
      </c>
      <c r="G35" s="130">
        <v>860000</v>
      </c>
      <c r="H35" s="130">
        <f t="shared" si="2"/>
        <v>-230750</v>
      </c>
      <c r="I35" s="130">
        <f>июнь!M36*1000</f>
        <v>843700</v>
      </c>
      <c r="J35" s="130">
        <f>июнь!Q36*1000</f>
        <v>843700</v>
      </c>
      <c r="K35" s="130">
        <f t="shared" si="3"/>
        <v>214450</v>
      </c>
      <c r="L35" s="130"/>
      <c r="M35" s="130"/>
      <c r="N35" s="130"/>
      <c r="O35" s="130"/>
      <c r="P35" s="130"/>
      <c r="Q35" s="130"/>
      <c r="R35" s="137">
        <v>644</v>
      </c>
      <c r="S35" s="143">
        <f t="shared" si="4"/>
        <v>644000</v>
      </c>
      <c r="T35" s="142">
        <f t="shared" si="5"/>
        <v>-14750</v>
      </c>
    </row>
    <row r="36" spans="1:20" x14ac:dyDescent="0.25">
      <c r="A36" s="107">
        <v>29</v>
      </c>
      <c r="B36" s="108" t="s">
        <v>60</v>
      </c>
      <c r="C36" s="120">
        <f t="shared" si="0"/>
        <v>3475</v>
      </c>
      <c r="D36" s="117">
        <v>2692</v>
      </c>
      <c r="E36" s="117">
        <v>783</v>
      </c>
      <c r="F36" s="117">
        <f t="shared" si="1"/>
        <v>868750</v>
      </c>
      <c r="G36" s="117">
        <v>868250</v>
      </c>
      <c r="H36" s="117">
        <f t="shared" si="2"/>
        <v>500</v>
      </c>
      <c r="I36" s="117">
        <f>июнь!M37*1000</f>
        <v>864000</v>
      </c>
      <c r="J36" s="117">
        <f>июнь!Q37*1000</f>
        <v>864000</v>
      </c>
      <c r="K36" s="117">
        <f t="shared" si="3"/>
        <v>-4750</v>
      </c>
      <c r="L36" s="117"/>
      <c r="M36" s="117"/>
      <c r="N36" s="117"/>
      <c r="O36" s="117"/>
      <c r="P36" s="117"/>
      <c r="Q36" s="117"/>
      <c r="R36" s="136">
        <v>864</v>
      </c>
      <c r="S36" s="142">
        <f t="shared" si="4"/>
        <v>864000</v>
      </c>
      <c r="T36" s="142">
        <f t="shared" si="5"/>
        <v>4750</v>
      </c>
    </row>
    <row r="37" spans="1:20" x14ac:dyDescent="0.25">
      <c r="A37" s="110">
        <v>30</v>
      </c>
      <c r="B37" s="111" t="s">
        <v>61</v>
      </c>
      <c r="C37" s="121">
        <f t="shared" si="0"/>
        <v>3173</v>
      </c>
      <c r="D37" s="122">
        <v>996</v>
      </c>
      <c r="E37" s="122">
        <v>2177</v>
      </c>
      <c r="F37" s="117">
        <f t="shared" si="1"/>
        <v>793250</v>
      </c>
      <c r="G37" s="117">
        <v>784250</v>
      </c>
      <c r="H37" s="117">
        <f t="shared" si="2"/>
        <v>9000</v>
      </c>
      <c r="I37" s="117">
        <f>июнь!M38*1000</f>
        <v>784300</v>
      </c>
      <c r="J37" s="117">
        <f>июнь!Q38*1000</f>
        <v>784300</v>
      </c>
      <c r="K37" s="117">
        <f t="shared" si="3"/>
        <v>-8950</v>
      </c>
      <c r="L37" s="117"/>
      <c r="M37" s="117"/>
      <c r="N37" s="117"/>
      <c r="O37" s="117"/>
      <c r="P37" s="117"/>
      <c r="Q37" s="117"/>
      <c r="R37" s="136">
        <v>794</v>
      </c>
      <c r="S37" s="142">
        <f t="shared" si="4"/>
        <v>794000</v>
      </c>
      <c r="T37" s="142">
        <f t="shared" si="5"/>
        <v>-750</v>
      </c>
    </row>
    <row r="38" spans="1:20" s="131" customFormat="1" x14ac:dyDescent="0.25">
      <c r="A38" s="128">
        <v>31</v>
      </c>
      <c r="B38" s="129" t="s">
        <v>62</v>
      </c>
      <c r="C38" s="130">
        <f t="shared" si="0"/>
        <v>4029</v>
      </c>
      <c r="D38" s="130">
        <v>1124</v>
      </c>
      <c r="E38" s="130">
        <v>2905</v>
      </c>
      <c r="F38" s="130">
        <f t="shared" si="1"/>
        <v>1007250</v>
      </c>
      <c r="G38" s="130">
        <v>1366450</v>
      </c>
      <c r="H38" s="130">
        <f t="shared" si="2"/>
        <v>-359200</v>
      </c>
      <c r="I38" s="130">
        <f>июнь!M39*1000</f>
        <v>2209700</v>
      </c>
      <c r="J38" s="130">
        <f>июнь!Q39*1000</f>
        <v>2209700</v>
      </c>
      <c r="K38" s="130">
        <f t="shared" si="3"/>
        <v>1202450</v>
      </c>
      <c r="L38" s="130"/>
      <c r="M38" s="130"/>
      <c r="N38" s="130"/>
      <c r="O38" s="130"/>
      <c r="P38" s="130"/>
      <c r="Q38" s="130"/>
      <c r="R38" s="137">
        <v>1012</v>
      </c>
      <c r="S38" s="143">
        <f t="shared" si="4"/>
        <v>1012000</v>
      </c>
      <c r="T38" s="142">
        <f t="shared" si="5"/>
        <v>-4750</v>
      </c>
    </row>
    <row r="39" spans="1:20" x14ac:dyDescent="0.25">
      <c r="A39" s="107">
        <v>32</v>
      </c>
      <c r="B39" s="108" t="s">
        <v>63</v>
      </c>
      <c r="C39" s="120">
        <f t="shared" si="0"/>
        <v>3235</v>
      </c>
      <c r="D39" s="117"/>
      <c r="E39" s="117">
        <v>3235</v>
      </c>
      <c r="F39" s="117">
        <f t="shared" si="1"/>
        <v>808750</v>
      </c>
      <c r="G39" s="117">
        <v>799000</v>
      </c>
      <c r="H39" s="117">
        <f t="shared" si="2"/>
        <v>9750</v>
      </c>
      <c r="I39" s="117">
        <f>июнь!M40*1000</f>
        <v>199000</v>
      </c>
      <c r="J39" s="117">
        <f>июнь!Q40*1000</f>
        <v>199000</v>
      </c>
      <c r="K39" s="117">
        <f t="shared" si="3"/>
        <v>-609750</v>
      </c>
      <c r="L39" s="117"/>
      <c r="M39" s="117"/>
      <c r="N39" s="117"/>
      <c r="O39" s="117"/>
      <c r="P39" s="117"/>
      <c r="Q39" s="117"/>
      <c r="R39" s="136">
        <v>3821.5</v>
      </c>
      <c r="S39" s="142">
        <f t="shared" si="4"/>
        <v>3821500</v>
      </c>
      <c r="T39" s="142">
        <f t="shared" si="5"/>
        <v>-3012750</v>
      </c>
    </row>
    <row r="40" spans="1:20" x14ac:dyDescent="0.25">
      <c r="A40" s="107">
        <v>33</v>
      </c>
      <c r="B40" s="108" t="s">
        <v>64</v>
      </c>
      <c r="C40" s="120">
        <f t="shared" si="0"/>
        <v>2086</v>
      </c>
      <c r="D40" s="117">
        <v>959</v>
      </c>
      <c r="E40" s="117">
        <v>1127</v>
      </c>
      <c r="F40" s="117">
        <f t="shared" si="1"/>
        <v>521500</v>
      </c>
      <c r="G40" s="117">
        <v>460000</v>
      </c>
      <c r="H40" s="117">
        <f t="shared" si="2"/>
        <v>61500</v>
      </c>
      <c r="I40" s="117">
        <f>июнь!M41*1000</f>
        <v>522000</v>
      </c>
      <c r="J40" s="117">
        <f>июнь!Q41*1000</f>
        <v>478000</v>
      </c>
      <c r="K40" s="117">
        <f t="shared" si="3"/>
        <v>-43500</v>
      </c>
      <c r="L40" s="117"/>
      <c r="M40" s="117"/>
      <c r="N40" s="117"/>
      <c r="O40" s="117"/>
      <c r="P40" s="117"/>
      <c r="Q40" s="117"/>
      <c r="R40" s="136">
        <v>522</v>
      </c>
      <c r="S40" s="142">
        <f t="shared" si="4"/>
        <v>522000</v>
      </c>
      <c r="T40" s="142">
        <f t="shared" si="5"/>
        <v>-500</v>
      </c>
    </row>
    <row r="41" spans="1:20" s="131" customFormat="1" x14ac:dyDescent="0.25">
      <c r="A41" s="128">
        <v>34</v>
      </c>
      <c r="B41" s="129" t="s">
        <v>65</v>
      </c>
      <c r="C41" s="130">
        <f t="shared" si="0"/>
        <v>1821</v>
      </c>
      <c r="D41" s="130"/>
      <c r="E41" s="130">
        <v>1821</v>
      </c>
      <c r="F41" s="130">
        <f t="shared" si="1"/>
        <v>455250</v>
      </c>
      <c r="G41" s="130">
        <v>456250</v>
      </c>
      <c r="H41" s="130">
        <f t="shared" si="2"/>
        <v>-1000</v>
      </c>
      <c r="I41" s="130">
        <f>июнь!M42*1000</f>
        <v>455600</v>
      </c>
      <c r="J41" s="130">
        <f>июнь!Q42*1000</f>
        <v>455600</v>
      </c>
      <c r="K41" s="130">
        <f t="shared" si="3"/>
        <v>350</v>
      </c>
      <c r="L41" s="130"/>
      <c r="M41" s="130"/>
      <c r="N41" s="130"/>
      <c r="O41" s="130"/>
      <c r="P41" s="130"/>
      <c r="Q41" s="130"/>
      <c r="R41" s="137">
        <v>5825</v>
      </c>
      <c r="S41" s="143">
        <f t="shared" si="4"/>
        <v>5825000</v>
      </c>
      <c r="T41" s="143">
        <f t="shared" si="5"/>
        <v>-5369750</v>
      </c>
    </row>
    <row r="42" spans="1:20" x14ac:dyDescent="0.25">
      <c r="A42" s="113"/>
      <c r="B42" s="114" t="s">
        <v>4</v>
      </c>
      <c r="C42" s="123">
        <f>SUM(C8:C41)</f>
        <v>181925</v>
      </c>
      <c r="D42" s="123">
        <f t="shared" ref="D42:J42" si="6">SUM(D8:D41)</f>
        <v>133630</v>
      </c>
      <c r="E42" s="123">
        <f t="shared" si="6"/>
        <v>48295</v>
      </c>
      <c r="F42" s="123">
        <f t="shared" si="6"/>
        <v>45481250</v>
      </c>
      <c r="G42" s="123">
        <f t="shared" si="6"/>
        <v>33976433</v>
      </c>
      <c r="H42" s="123">
        <f t="shared" si="6"/>
        <v>11504817</v>
      </c>
      <c r="I42" s="123">
        <f t="shared" si="6"/>
        <v>44555200</v>
      </c>
      <c r="J42" s="123">
        <f t="shared" si="6"/>
        <v>43883600</v>
      </c>
      <c r="K42" s="123">
        <f>SUM(K8:K41)</f>
        <v>-1597650</v>
      </c>
      <c r="L42" s="123">
        <f t="shared" ref="L42:T42" si="7">SUM(L8:L41)</f>
        <v>0</v>
      </c>
      <c r="M42" s="123">
        <f t="shared" si="7"/>
        <v>0</v>
      </c>
      <c r="N42" s="123">
        <f t="shared" si="7"/>
        <v>0</v>
      </c>
      <c r="O42" s="123">
        <f t="shared" si="7"/>
        <v>0</v>
      </c>
      <c r="P42" s="123">
        <f t="shared" si="7"/>
        <v>0</v>
      </c>
      <c r="Q42" s="123">
        <f t="shared" si="7"/>
        <v>0</v>
      </c>
      <c r="R42" s="123">
        <f t="shared" si="7"/>
        <v>59973</v>
      </c>
      <c r="S42" s="123">
        <f t="shared" si="7"/>
        <v>59973300</v>
      </c>
      <c r="T42" s="123">
        <f t="shared" si="7"/>
        <v>-14492050</v>
      </c>
    </row>
  </sheetData>
  <mergeCells count="13">
    <mergeCell ref="T4:T6"/>
    <mergeCell ref="A4:A6"/>
    <mergeCell ref="B4:B6"/>
    <mergeCell ref="C4:E6"/>
    <mergeCell ref="F4:F6"/>
    <mergeCell ref="G4:G6"/>
    <mergeCell ref="S4:S6"/>
    <mergeCell ref="I4:I6"/>
    <mergeCell ref="J4:J6"/>
    <mergeCell ref="K4:K6"/>
    <mergeCell ref="L4:L6"/>
    <mergeCell ref="M4:M6"/>
    <mergeCell ref="H4:H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AB64"/>
  <sheetViews>
    <sheetView zoomScale="130" zoomScaleNormal="130" workbookViewId="0">
      <pane xSplit="2" ySplit="8" topLeftCell="K21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.75" x14ac:dyDescent="0.2"/>
  <cols>
    <col min="1" max="1" width="3.140625" style="148" customWidth="1"/>
    <col min="2" max="2" width="14.42578125" style="34" customWidth="1"/>
    <col min="3" max="3" width="11.7109375" style="147" customWidth="1"/>
    <col min="4" max="4" width="10.7109375" style="34" customWidth="1"/>
    <col min="5" max="5" width="10.42578125" style="34" customWidth="1"/>
    <col min="6" max="6" width="8.85546875" style="147" customWidth="1"/>
    <col min="7" max="7" width="9.140625" style="34" customWidth="1"/>
    <col min="8" max="8" width="9.28515625" style="34" customWidth="1"/>
    <col min="9" max="9" width="11.5703125" style="34" customWidth="1"/>
    <col min="10" max="10" width="14.28515625" style="34" customWidth="1"/>
    <col min="11" max="12" width="11.5703125" style="34" customWidth="1"/>
    <col min="13" max="13" width="9.5703125" style="34" customWidth="1"/>
    <col min="14" max="14" width="11.42578125" style="34" customWidth="1"/>
    <col min="15" max="15" width="11.85546875" style="34" customWidth="1"/>
    <col min="16" max="16" width="11.7109375" style="34" customWidth="1"/>
    <col min="17" max="17" width="9.28515625" style="34" customWidth="1"/>
    <col min="18" max="18" width="11" style="34" customWidth="1"/>
    <col min="19" max="19" width="10.5703125" style="147" customWidth="1"/>
    <col min="20" max="20" width="10.28515625" style="148" hidden="1" customWidth="1"/>
    <col min="21" max="21" width="9.7109375" style="34" customWidth="1"/>
    <col min="22" max="22" width="12.42578125" style="147" customWidth="1"/>
    <col min="23" max="23" width="8.7109375" style="145" customWidth="1"/>
    <col min="24" max="24" width="9.5703125" style="145" customWidth="1"/>
    <col min="25" max="25" width="10.28515625" style="145" customWidth="1"/>
    <col min="26" max="26" width="12.42578125" style="34" hidden="1" customWidth="1"/>
    <col min="27" max="27" width="13.7109375" style="34" customWidth="1"/>
    <col min="28" max="16384" width="9.140625" style="34"/>
  </cols>
  <sheetData>
    <row r="1" spans="1:26" ht="18.75" x14ac:dyDescent="0.3">
      <c r="B1" s="397" t="s">
        <v>14</v>
      </c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156"/>
      <c r="U1" s="398" t="s">
        <v>31</v>
      </c>
      <c r="V1" s="399"/>
      <c r="W1" s="52"/>
      <c r="X1" s="52"/>
      <c r="Y1" s="52"/>
    </row>
    <row r="2" spans="1:26" ht="18.75" x14ac:dyDescent="0.3">
      <c r="B2" s="397" t="s">
        <v>104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156"/>
      <c r="U2" s="399"/>
      <c r="V2" s="399"/>
      <c r="W2" s="52"/>
      <c r="X2" s="52"/>
      <c r="Y2" s="52"/>
    </row>
    <row r="3" spans="1:26" ht="18.75" x14ac:dyDescent="0.3">
      <c r="B3" s="4"/>
      <c r="C3" s="92"/>
      <c r="D3" s="4"/>
      <c r="E3" s="4"/>
      <c r="F3" s="92"/>
      <c r="G3" s="4"/>
      <c r="H3" s="4"/>
      <c r="I3" s="4"/>
      <c r="J3" s="400"/>
      <c r="K3" s="400"/>
      <c r="L3" s="400"/>
      <c r="M3" s="400"/>
      <c r="N3" s="400"/>
      <c r="O3" s="4"/>
      <c r="P3" s="4"/>
      <c r="Q3" s="4"/>
      <c r="R3" s="4"/>
      <c r="S3" s="92"/>
      <c r="T3" s="4"/>
      <c r="U3" s="399"/>
      <c r="V3" s="399"/>
      <c r="W3" s="52"/>
      <c r="X3" s="52"/>
      <c r="Y3" s="52"/>
    </row>
    <row r="4" spans="1:26" ht="18.75" x14ac:dyDescent="0.3">
      <c r="B4" s="4"/>
      <c r="C4" s="92"/>
      <c r="D4" s="4"/>
      <c r="E4" s="4"/>
      <c r="F4" s="9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92"/>
      <c r="T4" s="4"/>
      <c r="V4" s="95" t="s">
        <v>6</v>
      </c>
      <c r="W4" s="53"/>
      <c r="X4" s="53"/>
      <c r="Y4" s="53"/>
    </row>
    <row r="5" spans="1:26" s="1" customFormat="1" ht="12.75" customHeight="1" x14ac:dyDescent="0.2">
      <c r="A5" s="396" t="s">
        <v>83</v>
      </c>
      <c r="B5" s="395" t="s">
        <v>15</v>
      </c>
      <c r="C5" s="395" t="s">
        <v>18</v>
      </c>
      <c r="D5" s="395"/>
      <c r="E5" s="395"/>
      <c r="F5" s="395" t="s">
        <v>1</v>
      </c>
      <c r="G5" s="395"/>
      <c r="H5" s="395"/>
      <c r="I5" s="395" t="s">
        <v>25</v>
      </c>
      <c r="J5" s="395" t="s">
        <v>84</v>
      </c>
      <c r="K5" s="395" t="s">
        <v>12</v>
      </c>
      <c r="L5" s="395"/>
      <c r="M5" s="395"/>
      <c r="N5" s="395"/>
      <c r="O5" s="395" t="s">
        <v>13</v>
      </c>
      <c r="P5" s="395"/>
      <c r="Q5" s="395"/>
      <c r="R5" s="395"/>
      <c r="S5" s="420" t="s">
        <v>67</v>
      </c>
      <c r="T5" s="402" t="s">
        <v>76</v>
      </c>
      <c r="U5" s="395" t="s">
        <v>2</v>
      </c>
      <c r="V5" s="420" t="s">
        <v>3</v>
      </c>
      <c r="W5" s="421" t="s">
        <v>113</v>
      </c>
      <c r="X5" s="421" t="s">
        <v>112</v>
      </c>
      <c r="Y5" s="421" t="s">
        <v>114</v>
      </c>
    </row>
    <row r="6" spans="1:26" s="1" customFormat="1" ht="24" customHeight="1" x14ac:dyDescent="0.2">
      <c r="A6" s="396"/>
      <c r="B6" s="395"/>
      <c r="C6" s="395"/>
      <c r="D6" s="395"/>
      <c r="E6" s="395"/>
      <c r="F6" s="395"/>
      <c r="G6" s="395"/>
      <c r="H6" s="395"/>
      <c r="I6" s="395"/>
      <c r="J6" s="395"/>
      <c r="K6" s="395" t="s">
        <v>10</v>
      </c>
      <c r="L6" s="395" t="s">
        <v>68</v>
      </c>
      <c r="M6" s="395" t="s">
        <v>5</v>
      </c>
      <c r="N6" s="395"/>
      <c r="O6" s="395" t="s">
        <v>10</v>
      </c>
      <c r="P6" s="395" t="s">
        <v>11</v>
      </c>
      <c r="Q6" s="395" t="s">
        <v>5</v>
      </c>
      <c r="R6" s="395"/>
      <c r="S6" s="420"/>
      <c r="T6" s="403"/>
      <c r="U6" s="395"/>
      <c r="V6" s="420"/>
      <c r="W6" s="421"/>
      <c r="X6" s="421"/>
      <c r="Y6" s="421"/>
    </row>
    <row r="7" spans="1:26" s="1" customFormat="1" ht="89.25" customHeight="1" x14ac:dyDescent="0.2">
      <c r="A7" s="396"/>
      <c r="B7" s="395"/>
      <c r="C7" s="157" t="s">
        <v>19</v>
      </c>
      <c r="D7" s="155" t="s">
        <v>20</v>
      </c>
      <c r="E7" s="155" t="s">
        <v>21</v>
      </c>
      <c r="F7" s="157" t="s">
        <v>19</v>
      </c>
      <c r="G7" s="155" t="s">
        <v>20</v>
      </c>
      <c r="H7" s="155" t="s">
        <v>21</v>
      </c>
      <c r="I7" s="395"/>
      <c r="J7" s="395"/>
      <c r="K7" s="395"/>
      <c r="L7" s="395"/>
      <c r="M7" s="155" t="s">
        <v>16</v>
      </c>
      <c r="N7" s="155" t="s">
        <v>17</v>
      </c>
      <c r="O7" s="395"/>
      <c r="P7" s="395"/>
      <c r="Q7" s="155" t="s">
        <v>16</v>
      </c>
      <c r="R7" s="155" t="s">
        <v>17</v>
      </c>
      <c r="S7" s="420"/>
      <c r="T7" s="404"/>
      <c r="U7" s="395"/>
      <c r="V7" s="420"/>
      <c r="W7" s="421"/>
      <c r="X7" s="421"/>
      <c r="Y7" s="421"/>
    </row>
    <row r="8" spans="1:26" s="8" customFormat="1" ht="17.25" customHeight="1" x14ac:dyDescent="0.2">
      <c r="A8" s="59">
        <v>1</v>
      </c>
      <c r="B8" s="60">
        <v>2</v>
      </c>
      <c r="C8" s="93" t="s">
        <v>24</v>
      </c>
      <c r="D8" s="62" t="s">
        <v>23</v>
      </c>
      <c r="E8" s="60" t="s">
        <v>22</v>
      </c>
      <c r="F8" s="93" t="s">
        <v>28</v>
      </c>
      <c r="G8" s="62" t="s">
        <v>29</v>
      </c>
      <c r="H8" s="60" t="s">
        <v>30</v>
      </c>
      <c r="I8" s="60">
        <v>5</v>
      </c>
      <c r="J8" s="60">
        <v>6</v>
      </c>
      <c r="K8" s="60">
        <v>7</v>
      </c>
      <c r="L8" s="60">
        <v>8</v>
      </c>
      <c r="M8" s="60">
        <v>9</v>
      </c>
      <c r="N8" s="60">
        <v>10</v>
      </c>
      <c r="O8" s="60">
        <v>11</v>
      </c>
      <c r="P8" s="60">
        <v>12</v>
      </c>
      <c r="Q8" s="60">
        <v>13</v>
      </c>
      <c r="R8" s="60">
        <v>14</v>
      </c>
      <c r="S8" s="93" t="s">
        <v>26</v>
      </c>
      <c r="T8" s="61"/>
      <c r="U8" s="60">
        <v>16</v>
      </c>
      <c r="V8" s="96" t="s">
        <v>27</v>
      </c>
      <c r="W8" s="165"/>
      <c r="X8" s="165"/>
      <c r="Y8" s="165"/>
    </row>
    <row r="9" spans="1:26" s="5" customFormat="1" ht="15" customHeight="1" x14ac:dyDescent="0.2">
      <c r="A9" s="168">
        <v>1</v>
      </c>
      <c r="B9" s="65" t="s">
        <v>32</v>
      </c>
      <c r="C9" s="94">
        <f t="shared" ref="C9:C43" si="0">D9+E9</f>
        <v>5420</v>
      </c>
      <c r="D9" s="67">
        <v>5420</v>
      </c>
      <c r="E9" s="67"/>
      <c r="F9" s="94">
        <f t="shared" ref="F9:F43" si="1">G9+H9</f>
        <v>218</v>
      </c>
      <c r="G9" s="67">
        <v>218</v>
      </c>
      <c r="H9" s="67"/>
      <c r="I9" s="67">
        <v>105846</v>
      </c>
      <c r="J9" s="67">
        <v>58436.800000000003</v>
      </c>
      <c r="K9" s="67">
        <f t="shared" ref="K9:K43" si="2">L9+M9</f>
        <v>58436.800000000003</v>
      </c>
      <c r="L9" s="67">
        <v>57685.3</v>
      </c>
      <c r="M9" s="67">
        <v>751.5</v>
      </c>
      <c r="N9" s="67">
        <v>498</v>
      </c>
      <c r="O9" s="67">
        <f t="shared" ref="O9:O43" si="3">P9+Q9</f>
        <v>58436.800000000003</v>
      </c>
      <c r="P9" s="67">
        <v>57685.3</v>
      </c>
      <c r="Q9" s="67">
        <v>751.5</v>
      </c>
      <c r="R9" s="67">
        <v>498</v>
      </c>
      <c r="S9" s="94">
        <f t="shared" ref="S9:S43" si="4">J9-K9</f>
        <v>0</v>
      </c>
      <c r="T9" s="66">
        <f t="shared" ref="T9:T16" si="5">J9-K9</f>
        <v>0</v>
      </c>
      <c r="U9" s="67"/>
      <c r="V9" s="94">
        <f t="shared" ref="V9:V43" si="6">J9+U9</f>
        <v>58436.800000000003</v>
      </c>
      <c r="W9" s="51">
        <f>V9/I9*100</f>
        <v>55.2</v>
      </c>
      <c r="X9" s="51">
        <f>58.3-W9</f>
        <v>3.1</v>
      </c>
      <c r="Y9" s="51">
        <v>2900009</v>
      </c>
      <c r="Z9" s="5">
        <f>L9*1000</f>
        <v>57685300</v>
      </c>
    </row>
    <row r="10" spans="1:26" s="5" customFormat="1" ht="15" customHeight="1" x14ac:dyDescent="0.2">
      <c r="A10" s="168">
        <v>2</v>
      </c>
      <c r="B10" s="75" t="s">
        <v>33</v>
      </c>
      <c r="C10" s="94">
        <f t="shared" si="0"/>
        <v>10346</v>
      </c>
      <c r="D10" s="67">
        <v>9660</v>
      </c>
      <c r="E10" s="67">
        <v>686</v>
      </c>
      <c r="F10" s="94">
        <f t="shared" si="1"/>
        <v>423</v>
      </c>
      <c r="G10" s="67">
        <v>378</v>
      </c>
      <c r="H10" s="67">
        <v>45</v>
      </c>
      <c r="I10" s="67">
        <v>210389</v>
      </c>
      <c r="J10" s="67">
        <v>110830.8</v>
      </c>
      <c r="K10" s="67">
        <f t="shared" si="2"/>
        <v>110830.8</v>
      </c>
      <c r="L10" s="67">
        <v>108424.5</v>
      </c>
      <c r="M10" s="67">
        <v>2406.3000000000002</v>
      </c>
      <c r="N10" s="67">
        <v>2406.3000000000002</v>
      </c>
      <c r="O10" s="67">
        <f t="shared" si="3"/>
        <v>110830.8</v>
      </c>
      <c r="P10" s="67">
        <v>108424.5</v>
      </c>
      <c r="Q10" s="67">
        <v>2406.3000000000002</v>
      </c>
      <c r="R10" s="67">
        <v>2406.3000000000002</v>
      </c>
      <c r="S10" s="94">
        <f t="shared" si="4"/>
        <v>0</v>
      </c>
      <c r="T10" s="66">
        <f t="shared" si="5"/>
        <v>0</v>
      </c>
      <c r="U10" s="67">
        <v>2654.3</v>
      </c>
      <c r="V10" s="94">
        <f t="shared" si="6"/>
        <v>113485.1</v>
      </c>
      <c r="W10" s="51">
        <f t="shared" ref="W10:W43" si="7">V10/I10*100</f>
        <v>53.9</v>
      </c>
      <c r="X10" s="51">
        <f t="shared" ref="X10:X42" si="8">58.3-W10</f>
        <v>4.4000000000000004</v>
      </c>
      <c r="Y10" s="51">
        <v>6743000</v>
      </c>
      <c r="Z10" s="5">
        <f t="shared" ref="Z10:Z43" si="9">L10*1000</f>
        <v>108424500</v>
      </c>
    </row>
    <row r="11" spans="1:26" s="5" customFormat="1" ht="15" customHeight="1" x14ac:dyDescent="0.2">
      <c r="A11" s="168">
        <v>3</v>
      </c>
      <c r="B11" s="65" t="s">
        <v>34</v>
      </c>
      <c r="C11" s="94">
        <f t="shared" si="0"/>
        <v>3808</v>
      </c>
      <c r="D11" s="67">
        <v>3760</v>
      </c>
      <c r="E11" s="67">
        <v>48</v>
      </c>
      <c r="F11" s="94">
        <f t="shared" si="1"/>
        <v>169</v>
      </c>
      <c r="G11" s="67">
        <v>162</v>
      </c>
      <c r="H11" s="67">
        <v>7</v>
      </c>
      <c r="I11" s="67">
        <v>77169</v>
      </c>
      <c r="J11" s="67">
        <v>40854.5</v>
      </c>
      <c r="K11" s="67">
        <f t="shared" si="2"/>
        <v>40852.6</v>
      </c>
      <c r="L11" s="67">
        <v>40064.800000000003</v>
      </c>
      <c r="M11" s="67">
        <v>787.8</v>
      </c>
      <c r="N11" s="67">
        <v>638</v>
      </c>
      <c r="O11" s="67">
        <f t="shared" si="3"/>
        <v>40852.6</v>
      </c>
      <c r="P11" s="67">
        <v>40064.800000000003</v>
      </c>
      <c r="Q11" s="67">
        <v>787.8</v>
      </c>
      <c r="R11" s="67">
        <v>638</v>
      </c>
      <c r="S11" s="94">
        <f t="shared" si="4"/>
        <v>1.9</v>
      </c>
      <c r="T11" s="66">
        <f t="shared" si="5"/>
        <v>1.9</v>
      </c>
      <c r="U11" s="67">
        <v>757.5</v>
      </c>
      <c r="V11" s="94">
        <f t="shared" si="6"/>
        <v>41612</v>
      </c>
      <c r="W11" s="51">
        <f t="shared" si="7"/>
        <v>53.9</v>
      </c>
      <c r="X11" s="51">
        <f t="shared" si="8"/>
        <v>4.4000000000000004</v>
      </c>
      <c r="Y11" s="51">
        <v>1000000</v>
      </c>
      <c r="Z11" s="5">
        <f t="shared" si="9"/>
        <v>40064800</v>
      </c>
    </row>
    <row r="12" spans="1:26" s="5" customFormat="1" ht="15" customHeight="1" x14ac:dyDescent="0.2">
      <c r="A12" s="168">
        <v>4</v>
      </c>
      <c r="B12" s="75" t="s">
        <v>35</v>
      </c>
      <c r="C12" s="94">
        <f t="shared" si="0"/>
        <v>46598</v>
      </c>
      <c r="D12" s="67">
        <v>44195</v>
      </c>
      <c r="E12" s="67">
        <v>2403</v>
      </c>
      <c r="F12" s="94">
        <f t="shared" si="1"/>
        <v>1813</v>
      </c>
      <c r="G12" s="67">
        <v>1675</v>
      </c>
      <c r="H12" s="67">
        <v>138</v>
      </c>
      <c r="I12" s="67">
        <v>949856</v>
      </c>
      <c r="J12" s="67">
        <v>581875.6</v>
      </c>
      <c r="K12" s="67">
        <f t="shared" si="2"/>
        <v>573856.5</v>
      </c>
      <c r="L12" s="67">
        <v>562484.5</v>
      </c>
      <c r="M12" s="67">
        <v>11372</v>
      </c>
      <c r="N12" s="67">
        <v>11056.2</v>
      </c>
      <c r="O12" s="67">
        <f t="shared" si="3"/>
        <v>581875.6</v>
      </c>
      <c r="P12" s="67">
        <v>570227.6</v>
      </c>
      <c r="Q12" s="67">
        <v>11648</v>
      </c>
      <c r="R12" s="67">
        <v>11056.2</v>
      </c>
      <c r="S12" s="172">
        <f t="shared" si="4"/>
        <v>8019.1</v>
      </c>
      <c r="T12" s="172">
        <f t="shared" si="5"/>
        <v>8019.1</v>
      </c>
      <c r="U12" s="172"/>
      <c r="V12" s="172">
        <f t="shared" si="6"/>
        <v>581875.6</v>
      </c>
      <c r="W12" s="173">
        <f t="shared" si="7"/>
        <v>61.3</v>
      </c>
      <c r="X12" s="173">
        <f t="shared" si="8"/>
        <v>-3</v>
      </c>
      <c r="Y12" s="173">
        <v>8512630</v>
      </c>
      <c r="Z12" s="5">
        <f t="shared" si="9"/>
        <v>562484500</v>
      </c>
    </row>
    <row r="13" spans="1:26" s="5" customFormat="1" ht="15" customHeight="1" x14ac:dyDescent="0.2">
      <c r="A13" s="168">
        <v>5</v>
      </c>
      <c r="B13" s="65" t="s">
        <v>36</v>
      </c>
      <c r="C13" s="94">
        <f t="shared" si="0"/>
        <v>4322</v>
      </c>
      <c r="D13" s="67">
        <v>3475</v>
      </c>
      <c r="E13" s="67">
        <v>847</v>
      </c>
      <c r="F13" s="94">
        <f t="shared" si="1"/>
        <v>199</v>
      </c>
      <c r="G13" s="67">
        <v>140</v>
      </c>
      <c r="H13" s="67">
        <v>59</v>
      </c>
      <c r="I13" s="67">
        <v>114545</v>
      </c>
      <c r="J13" s="67">
        <v>61959.9</v>
      </c>
      <c r="K13" s="67">
        <f t="shared" si="2"/>
        <v>61960</v>
      </c>
      <c r="L13" s="67">
        <v>60875.199999999997</v>
      </c>
      <c r="M13" s="67">
        <v>1084.8</v>
      </c>
      <c r="N13" s="67">
        <v>884.9</v>
      </c>
      <c r="O13" s="67">
        <f t="shared" si="3"/>
        <v>61960</v>
      </c>
      <c r="P13" s="67">
        <v>60875.199999999997</v>
      </c>
      <c r="Q13" s="67">
        <v>1084.8</v>
      </c>
      <c r="R13" s="67">
        <v>851.4</v>
      </c>
      <c r="S13" s="94">
        <f t="shared" si="4"/>
        <v>-0.1</v>
      </c>
      <c r="T13" s="66">
        <f t="shared" si="5"/>
        <v>-0.1</v>
      </c>
      <c r="U13" s="67"/>
      <c r="V13" s="94">
        <f t="shared" si="6"/>
        <v>61959.9</v>
      </c>
      <c r="W13" s="51">
        <f t="shared" si="7"/>
        <v>54.1</v>
      </c>
      <c r="X13" s="51">
        <f t="shared" si="8"/>
        <v>4.2</v>
      </c>
      <c r="Y13" s="51">
        <v>1920323</v>
      </c>
      <c r="Z13" s="5">
        <f t="shared" si="9"/>
        <v>60875200</v>
      </c>
    </row>
    <row r="14" spans="1:26" s="5" customFormat="1" ht="15" customHeight="1" x14ac:dyDescent="0.2">
      <c r="A14" s="168">
        <v>6</v>
      </c>
      <c r="B14" s="75" t="s">
        <v>37</v>
      </c>
      <c r="C14" s="94">
        <f t="shared" si="0"/>
        <v>3653</v>
      </c>
      <c r="D14" s="67">
        <v>3199</v>
      </c>
      <c r="E14" s="67">
        <v>454</v>
      </c>
      <c r="F14" s="94">
        <f t="shared" si="1"/>
        <v>162</v>
      </c>
      <c r="G14" s="67">
        <v>131</v>
      </c>
      <c r="H14" s="67">
        <v>31</v>
      </c>
      <c r="I14" s="67">
        <v>84865</v>
      </c>
      <c r="J14" s="67">
        <v>43548.9</v>
      </c>
      <c r="K14" s="67">
        <f t="shared" si="2"/>
        <v>44139.7</v>
      </c>
      <c r="L14" s="67">
        <v>43453.599999999999</v>
      </c>
      <c r="M14" s="67">
        <v>686.1</v>
      </c>
      <c r="N14" s="67">
        <v>351</v>
      </c>
      <c r="O14" s="67">
        <f t="shared" si="3"/>
        <v>43549</v>
      </c>
      <c r="P14" s="67">
        <v>42896.9</v>
      </c>
      <c r="Q14" s="67">
        <v>652.1</v>
      </c>
      <c r="R14" s="67">
        <v>265</v>
      </c>
      <c r="S14" s="94">
        <f t="shared" si="4"/>
        <v>-590.79999999999995</v>
      </c>
      <c r="T14" s="66">
        <f t="shared" si="5"/>
        <v>-590.79999999999995</v>
      </c>
      <c r="U14" s="67">
        <v>0</v>
      </c>
      <c r="V14" s="94">
        <f t="shared" si="6"/>
        <v>43548.9</v>
      </c>
      <c r="W14" s="51">
        <f t="shared" si="7"/>
        <v>51.3</v>
      </c>
      <c r="X14" s="51">
        <f t="shared" si="8"/>
        <v>7</v>
      </c>
      <c r="Y14" s="51">
        <v>700000</v>
      </c>
      <c r="Z14" s="5">
        <f t="shared" si="9"/>
        <v>43453600</v>
      </c>
    </row>
    <row r="15" spans="1:26" s="5" customFormat="1" ht="15" customHeight="1" x14ac:dyDescent="0.2">
      <c r="A15" s="168">
        <v>7</v>
      </c>
      <c r="B15" s="65" t="s">
        <v>38</v>
      </c>
      <c r="C15" s="94">
        <f t="shared" si="0"/>
        <v>4827</v>
      </c>
      <c r="D15" s="67">
        <v>4199</v>
      </c>
      <c r="E15" s="67">
        <v>628</v>
      </c>
      <c r="F15" s="94">
        <f t="shared" si="1"/>
        <v>245</v>
      </c>
      <c r="G15" s="67">
        <v>177</v>
      </c>
      <c r="H15" s="67">
        <v>68</v>
      </c>
      <c r="I15" s="67">
        <v>109479</v>
      </c>
      <c r="J15" s="67">
        <v>74095</v>
      </c>
      <c r="K15" s="67">
        <f t="shared" si="2"/>
        <v>63777</v>
      </c>
      <c r="L15" s="67">
        <v>62570</v>
      </c>
      <c r="M15" s="67">
        <v>1207</v>
      </c>
      <c r="N15" s="67">
        <v>1207</v>
      </c>
      <c r="O15" s="67">
        <f t="shared" si="3"/>
        <v>63777</v>
      </c>
      <c r="P15" s="67">
        <v>62570</v>
      </c>
      <c r="Q15" s="67">
        <v>1207</v>
      </c>
      <c r="R15" s="67">
        <v>1207</v>
      </c>
      <c r="S15" s="172">
        <f t="shared" si="4"/>
        <v>10318</v>
      </c>
      <c r="T15" s="172">
        <f t="shared" si="5"/>
        <v>10318</v>
      </c>
      <c r="U15" s="172"/>
      <c r="V15" s="172">
        <f t="shared" si="6"/>
        <v>74095</v>
      </c>
      <c r="W15" s="173">
        <f t="shared" si="7"/>
        <v>67.7</v>
      </c>
      <c r="X15" s="174">
        <f t="shared" si="8"/>
        <v>-9.4</v>
      </c>
      <c r="Y15" s="173">
        <v>3200000</v>
      </c>
      <c r="Z15" s="5">
        <f t="shared" si="9"/>
        <v>62570000</v>
      </c>
    </row>
    <row r="16" spans="1:26" s="5" customFormat="1" ht="15" customHeight="1" x14ac:dyDescent="0.2">
      <c r="A16" s="168">
        <v>8</v>
      </c>
      <c r="B16" s="75" t="s">
        <v>39</v>
      </c>
      <c r="C16" s="94">
        <f t="shared" si="0"/>
        <v>14824</v>
      </c>
      <c r="D16" s="67">
        <v>14800</v>
      </c>
      <c r="E16" s="67">
        <v>24</v>
      </c>
      <c r="F16" s="94">
        <f t="shared" si="1"/>
        <v>583</v>
      </c>
      <c r="G16" s="67">
        <v>581</v>
      </c>
      <c r="H16" s="67">
        <v>2</v>
      </c>
      <c r="I16" s="67">
        <v>294700</v>
      </c>
      <c r="J16" s="67">
        <v>169861.8</v>
      </c>
      <c r="K16" s="67">
        <f t="shared" si="2"/>
        <v>167804.3</v>
      </c>
      <c r="L16" s="67">
        <v>164018.29999999999</v>
      </c>
      <c r="M16" s="67">
        <v>3786</v>
      </c>
      <c r="N16" s="67">
        <v>2659.9</v>
      </c>
      <c r="O16" s="67">
        <f t="shared" si="3"/>
        <v>167804.3</v>
      </c>
      <c r="P16" s="67">
        <v>164018.29999999999</v>
      </c>
      <c r="Q16" s="67">
        <v>3786</v>
      </c>
      <c r="R16" s="67">
        <v>2659.9</v>
      </c>
      <c r="S16" s="94">
        <f t="shared" si="4"/>
        <v>2057.5</v>
      </c>
      <c r="T16" s="66">
        <f t="shared" si="5"/>
        <v>2057.5</v>
      </c>
      <c r="U16" s="67"/>
      <c r="V16" s="94">
        <f t="shared" si="6"/>
        <v>169861.8</v>
      </c>
      <c r="W16" s="51">
        <f t="shared" si="7"/>
        <v>57.6</v>
      </c>
      <c r="X16" s="51">
        <f t="shared" si="8"/>
        <v>0.7</v>
      </c>
      <c r="Y16" s="51">
        <v>0</v>
      </c>
      <c r="Z16" s="5">
        <f t="shared" si="9"/>
        <v>164018300</v>
      </c>
    </row>
    <row r="17" spans="1:28" s="5" customFormat="1" ht="15" customHeight="1" x14ac:dyDescent="0.2">
      <c r="A17" s="168">
        <v>9</v>
      </c>
      <c r="B17" s="65" t="s">
        <v>40</v>
      </c>
      <c r="C17" s="94">
        <f t="shared" si="0"/>
        <v>4477</v>
      </c>
      <c r="D17" s="67">
        <v>3843</v>
      </c>
      <c r="E17" s="67">
        <v>634</v>
      </c>
      <c r="F17" s="94">
        <f t="shared" si="1"/>
        <v>199</v>
      </c>
      <c r="G17" s="67">
        <v>158</v>
      </c>
      <c r="H17" s="67">
        <v>41</v>
      </c>
      <c r="I17" s="67">
        <v>102356</v>
      </c>
      <c r="J17" s="67">
        <v>58312</v>
      </c>
      <c r="K17" s="67">
        <f t="shared" si="2"/>
        <v>57972.5</v>
      </c>
      <c r="L17" s="67">
        <v>55833</v>
      </c>
      <c r="M17" s="67">
        <v>2139.5</v>
      </c>
      <c r="N17" s="67">
        <v>1011</v>
      </c>
      <c r="O17" s="67">
        <f t="shared" si="3"/>
        <v>58312</v>
      </c>
      <c r="P17" s="67">
        <v>56172.5</v>
      </c>
      <c r="Q17" s="67">
        <v>2139.5</v>
      </c>
      <c r="R17" s="67">
        <v>1011</v>
      </c>
      <c r="S17" s="94">
        <f t="shared" si="4"/>
        <v>339.5</v>
      </c>
      <c r="T17" s="66"/>
      <c r="U17" s="67"/>
      <c r="V17" s="94">
        <f t="shared" si="6"/>
        <v>58312</v>
      </c>
      <c r="W17" s="51">
        <f t="shared" si="7"/>
        <v>57</v>
      </c>
      <c r="X17" s="51">
        <f t="shared" si="8"/>
        <v>1.3</v>
      </c>
      <c r="Y17" s="51">
        <v>1000000</v>
      </c>
      <c r="Z17" s="5">
        <f t="shared" si="9"/>
        <v>55833000</v>
      </c>
    </row>
    <row r="18" spans="1:28" s="5" customFormat="1" ht="15" customHeight="1" x14ac:dyDescent="0.2">
      <c r="A18" s="168">
        <v>10</v>
      </c>
      <c r="B18" s="75" t="s">
        <v>41</v>
      </c>
      <c r="C18" s="94">
        <f t="shared" si="0"/>
        <v>5048</v>
      </c>
      <c r="D18" s="67">
        <v>5048</v>
      </c>
      <c r="E18" s="67"/>
      <c r="F18" s="94">
        <f t="shared" si="1"/>
        <v>224</v>
      </c>
      <c r="G18" s="67">
        <v>224</v>
      </c>
      <c r="H18" s="67"/>
      <c r="I18" s="67">
        <v>101639</v>
      </c>
      <c r="J18" s="67">
        <v>57039</v>
      </c>
      <c r="K18" s="67">
        <f t="shared" si="2"/>
        <v>57154.9</v>
      </c>
      <c r="L18" s="67">
        <v>55923.9</v>
      </c>
      <c r="M18" s="67">
        <v>1231</v>
      </c>
      <c r="N18" s="67">
        <v>1016.5</v>
      </c>
      <c r="O18" s="67">
        <f t="shared" si="3"/>
        <v>57039</v>
      </c>
      <c r="P18" s="67">
        <v>55808</v>
      </c>
      <c r="Q18" s="67">
        <v>1231</v>
      </c>
      <c r="R18" s="67">
        <v>1016.5</v>
      </c>
      <c r="S18" s="94">
        <f t="shared" si="4"/>
        <v>-115.9</v>
      </c>
      <c r="T18" s="66">
        <f>J18-K18</f>
        <v>-115.9</v>
      </c>
      <c r="U18" s="67">
        <v>0</v>
      </c>
      <c r="V18" s="94">
        <f t="shared" si="6"/>
        <v>57039</v>
      </c>
      <c r="W18" s="51">
        <f t="shared" si="7"/>
        <v>56.1</v>
      </c>
      <c r="X18" s="51">
        <f t="shared" si="8"/>
        <v>2.2000000000000002</v>
      </c>
      <c r="Y18" s="51">
        <v>1527751</v>
      </c>
      <c r="Z18" s="5">
        <f t="shared" si="9"/>
        <v>55923900</v>
      </c>
    </row>
    <row r="19" spans="1:28" s="5" customFormat="1" ht="15" customHeight="1" x14ac:dyDescent="0.2">
      <c r="A19" s="168">
        <v>11</v>
      </c>
      <c r="B19" s="75" t="s">
        <v>42</v>
      </c>
      <c r="C19" s="94">
        <f t="shared" si="0"/>
        <v>16624</v>
      </c>
      <c r="D19" s="67">
        <v>14189</v>
      </c>
      <c r="E19" s="67">
        <v>2435</v>
      </c>
      <c r="F19" s="94">
        <f t="shared" si="1"/>
        <v>699</v>
      </c>
      <c r="G19" s="67">
        <v>554</v>
      </c>
      <c r="H19" s="67">
        <v>145</v>
      </c>
      <c r="I19" s="67">
        <v>379318</v>
      </c>
      <c r="J19" s="67">
        <v>220134.5</v>
      </c>
      <c r="K19" s="67">
        <f t="shared" si="2"/>
        <v>213680.3</v>
      </c>
      <c r="L19" s="67">
        <v>209468.79999999999</v>
      </c>
      <c r="M19" s="67">
        <v>4211.5</v>
      </c>
      <c r="N19" s="67">
        <v>3235.2</v>
      </c>
      <c r="O19" s="67">
        <f t="shared" si="3"/>
        <v>212889.1</v>
      </c>
      <c r="P19" s="67">
        <v>208717.3</v>
      </c>
      <c r="Q19" s="67">
        <v>4171.8</v>
      </c>
      <c r="R19" s="67">
        <v>3150.8</v>
      </c>
      <c r="S19" s="172">
        <f t="shared" si="4"/>
        <v>6454.2</v>
      </c>
      <c r="T19" s="172">
        <f>J19-K19</f>
        <v>6454.2</v>
      </c>
      <c r="U19" s="172"/>
      <c r="V19" s="172">
        <f t="shared" si="6"/>
        <v>220134.5</v>
      </c>
      <c r="W19" s="173">
        <f t="shared" si="7"/>
        <v>58</v>
      </c>
      <c r="X19" s="173">
        <f t="shared" si="8"/>
        <v>0.3</v>
      </c>
      <c r="Y19" s="173">
        <v>13881870</v>
      </c>
      <c r="Z19" s="5">
        <f t="shared" si="9"/>
        <v>209468800</v>
      </c>
    </row>
    <row r="20" spans="1:28" s="5" customFormat="1" ht="15" customHeight="1" x14ac:dyDescent="0.2">
      <c r="A20" s="168">
        <v>12</v>
      </c>
      <c r="B20" s="65" t="s">
        <v>43</v>
      </c>
      <c r="C20" s="94">
        <f t="shared" si="0"/>
        <v>3062</v>
      </c>
      <c r="D20" s="67">
        <v>3062</v>
      </c>
      <c r="E20" s="67"/>
      <c r="F20" s="94">
        <f t="shared" si="1"/>
        <v>136</v>
      </c>
      <c r="G20" s="67">
        <v>136</v>
      </c>
      <c r="H20" s="67"/>
      <c r="I20" s="67">
        <v>58417</v>
      </c>
      <c r="J20" s="67">
        <v>37420.300000000003</v>
      </c>
      <c r="K20" s="67">
        <f t="shared" si="2"/>
        <v>34703.4</v>
      </c>
      <c r="L20" s="67">
        <v>34101</v>
      </c>
      <c r="M20" s="67">
        <v>602.4</v>
      </c>
      <c r="N20" s="67">
        <v>171.8</v>
      </c>
      <c r="O20" s="67">
        <f t="shared" si="3"/>
        <v>33609.5</v>
      </c>
      <c r="P20" s="67">
        <v>33307.1</v>
      </c>
      <c r="Q20" s="67">
        <v>302.39999999999998</v>
      </c>
      <c r="R20" s="67">
        <v>171.8</v>
      </c>
      <c r="S20" s="94">
        <f t="shared" si="4"/>
        <v>2716.9</v>
      </c>
      <c r="T20" s="66"/>
      <c r="U20" s="67"/>
      <c r="V20" s="94">
        <f t="shared" si="6"/>
        <v>37420.300000000003</v>
      </c>
      <c r="W20" s="51">
        <f t="shared" si="7"/>
        <v>64.099999999999994</v>
      </c>
      <c r="X20" s="51">
        <f t="shared" si="8"/>
        <v>-5.8</v>
      </c>
      <c r="Y20" s="51">
        <v>1300000</v>
      </c>
      <c r="Z20" s="5">
        <f t="shared" si="9"/>
        <v>34101000</v>
      </c>
    </row>
    <row r="21" spans="1:28" s="2" customFormat="1" ht="15" customHeight="1" x14ac:dyDescent="0.2">
      <c r="A21" s="168">
        <v>13</v>
      </c>
      <c r="B21" s="65" t="s">
        <v>44</v>
      </c>
      <c r="C21" s="94">
        <f t="shared" si="0"/>
        <v>1404</v>
      </c>
      <c r="D21" s="67"/>
      <c r="E21" s="67">
        <v>1404</v>
      </c>
      <c r="F21" s="94">
        <f t="shared" si="1"/>
        <v>97</v>
      </c>
      <c r="G21" s="67"/>
      <c r="H21" s="67">
        <v>97</v>
      </c>
      <c r="I21" s="67">
        <v>53326</v>
      </c>
      <c r="J21" s="67">
        <v>28137.9</v>
      </c>
      <c r="K21" s="67">
        <f t="shared" si="2"/>
        <v>28137.9</v>
      </c>
      <c r="L21" s="67">
        <v>27987.9</v>
      </c>
      <c r="M21" s="67">
        <v>150</v>
      </c>
      <c r="N21" s="67">
        <v>150</v>
      </c>
      <c r="O21" s="67">
        <f t="shared" si="3"/>
        <v>28137.9</v>
      </c>
      <c r="P21" s="67">
        <v>27987.9</v>
      </c>
      <c r="Q21" s="67">
        <v>150</v>
      </c>
      <c r="R21" s="67">
        <v>150</v>
      </c>
      <c r="S21" s="94">
        <f t="shared" si="4"/>
        <v>0</v>
      </c>
      <c r="T21" s="66">
        <f t="shared" ref="T21:T28" si="10">J21-K21</f>
        <v>0</v>
      </c>
      <c r="U21" s="67">
        <v>971.9</v>
      </c>
      <c r="V21" s="94">
        <f t="shared" si="6"/>
        <v>29109.8</v>
      </c>
      <c r="W21" s="51">
        <f t="shared" si="7"/>
        <v>54.6</v>
      </c>
      <c r="X21" s="51">
        <f t="shared" si="8"/>
        <v>3.7</v>
      </c>
      <c r="Y21" s="51">
        <v>2200000</v>
      </c>
      <c r="Z21" s="5">
        <f t="shared" si="9"/>
        <v>27987900</v>
      </c>
    </row>
    <row r="22" spans="1:28" s="2" customFormat="1" ht="15" customHeight="1" x14ac:dyDescent="0.2">
      <c r="A22" s="168">
        <v>14</v>
      </c>
      <c r="B22" s="146" t="s">
        <v>45</v>
      </c>
      <c r="C22" s="94">
        <f t="shared" si="0"/>
        <v>1336</v>
      </c>
      <c r="D22" s="67"/>
      <c r="E22" s="67">
        <v>1336</v>
      </c>
      <c r="F22" s="94">
        <f t="shared" si="1"/>
        <v>113</v>
      </c>
      <c r="G22" s="67"/>
      <c r="H22" s="67">
        <v>113</v>
      </c>
      <c r="I22" s="67">
        <v>56085</v>
      </c>
      <c r="J22" s="67">
        <v>31990.2</v>
      </c>
      <c r="K22" s="67">
        <f t="shared" si="2"/>
        <v>31990.2</v>
      </c>
      <c r="L22" s="67">
        <v>31828.3</v>
      </c>
      <c r="M22" s="67">
        <v>161.9</v>
      </c>
      <c r="N22" s="67">
        <v>78.099999999999994</v>
      </c>
      <c r="O22" s="67">
        <f t="shared" si="3"/>
        <v>31990.2</v>
      </c>
      <c r="P22" s="67">
        <v>31828.3</v>
      </c>
      <c r="Q22" s="67">
        <v>161.9</v>
      </c>
      <c r="R22" s="67">
        <v>78.099999999999994</v>
      </c>
      <c r="S22" s="94">
        <f t="shared" si="4"/>
        <v>0</v>
      </c>
      <c r="T22" s="66">
        <f t="shared" si="10"/>
        <v>0</v>
      </c>
      <c r="U22" s="67">
        <v>405.2</v>
      </c>
      <c r="V22" s="94">
        <f t="shared" si="6"/>
        <v>32395.4</v>
      </c>
      <c r="W22" s="51">
        <f t="shared" si="7"/>
        <v>57.8</v>
      </c>
      <c r="X22" s="51">
        <f t="shared" si="8"/>
        <v>0.5</v>
      </c>
      <c r="Y22" s="51">
        <v>1073190</v>
      </c>
      <c r="Z22" s="5">
        <f t="shared" si="9"/>
        <v>31828300</v>
      </c>
    </row>
    <row r="23" spans="1:28" s="2" customFormat="1" ht="15" customHeight="1" x14ac:dyDescent="0.2">
      <c r="A23" s="168">
        <v>15</v>
      </c>
      <c r="B23" s="65" t="s">
        <v>46</v>
      </c>
      <c r="C23" s="94">
        <f t="shared" si="0"/>
        <v>2653</v>
      </c>
      <c r="D23" s="67">
        <v>2467</v>
      </c>
      <c r="E23" s="67">
        <v>186</v>
      </c>
      <c r="F23" s="94">
        <f t="shared" si="1"/>
        <v>120</v>
      </c>
      <c r="G23" s="67">
        <v>105</v>
      </c>
      <c r="H23" s="67">
        <v>15</v>
      </c>
      <c r="I23" s="67">
        <v>62379</v>
      </c>
      <c r="J23" s="67">
        <v>39818.9</v>
      </c>
      <c r="K23" s="67">
        <f t="shared" si="2"/>
        <v>39169.800000000003</v>
      </c>
      <c r="L23" s="67">
        <v>38636.400000000001</v>
      </c>
      <c r="M23" s="67">
        <v>533.4</v>
      </c>
      <c r="N23" s="67">
        <v>533.4</v>
      </c>
      <c r="O23" s="67">
        <f t="shared" si="3"/>
        <v>39218.199999999997</v>
      </c>
      <c r="P23" s="67">
        <v>38684.9</v>
      </c>
      <c r="Q23" s="67">
        <v>533.29999999999995</v>
      </c>
      <c r="R23" s="67">
        <v>533.29999999999995</v>
      </c>
      <c r="S23" s="94">
        <f t="shared" si="4"/>
        <v>649.1</v>
      </c>
      <c r="T23" s="66">
        <f t="shared" si="10"/>
        <v>649.1</v>
      </c>
      <c r="U23" s="67"/>
      <c r="V23" s="94">
        <f t="shared" si="6"/>
        <v>39818.9</v>
      </c>
      <c r="W23" s="51">
        <f t="shared" si="7"/>
        <v>63.8</v>
      </c>
      <c r="X23" s="51">
        <f t="shared" si="8"/>
        <v>-5.5</v>
      </c>
      <c r="Y23" s="51">
        <v>500000</v>
      </c>
      <c r="Z23" s="5">
        <f t="shared" si="9"/>
        <v>38636400</v>
      </c>
    </row>
    <row r="24" spans="1:28" s="2" customFormat="1" ht="15" customHeight="1" x14ac:dyDescent="0.2">
      <c r="A24" s="168">
        <v>16</v>
      </c>
      <c r="B24" s="75" t="s">
        <v>47</v>
      </c>
      <c r="C24" s="94">
        <f t="shared" si="0"/>
        <v>2585</v>
      </c>
      <c r="D24" s="67">
        <v>1753</v>
      </c>
      <c r="E24" s="67">
        <v>832</v>
      </c>
      <c r="F24" s="94">
        <f t="shared" si="1"/>
        <v>176</v>
      </c>
      <c r="G24" s="67">
        <v>84</v>
      </c>
      <c r="H24" s="67">
        <v>92</v>
      </c>
      <c r="I24" s="67">
        <v>67577</v>
      </c>
      <c r="J24" s="67">
        <v>46959.9</v>
      </c>
      <c r="K24" s="67">
        <f t="shared" si="2"/>
        <v>46696.3</v>
      </c>
      <c r="L24" s="67">
        <v>46103.1</v>
      </c>
      <c r="M24" s="67">
        <v>593.20000000000005</v>
      </c>
      <c r="N24" s="67">
        <v>391.4</v>
      </c>
      <c r="O24" s="67">
        <f t="shared" si="3"/>
        <v>46959.9</v>
      </c>
      <c r="P24" s="67">
        <v>46366.7</v>
      </c>
      <c r="Q24" s="67">
        <v>593.20000000000005</v>
      </c>
      <c r="R24" s="67">
        <v>391.4</v>
      </c>
      <c r="S24" s="94">
        <f t="shared" si="4"/>
        <v>263.60000000000002</v>
      </c>
      <c r="T24" s="66">
        <f t="shared" si="10"/>
        <v>263.60000000000002</v>
      </c>
      <c r="U24" s="67">
        <v>1013.4</v>
      </c>
      <c r="V24" s="94">
        <f t="shared" si="6"/>
        <v>47973.3</v>
      </c>
      <c r="W24" s="51">
        <f t="shared" si="7"/>
        <v>71</v>
      </c>
      <c r="X24" s="167">
        <f t="shared" si="8"/>
        <v>-12.7</v>
      </c>
      <c r="Y24" s="51">
        <v>2100000</v>
      </c>
      <c r="Z24" s="5">
        <f t="shared" si="9"/>
        <v>46103100</v>
      </c>
      <c r="AA24" s="7"/>
      <c r="AB24" s="7"/>
    </row>
    <row r="25" spans="1:28" s="2" customFormat="1" ht="15" customHeight="1" x14ac:dyDescent="0.2">
      <c r="A25" s="168">
        <v>17</v>
      </c>
      <c r="B25" s="65" t="s">
        <v>48</v>
      </c>
      <c r="C25" s="94">
        <f t="shared" si="0"/>
        <v>2382</v>
      </c>
      <c r="D25" s="67">
        <v>418</v>
      </c>
      <c r="E25" s="67">
        <v>1964</v>
      </c>
      <c r="F25" s="94">
        <f t="shared" si="1"/>
        <v>169</v>
      </c>
      <c r="G25" s="67">
        <v>21</v>
      </c>
      <c r="H25" s="67">
        <v>148</v>
      </c>
      <c r="I25" s="67">
        <v>92581</v>
      </c>
      <c r="J25" s="67">
        <v>47033.1</v>
      </c>
      <c r="K25" s="67">
        <f t="shared" si="2"/>
        <v>46450.6</v>
      </c>
      <c r="L25" s="67">
        <v>45855.1</v>
      </c>
      <c r="M25" s="67">
        <v>595.5</v>
      </c>
      <c r="N25" s="67">
        <v>595.5</v>
      </c>
      <c r="O25" s="67">
        <f t="shared" si="3"/>
        <v>46450.6</v>
      </c>
      <c r="P25" s="67">
        <v>45855.1</v>
      </c>
      <c r="Q25" s="67">
        <v>595.5</v>
      </c>
      <c r="R25" s="67">
        <v>595.5</v>
      </c>
      <c r="S25" s="94">
        <f t="shared" si="4"/>
        <v>582.5</v>
      </c>
      <c r="T25" s="66">
        <f t="shared" si="10"/>
        <v>582.5</v>
      </c>
      <c r="U25" s="67"/>
      <c r="V25" s="94">
        <f t="shared" si="6"/>
        <v>47033.1</v>
      </c>
      <c r="W25" s="51">
        <f t="shared" si="7"/>
        <v>50.8</v>
      </c>
      <c r="X25" s="51">
        <f t="shared" si="8"/>
        <v>7.5</v>
      </c>
      <c r="Y25" s="51">
        <v>0</v>
      </c>
      <c r="Z25" s="5">
        <f t="shared" si="9"/>
        <v>45855100</v>
      </c>
      <c r="AA25" s="7"/>
      <c r="AB25" s="7"/>
    </row>
    <row r="26" spans="1:28" s="2" customFormat="1" ht="15" customHeight="1" x14ac:dyDescent="0.2">
      <c r="A26" s="168">
        <v>18</v>
      </c>
      <c r="B26" s="65" t="s">
        <v>49</v>
      </c>
      <c r="C26" s="94">
        <f t="shared" si="0"/>
        <v>1632</v>
      </c>
      <c r="D26" s="67">
        <v>841</v>
      </c>
      <c r="E26" s="67">
        <v>791</v>
      </c>
      <c r="F26" s="94">
        <f t="shared" si="1"/>
        <v>112</v>
      </c>
      <c r="G26" s="67">
        <v>40</v>
      </c>
      <c r="H26" s="67">
        <v>72</v>
      </c>
      <c r="I26" s="67">
        <v>48560</v>
      </c>
      <c r="J26" s="67">
        <v>30374.2</v>
      </c>
      <c r="K26" s="67">
        <f>L26+M26</f>
        <v>30429.3</v>
      </c>
      <c r="L26" s="67">
        <v>29861.3</v>
      </c>
      <c r="M26" s="67">
        <v>568</v>
      </c>
      <c r="N26" s="67">
        <v>371.2</v>
      </c>
      <c r="O26" s="67">
        <f t="shared" si="3"/>
        <v>30374.3</v>
      </c>
      <c r="P26" s="67">
        <v>29806.3</v>
      </c>
      <c r="Q26" s="67">
        <v>568</v>
      </c>
      <c r="R26" s="67">
        <v>371.2</v>
      </c>
      <c r="S26" s="94">
        <f t="shared" si="4"/>
        <v>-55.1</v>
      </c>
      <c r="T26" s="66">
        <f t="shared" si="10"/>
        <v>-55.1</v>
      </c>
      <c r="U26" s="67">
        <v>0</v>
      </c>
      <c r="V26" s="94">
        <f t="shared" si="6"/>
        <v>30374.2</v>
      </c>
      <c r="W26" s="51">
        <f t="shared" si="7"/>
        <v>62.5</v>
      </c>
      <c r="X26" s="51">
        <f t="shared" si="8"/>
        <v>-4.2</v>
      </c>
      <c r="Y26" s="51">
        <v>450000</v>
      </c>
      <c r="Z26" s="5">
        <f t="shared" si="9"/>
        <v>29861300</v>
      </c>
      <c r="AA26" s="7"/>
      <c r="AB26" s="7"/>
    </row>
    <row r="27" spans="1:28" s="2" customFormat="1" ht="15" customHeight="1" x14ac:dyDescent="0.2">
      <c r="A27" s="168">
        <v>19</v>
      </c>
      <c r="B27" s="75" t="s">
        <v>50</v>
      </c>
      <c r="C27" s="94">
        <f t="shared" si="0"/>
        <v>3890</v>
      </c>
      <c r="D27" s="67">
        <v>929</v>
      </c>
      <c r="E27" s="67">
        <v>2961</v>
      </c>
      <c r="F27" s="94">
        <f t="shared" si="1"/>
        <v>203</v>
      </c>
      <c r="G27" s="67">
        <v>38</v>
      </c>
      <c r="H27" s="67">
        <v>165</v>
      </c>
      <c r="I27" s="67">
        <v>132327</v>
      </c>
      <c r="J27" s="67">
        <v>70673.2</v>
      </c>
      <c r="K27" s="67">
        <f t="shared" si="2"/>
        <v>70349.600000000006</v>
      </c>
      <c r="L27" s="67">
        <v>62172.4</v>
      </c>
      <c r="M27" s="67">
        <v>8177.2</v>
      </c>
      <c r="N27" s="67">
        <v>907.9</v>
      </c>
      <c r="O27" s="67">
        <f t="shared" si="3"/>
        <v>70349.600000000006</v>
      </c>
      <c r="P27" s="67">
        <v>62172.4</v>
      </c>
      <c r="Q27" s="67">
        <v>8177.2</v>
      </c>
      <c r="R27" s="67">
        <v>907.9</v>
      </c>
      <c r="S27" s="94">
        <f t="shared" si="4"/>
        <v>323.60000000000002</v>
      </c>
      <c r="T27" s="66">
        <f t="shared" si="10"/>
        <v>323.60000000000002</v>
      </c>
      <c r="U27" s="67">
        <v>984.3</v>
      </c>
      <c r="V27" s="94">
        <f t="shared" si="6"/>
        <v>71657.5</v>
      </c>
      <c r="W27" s="51">
        <f t="shared" si="7"/>
        <v>54.2</v>
      </c>
      <c r="X27" s="51">
        <f t="shared" si="8"/>
        <v>4.0999999999999996</v>
      </c>
      <c r="Y27" s="51">
        <v>3200000</v>
      </c>
      <c r="Z27" s="5">
        <f t="shared" si="9"/>
        <v>62172400</v>
      </c>
      <c r="AA27" s="7"/>
      <c r="AB27" s="7"/>
    </row>
    <row r="28" spans="1:28" s="2" customFormat="1" ht="15" customHeight="1" x14ac:dyDescent="0.2">
      <c r="A28" s="168">
        <v>20</v>
      </c>
      <c r="B28" s="75" t="s">
        <v>51</v>
      </c>
      <c r="C28" s="94">
        <f t="shared" si="0"/>
        <v>3894</v>
      </c>
      <c r="D28" s="67"/>
      <c r="E28" s="67">
        <v>3894</v>
      </c>
      <c r="F28" s="94">
        <f t="shared" si="1"/>
        <v>222</v>
      </c>
      <c r="G28" s="67"/>
      <c r="H28" s="67">
        <v>222</v>
      </c>
      <c r="I28" s="67">
        <v>148524</v>
      </c>
      <c r="J28" s="67">
        <v>90297.600000000006</v>
      </c>
      <c r="K28" s="67">
        <f t="shared" si="2"/>
        <v>87902.9</v>
      </c>
      <c r="L28" s="67">
        <v>86902.9</v>
      </c>
      <c r="M28" s="67">
        <v>1000</v>
      </c>
      <c r="N28" s="67"/>
      <c r="O28" s="67">
        <f t="shared" si="3"/>
        <v>89893.7</v>
      </c>
      <c r="P28" s="67">
        <v>89145.3</v>
      </c>
      <c r="Q28" s="67">
        <v>748.4</v>
      </c>
      <c r="R28" s="67"/>
      <c r="S28" s="172">
        <f t="shared" si="4"/>
        <v>2394.6999999999998</v>
      </c>
      <c r="T28" s="172">
        <f t="shared" si="10"/>
        <v>2394.6999999999998</v>
      </c>
      <c r="U28" s="172"/>
      <c r="V28" s="172">
        <f t="shared" si="6"/>
        <v>90297.600000000006</v>
      </c>
      <c r="W28" s="173">
        <f t="shared" si="7"/>
        <v>60.8</v>
      </c>
      <c r="X28" s="173">
        <f t="shared" si="8"/>
        <v>-2.5</v>
      </c>
      <c r="Y28" s="173">
        <v>0</v>
      </c>
      <c r="Z28" s="5">
        <f t="shared" si="9"/>
        <v>86902900</v>
      </c>
      <c r="AA28" s="7"/>
      <c r="AB28" s="7"/>
    </row>
    <row r="29" spans="1:28" s="2" customFormat="1" ht="15" customHeight="1" x14ac:dyDescent="0.2">
      <c r="A29" s="168">
        <v>21</v>
      </c>
      <c r="B29" s="65" t="s">
        <v>52</v>
      </c>
      <c r="C29" s="94">
        <f t="shared" si="0"/>
        <v>3441</v>
      </c>
      <c r="D29" s="67">
        <v>635</v>
      </c>
      <c r="E29" s="67">
        <v>2806</v>
      </c>
      <c r="F29" s="94">
        <f t="shared" si="1"/>
        <v>195</v>
      </c>
      <c r="G29" s="67">
        <v>25</v>
      </c>
      <c r="H29" s="67">
        <v>170</v>
      </c>
      <c r="I29" s="67">
        <v>125982</v>
      </c>
      <c r="J29" s="67">
        <v>72006</v>
      </c>
      <c r="K29" s="67">
        <f t="shared" si="2"/>
        <v>62516.9</v>
      </c>
      <c r="L29" s="67">
        <v>61762.3</v>
      </c>
      <c r="M29" s="67">
        <v>754.6</v>
      </c>
      <c r="N29" s="67">
        <v>637.1</v>
      </c>
      <c r="O29" s="67">
        <f t="shared" si="3"/>
        <v>62516.9</v>
      </c>
      <c r="P29" s="67">
        <v>61762.3</v>
      </c>
      <c r="Q29" s="67">
        <v>754.6</v>
      </c>
      <c r="R29" s="67">
        <v>637.1</v>
      </c>
      <c r="S29" s="172">
        <f t="shared" si="4"/>
        <v>9489.1</v>
      </c>
      <c r="T29" s="172"/>
      <c r="U29" s="172"/>
      <c r="V29" s="172">
        <f t="shared" si="6"/>
        <v>72006</v>
      </c>
      <c r="W29" s="173">
        <f t="shared" si="7"/>
        <v>57.2</v>
      </c>
      <c r="X29" s="173">
        <f t="shared" si="8"/>
        <v>1.1000000000000001</v>
      </c>
      <c r="Y29" s="173">
        <v>0</v>
      </c>
      <c r="Z29" s="5">
        <f t="shared" si="9"/>
        <v>61762300</v>
      </c>
      <c r="AA29" s="7"/>
      <c r="AB29" s="7"/>
    </row>
    <row r="30" spans="1:28" s="2" customFormat="1" ht="15" customHeight="1" x14ac:dyDescent="0.2">
      <c r="A30" s="168">
        <v>22</v>
      </c>
      <c r="B30" s="75" t="s">
        <v>53</v>
      </c>
      <c r="C30" s="94">
        <f t="shared" si="0"/>
        <v>1142</v>
      </c>
      <c r="D30" s="67">
        <v>417</v>
      </c>
      <c r="E30" s="67">
        <v>725</v>
      </c>
      <c r="F30" s="94">
        <f t="shared" si="1"/>
        <v>102</v>
      </c>
      <c r="G30" s="67">
        <v>21</v>
      </c>
      <c r="H30" s="67">
        <v>81</v>
      </c>
      <c r="I30" s="67">
        <v>41462</v>
      </c>
      <c r="J30" s="67">
        <v>26349.1</v>
      </c>
      <c r="K30" s="67">
        <f t="shared" si="2"/>
        <v>26349.1</v>
      </c>
      <c r="L30" s="67">
        <v>26063.599999999999</v>
      </c>
      <c r="M30" s="67">
        <v>285.5</v>
      </c>
      <c r="N30" s="67">
        <v>236.9</v>
      </c>
      <c r="O30" s="67">
        <f t="shared" si="3"/>
        <v>26349.1</v>
      </c>
      <c r="P30" s="67">
        <v>26063.599999999999</v>
      </c>
      <c r="Q30" s="67">
        <v>285.5</v>
      </c>
      <c r="R30" s="67">
        <v>236.9</v>
      </c>
      <c r="S30" s="94">
        <f t="shared" si="4"/>
        <v>0</v>
      </c>
      <c r="T30" s="66">
        <f>J30-K30</f>
        <v>0</v>
      </c>
      <c r="U30" s="67">
        <v>0</v>
      </c>
      <c r="V30" s="94">
        <f t="shared" si="6"/>
        <v>26349.1</v>
      </c>
      <c r="W30" s="51">
        <f t="shared" si="7"/>
        <v>63.5</v>
      </c>
      <c r="X30" s="51">
        <f t="shared" si="8"/>
        <v>-5.2</v>
      </c>
      <c r="Y30" s="51">
        <v>736000</v>
      </c>
      <c r="Z30" s="5">
        <f t="shared" si="9"/>
        <v>26063600</v>
      </c>
      <c r="AA30" s="7"/>
      <c r="AB30" s="7"/>
    </row>
    <row r="31" spans="1:28" s="2" customFormat="1" ht="15" customHeight="1" x14ac:dyDescent="0.2">
      <c r="A31" s="168">
        <v>23</v>
      </c>
      <c r="B31" s="65" t="s">
        <v>54</v>
      </c>
      <c r="C31" s="94">
        <f t="shared" si="0"/>
        <v>3045</v>
      </c>
      <c r="D31" s="67"/>
      <c r="E31" s="67">
        <v>3045</v>
      </c>
      <c r="F31" s="94">
        <f t="shared" si="1"/>
        <v>219</v>
      </c>
      <c r="G31" s="67"/>
      <c r="H31" s="67">
        <v>219</v>
      </c>
      <c r="I31" s="67">
        <v>117125</v>
      </c>
      <c r="J31" s="67">
        <v>61872.4</v>
      </c>
      <c r="K31" s="67">
        <f t="shared" si="2"/>
        <v>56431.3</v>
      </c>
      <c r="L31" s="67">
        <v>55671.3</v>
      </c>
      <c r="M31" s="67">
        <v>760</v>
      </c>
      <c r="N31" s="67">
        <v>277.89999999999998</v>
      </c>
      <c r="O31" s="67">
        <f t="shared" si="3"/>
        <v>56431.3</v>
      </c>
      <c r="P31" s="67">
        <v>55671.3</v>
      </c>
      <c r="Q31" s="67">
        <v>760</v>
      </c>
      <c r="R31" s="67">
        <v>277.89999999999998</v>
      </c>
      <c r="S31" s="172">
        <f t="shared" si="4"/>
        <v>5441.1</v>
      </c>
      <c r="T31" s="172"/>
      <c r="U31" s="172"/>
      <c r="V31" s="172">
        <f t="shared" si="6"/>
        <v>61872.4</v>
      </c>
      <c r="W31" s="173">
        <f t="shared" si="7"/>
        <v>52.8</v>
      </c>
      <c r="X31" s="173">
        <f t="shared" si="8"/>
        <v>5.5</v>
      </c>
      <c r="Y31" s="173">
        <v>1500000</v>
      </c>
      <c r="Z31" s="5">
        <f t="shared" si="9"/>
        <v>55671300</v>
      </c>
      <c r="AA31" s="7"/>
      <c r="AB31" s="7"/>
    </row>
    <row r="32" spans="1:28" s="2" customFormat="1" ht="15" customHeight="1" x14ac:dyDescent="0.2">
      <c r="A32" s="168">
        <v>22</v>
      </c>
      <c r="B32" s="65" t="s">
        <v>55</v>
      </c>
      <c r="C32" s="94">
        <f t="shared" si="0"/>
        <v>2486</v>
      </c>
      <c r="D32" s="67">
        <v>1300</v>
      </c>
      <c r="E32" s="67">
        <v>1186</v>
      </c>
      <c r="F32" s="94">
        <f t="shared" si="1"/>
        <v>167</v>
      </c>
      <c r="G32" s="67">
        <v>64</v>
      </c>
      <c r="H32" s="67">
        <v>103</v>
      </c>
      <c r="I32" s="67">
        <v>71806</v>
      </c>
      <c r="J32" s="67">
        <v>40929.699999999997</v>
      </c>
      <c r="K32" s="67">
        <f t="shared" si="2"/>
        <v>40895</v>
      </c>
      <c r="L32" s="67">
        <v>40476.9</v>
      </c>
      <c r="M32" s="67">
        <v>418.1</v>
      </c>
      <c r="N32" s="67">
        <v>369.1</v>
      </c>
      <c r="O32" s="67">
        <f t="shared" si="3"/>
        <v>40895</v>
      </c>
      <c r="P32" s="67">
        <v>40476.9</v>
      </c>
      <c r="Q32" s="67">
        <v>418.1</v>
      </c>
      <c r="R32" s="67">
        <v>369.1</v>
      </c>
      <c r="S32" s="94">
        <f t="shared" si="4"/>
        <v>34.700000000000003</v>
      </c>
      <c r="T32" s="66">
        <f>J32-K32</f>
        <v>34.700000000000003</v>
      </c>
      <c r="U32" s="67">
        <v>3106.7</v>
      </c>
      <c r="V32" s="94">
        <f t="shared" si="6"/>
        <v>44036.4</v>
      </c>
      <c r="W32" s="51">
        <f t="shared" si="7"/>
        <v>61.3</v>
      </c>
      <c r="X32" s="51">
        <f t="shared" si="8"/>
        <v>-3</v>
      </c>
      <c r="Y32" s="51">
        <v>1840000</v>
      </c>
      <c r="Z32" s="5">
        <f t="shared" si="9"/>
        <v>40476900</v>
      </c>
      <c r="AA32" s="7"/>
      <c r="AB32" s="7"/>
    </row>
    <row r="33" spans="1:28" s="2" customFormat="1" ht="15" customHeight="1" x14ac:dyDescent="0.2">
      <c r="A33" s="168">
        <v>25</v>
      </c>
      <c r="B33" s="75" t="s">
        <v>56</v>
      </c>
      <c r="C33" s="94">
        <f t="shared" si="0"/>
        <v>3467</v>
      </c>
      <c r="D33" s="67">
        <v>2369</v>
      </c>
      <c r="E33" s="67">
        <v>1098</v>
      </c>
      <c r="F33" s="94">
        <f t="shared" si="1"/>
        <v>198</v>
      </c>
      <c r="G33" s="67">
        <v>98</v>
      </c>
      <c r="H33" s="67">
        <v>100</v>
      </c>
      <c r="I33" s="67">
        <v>90676</v>
      </c>
      <c r="J33" s="67">
        <v>46787</v>
      </c>
      <c r="K33" s="67">
        <f t="shared" si="2"/>
        <v>47491.8</v>
      </c>
      <c r="L33" s="67">
        <v>46615.8</v>
      </c>
      <c r="M33" s="67">
        <v>876</v>
      </c>
      <c r="N33" s="67">
        <v>436.8</v>
      </c>
      <c r="O33" s="67">
        <f t="shared" si="3"/>
        <v>46787</v>
      </c>
      <c r="P33" s="67">
        <v>45911</v>
      </c>
      <c r="Q33" s="67">
        <v>876</v>
      </c>
      <c r="R33" s="67">
        <v>631.29999999999995</v>
      </c>
      <c r="S33" s="94">
        <f t="shared" si="4"/>
        <v>-704.8</v>
      </c>
      <c r="T33" s="66"/>
      <c r="U33" s="67"/>
      <c r="V33" s="94">
        <f t="shared" si="6"/>
        <v>46787</v>
      </c>
      <c r="W33" s="51">
        <f t="shared" si="7"/>
        <v>51.6</v>
      </c>
      <c r="X33" s="51">
        <f t="shared" si="8"/>
        <v>6.7</v>
      </c>
      <c r="Y33" s="51">
        <v>1550000</v>
      </c>
      <c r="Z33" s="5">
        <f t="shared" si="9"/>
        <v>46615800</v>
      </c>
      <c r="AA33" s="7"/>
      <c r="AB33" s="7"/>
    </row>
    <row r="34" spans="1:28" s="2" customFormat="1" ht="24" customHeight="1" x14ac:dyDescent="0.2">
      <c r="A34" s="168">
        <v>26</v>
      </c>
      <c r="B34" s="65" t="s">
        <v>57</v>
      </c>
      <c r="C34" s="94">
        <f t="shared" si="0"/>
        <v>2829</v>
      </c>
      <c r="D34" s="67"/>
      <c r="E34" s="67">
        <v>2829</v>
      </c>
      <c r="F34" s="94">
        <f t="shared" si="1"/>
        <v>181</v>
      </c>
      <c r="G34" s="67"/>
      <c r="H34" s="67">
        <v>181</v>
      </c>
      <c r="I34" s="67">
        <v>131927</v>
      </c>
      <c r="J34" s="67">
        <v>60720</v>
      </c>
      <c r="K34" s="67">
        <f t="shared" si="2"/>
        <v>60720</v>
      </c>
      <c r="L34" s="67">
        <v>60335.5</v>
      </c>
      <c r="M34" s="67">
        <v>384.5</v>
      </c>
      <c r="N34" s="67">
        <v>26.5</v>
      </c>
      <c r="O34" s="67">
        <f t="shared" si="3"/>
        <v>60720</v>
      </c>
      <c r="P34" s="67">
        <v>60335.5</v>
      </c>
      <c r="Q34" s="67">
        <v>384.5</v>
      </c>
      <c r="R34" s="67">
        <v>26.5</v>
      </c>
      <c r="S34" s="94">
        <f t="shared" si="4"/>
        <v>0</v>
      </c>
      <c r="T34" s="66">
        <f t="shared" ref="T34:T41" si="11">J34-K34</f>
        <v>0</v>
      </c>
      <c r="U34" s="67"/>
      <c r="V34" s="94">
        <f t="shared" si="6"/>
        <v>60720</v>
      </c>
      <c r="W34" s="51">
        <f t="shared" si="7"/>
        <v>46</v>
      </c>
      <c r="X34" s="51">
        <f t="shared" si="8"/>
        <v>12.3</v>
      </c>
      <c r="Y34" s="171">
        <v>4030550</v>
      </c>
      <c r="Z34" s="170" t="s">
        <v>108</v>
      </c>
      <c r="AA34" s="170" t="s">
        <v>108</v>
      </c>
    </row>
    <row r="35" spans="1:28" s="2" customFormat="1" ht="15" customHeight="1" x14ac:dyDescent="0.2">
      <c r="A35" s="168">
        <v>27</v>
      </c>
      <c r="B35" s="65" t="s">
        <v>58</v>
      </c>
      <c r="C35" s="94">
        <f t="shared" si="0"/>
        <v>1453</v>
      </c>
      <c r="D35" s="67">
        <v>1100</v>
      </c>
      <c r="E35" s="67">
        <v>353</v>
      </c>
      <c r="F35" s="94">
        <f t="shared" si="1"/>
        <v>117</v>
      </c>
      <c r="G35" s="67">
        <v>55</v>
      </c>
      <c r="H35" s="67">
        <v>62</v>
      </c>
      <c r="I35" s="74">
        <v>39742</v>
      </c>
      <c r="J35" s="67">
        <v>32509.599999999999</v>
      </c>
      <c r="K35" s="67">
        <f t="shared" si="2"/>
        <v>31215.5</v>
      </c>
      <c r="L35" s="67">
        <v>30899.599999999999</v>
      </c>
      <c r="M35" s="67">
        <v>315.89999999999998</v>
      </c>
      <c r="N35" s="67"/>
      <c r="O35" s="67">
        <f t="shared" si="3"/>
        <v>31180.6</v>
      </c>
      <c r="P35" s="67">
        <v>30864.7</v>
      </c>
      <c r="Q35" s="67">
        <v>315.89999999999998</v>
      </c>
      <c r="R35" s="67"/>
      <c r="S35" s="172">
        <f t="shared" si="4"/>
        <v>1294.0999999999999</v>
      </c>
      <c r="T35" s="172">
        <f t="shared" si="11"/>
        <v>1294.0999999999999</v>
      </c>
      <c r="U35" s="172">
        <v>0</v>
      </c>
      <c r="V35" s="172">
        <f t="shared" si="6"/>
        <v>32509.599999999999</v>
      </c>
      <c r="W35" s="173">
        <f t="shared" si="7"/>
        <v>81.8</v>
      </c>
      <c r="X35" s="174">
        <f t="shared" si="8"/>
        <v>-23.5</v>
      </c>
      <c r="Y35" s="173">
        <v>1725200</v>
      </c>
      <c r="Z35" s="5">
        <f t="shared" si="9"/>
        <v>30899600</v>
      </c>
    </row>
    <row r="36" spans="1:28" s="2" customFormat="1" ht="15" customHeight="1" x14ac:dyDescent="0.2">
      <c r="A36" s="168">
        <v>28</v>
      </c>
      <c r="B36" s="75" t="s">
        <v>59</v>
      </c>
      <c r="C36" s="94">
        <f t="shared" si="0"/>
        <v>2495</v>
      </c>
      <c r="D36" s="67"/>
      <c r="E36" s="67">
        <v>2495</v>
      </c>
      <c r="F36" s="94">
        <f t="shared" si="1"/>
        <v>174</v>
      </c>
      <c r="G36" s="67"/>
      <c r="H36" s="67">
        <v>174</v>
      </c>
      <c r="I36" s="67">
        <v>102957</v>
      </c>
      <c r="J36" s="67">
        <v>60499.4</v>
      </c>
      <c r="K36" s="67">
        <f t="shared" si="2"/>
        <v>60079.6</v>
      </c>
      <c r="L36" s="67">
        <v>59235.9</v>
      </c>
      <c r="M36" s="67">
        <v>843.7</v>
      </c>
      <c r="N36" s="67">
        <v>826.7</v>
      </c>
      <c r="O36" s="67">
        <f t="shared" si="3"/>
        <v>60065.9</v>
      </c>
      <c r="P36" s="67">
        <v>59222.2</v>
      </c>
      <c r="Q36" s="67">
        <v>843.7</v>
      </c>
      <c r="R36" s="67">
        <v>826.7</v>
      </c>
      <c r="S36" s="94">
        <f t="shared" si="4"/>
        <v>419.8</v>
      </c>
      <c r="T36" s="66">
        <f t="shared" si="11"/>
        <v>419.8</v>
      </c>
      <c r="U36" s="67"/>
      <c r="V36" s="94">
        <f t="shared" si="6"/>
        <v>60499.4</v>
      </c>
      <c r="W36" s="51">
        <f t="shared" si="7"/>
        <v>58.8</v>
      </c>
      <c r="X36" s="51">
        <f t="shared" si="8"/>
        <v>-0.5</v>
      </c>
      <c r="Y36" s="51">
        <v>2080000</v>
      </c>
      <c r="Z36" s="5">
        <f t="shared" si="9"/>
        <v>59235900</v>
      </c>
    </row>
    <row r="37" spans="1:28" s="2" customFormat="1" ht="15" customHeight="1" x14ac:dyDescent="0.2">
      <c r="A37" s="168">
        <v>29</v>
      </c>
      <c r="B37" s="65" t="s">
        <v>60</v>
      </c>
      <c r="C37" s="94">
        <f t="shared" si="0"/>
        <v>3405</v>
      </c>
      <c r="D37" s="67">
        <v>2623</v>
      </c>
      <c r="E37" s="67">
        <v>782</v>
      </c>
      <c r="F37" s="94">
        <f t="shared" si="1"/>
        <v>203</v>
      </c>
      <c r="G37" s="67">
        <v>133</v>
      </c>
      <c r="H37" s="67">
        <v>70</v>
      </c>
      <c r="I37" s="67">
        <v>88879</v>
      </c>
      <c r="J37" s="67">
        <v>54100.6</v>
      </c>
      <c r="K37" s="67">
        <f t="shared" si="2"/>
        <v>54052.1</v>
      </c>
      <c r="L37" s="67">
        <v>53188.1</v>
      </c>
      <c r="M37" s="67">
        <v>864</v>
      </c>
      <c r="N37" s="67">
        <v>166.1</v>
      </c>
      <c r="O37" s="67">
        <f t="shared" si="3"/>
        <v>54100.6</v>
      </c>
      <c r="P37" s="67">
        <v>53236.6</v>
      </c>
      <c r="Q37" s="67">
        <v>864</v>
      </c>
      <c r="R37" s="67">
        <v>166.1</v>
      </c>
      <c r="S37" s="94">
        <f t="shared" si="4"/>
        <v>48.5</v>
      </c>
      <c r="T37" s="66">
        <f t="shared" si="11"/>
        <v>48.5</v>
      </c>
      <c r="U37" s="67"/>
      <c r="V37" s="94">
        <f t="shared" si="6"/>
        <v>54100.6</v>
      </c>
      <c r="W37" s="51">
        <f t="shared" si="7"/>
        <v>60.9</v>
      </c>
      <c r="X37" s="51">
        <f t="shared" si="8"/>
        <v>-2.6</v>
      </c>
      <c r="Y37" s="51">
        <v>2600000</v>
      </c>
      <c r="Z37" s="5">
        <f t="shared" si="9"/>
        <v>53188100</v>
      </c>
    </row>
    <row r="38" spans="1:28" s="2" customFormat="1" ht="15" customHeight="1" x14ac:dyDescent="0.2">
      <c r="A38" s="168">
        <v>30</v>
      </c>
      <c r="B38" s="75" t="s">
        <v>61</v>
      </c>
      <c r="C38" s="94">
        <f t="shared" si="0"/>
        <v>3131</v>
      </c>
      <c r="D38" s="67">
        <v>996</v>
      </c>
      <c r="E38" s="67">
        <v>2135</v>
      </c>
      <c r="F38" s="94">
        <f t="shared" si="1"/>
        <v>193</v>
      </c>
      <c r="G38" s="67">
        <v>46</v>
      </c>
      <c r="H38" s="67">
        <v>147</v>
      </c>
      <c r="I38" s="67">
        <v>109964</v>
      </c>
      <c r="J38" s="67">
        <v>58772.800000000003</v>
      </c>
      <c r="K38" s="67">
        <f t="shared" si="2"/>
        <v>58772.800000000003</v>
      </c>
      <c r="L38" s="67">
        <v>57988.5</v>
      </c>
      <c r="M38" s="67">
        <v>784.3</v>
      </c>
      <c r="N38" s="67">
        <v>534.29999999999995</v>
      </c>
      <c r="O38" s="67">
        <f t="shared" si="3"/>
        <v>58772.800000000003</v>
      </c>
      <c r="P38" s="67">
        <v>57988.5</v>
      </c>
      <c r="Q38" s="67">
        <v>784.3</v>
      </c>
      <c r="R38" s="67">
        <v>534.29999999999995</v>
      </c>
      <c r="S38" s="94">
        <f t="shared" si="4"/>
        <v>0</v>
      </c>
      <c r="T38" s="66">
        <f t="shared" si="11"/>
        <v>0</v>
      </c>
      <c r="U38" s="67"/>
      <c r="V38" s="94">
        <f t="shared" si="6"/>
        <v>58772.800000000003</v>
      </c>
      <c r="W38" s="51">
        <f t="shared" si="7"/>
        <v>53.4</v>
      </c>
      <c r="X38" s="51">
        <f t="shared" si="8"/>
        <v>4.9000000000000004</v>
      </c>
      <c r="Y38" s="51">
        <v>6500000</v>
      </c>
      <c r="Z38" s="5">
        <f t="shared" si="9"/>
        <v>57988500</v>
      </c>
    </row>
    <row r="39" spans="1:28" s="2" customFormat="1" ht="15" customHeight="1" x14ac:dyDescent="0.2">
      <c r="A39" s="168">
        <v>31</v>
      </c>
      <c r="B39" s="75" t="s">
        <v>62</v>
      </c>
      <c r="C39" s="94">
        <f t="shared" si="0"/>
        <v>4029</v>
      </c>
      <c r="D39" s="67">
        <v>1124</v>
      </c>
      <c r="E39" s="67">
        <v>2905</v>
      </c>
      <c r="F39" s="94">
        <f t="shared" si="1"/>
        <v>233</v>
      </c>
      <c r="G39" s="67">
        <v>58</v>
      </c>
      <c r="H39" s="67">
        <v>175</v>
      </c>
      <c r="I39" s="67">
        <v>136277</v>
      </c>
      <c r="J39" s="67">
        <v>77155.5</v>
      </c>
      <c r="K39" s="67">
        <f t="shared" si="2"/>
        <v>76836.5</v>
      </c>
      <c r="L39" s="67">
        <v>74626.8</v>
      </c>
      <c r="M39" s="67">
        <v>2209.6999999999998</v>
      </c>
      <c r="N39" s="67">
        <v>325</v>
      </c>
      <c r="O39" s="67">
        <f t="shared" si="3"/>
        <v>77155.5</v>
      </c>
      <c r="P39" s="67">
        <v>74945.8</v>
      </c>
      <c r="Q39" s="67">
        <v>2209.6999999999998</v>
      </c>
      <c r="R39" s="67">
        <v>325</v>
      </c>
      <c r="S39" s="94">
        <f t="shared" si="4"/>
        <v>319</v>
      </c>
      <c r="T39" s="66">
        <f t="shared" si="11"/>
        <v>319</v>
      </c>
      <c r="U39" s="67">
        <v>214.3</v>
      </c>
      <c r="V39" s="94">
        <f t="shared" si="6"/>
        <v>77369.8</v>
      </c>
      <c r="W39" s="51">
        <f t="shared" si="7"/>
        <v>56.8</v>
      </c>
      <c r="X39" s="51">
        <f t="shared" si="8"/>
        <v>1.5</v>
      </c>
      <c r="Y39" s="51">
        <v>4000000</v>
      </c>
      <c r="Z39" s="5">
        <f t="shared" si="9"/>
        <v>74626800</v>
      </c>
    </row>
    <row r="40" spans="1:28" ht="15" customHeight="1" x14ac:dyDescent="0.2">
      <c r="A40" s="168">
        <v>32</v>
      </c>
      <c r="B40" s="65" t="s">
        <v>63</v>
      </c>
      <c r="C40" s="94">
        <f t="shared" si="0"/>
        <v>3180</v>
      </c>
      <c r="D40" s="67"/>
      <c r="E40" s="67">
        <v>3180</v>
      </c>
      <c r="F40" s="94">
        <f t="shared" si="1"/>
        <v>248</v>
      </c>
      <c r="G40" s="67"/>
      <c r="H40" s="67">
        <v>248</v>
      </c>
      <c r="I40" s="67">
        <v>134646</v>
      </c>
      <c r="J40" s="67">
        <v>75006</v>
      </c>
      <c r="K40" s="67">
        <f t="shared" si="2"/>
        <v>74950</v>
      </c>
      <c r="L40" s="67">
        <v>74454</v>
      </c>
      <c r="M40" s="67">
        <v>496</v>
      </c>
      <c r="N40" s="67">
        <v>496</v>
      </c>
      <c r="O40" s="67">
        <f t="shared" si="3"/>
        <v>74950</v>
      </c>
      <c r="P40" s="67">
        <v>74454</v>
      </c>
      <c r="Q40" s="67">
        <v>496</v>
      </c>
      <c r="R40" s="67">
        <v>496</v>
      </c>
      <c r="S40" s="94">
        <f t="shared" si="4"/>
        <v>56</v>
      </c>
      <c r="T40" s="66">
        <f t="shared" si="11"/>
        <v>56</v>
      </c>
      <c r="U40" s="67">
        <v>0</v>
      </c>
      <c r="V40" s="94">
        <f t="shared" si="6"/>
        <v>75006</v>
      </c>
      <c r="W40" s="51">
        <f t="shared" si="7"/>
        <v>55.7</v>
      </c>
      <c r="X40" s="51">
        <f t="shared" si="8"/>
        <v>2.6</v>
      </c>
      <c r="Y40" s="51">
        <v>3700000</v>
      </c>
      <c r="Z40" s="5">
        <f t="shared" si="9"/>
        <v>74454000</v>
      </c>
    </row>
    <row r="41" spans="1:28" ht="15" customHeight="1" x14ac:dyDescent="0.2">
      <c r="A41" s="168">
        <v>33</v>
      </c>
      <c r="B41" s="65" t="s">
        <v>64</v>
      </c>
      <c r="C41" s="94">
        <f t="shared" si="0"/>
        <v>2073</v>
      </c>
      <c r="D41" s="67">
        <v>951</v>
      </c>
      <c r="E41" s="67">
        <v>1122</v>
      </c>
      <c r="F41" s="94">
        <f t="shared" si="1"/>
        <v>119</v>
      </c>
      <c r="G41" s="67">
        <v>41</v>
      </c>
      <c r="H41" s="67">
        <v>78</v>
      </c>
      <c r="I41" s="67">
        <v>66425</v>
      </c>
      <c r="J41" s="67">
        <v>39679.699999999997</v>
      </c>
      <c r="K41" s="67">
        <f t="shared" si="2"/>
        <v>39395.599999999999</v>
      </c>
      <c r="L41" s="67">
        <v>38873.599999999999</v>
      </c>
      <c r="M41" s="67">
        <v>522</v>
      </c>
      <c r="N41" s="67">
        <v>402.1</v>
      </c>
      <c r="O41" s="67">
        <f t="shared" si="3"/>
        <v>38857.5</v>
      </c>
      <c r="P41" s="67">
        <v>38267.300000000003</v>
      </c>
      <c r="Q41" s="67">
        <v>590.20000000000005</v>
      </c>
      <c r="R41" s="67">
        <v>402.1</v>
      </c>
      <c r="S41" s="94">
        <f t="shared" si="4"/>
        <v>284.10000000000002</v>
      </c>
      <c r="T41" s="66">
        <f t="shared" si="11"/>
        <v>284.10000000000002</v>
      </c>
      <c r="U41" s="67"/>
      <c r="V41" s="94">
        <f t="shared" si="6"/>
        <v>39679.699999999997</v>
      </c>
      <c r="W41" s="51">
        <f t="shared" si="7"/>
        <v>59.7</v>
      </c>
      <c r="X41" s="51">
        <f t="shared" si="8"/>
        <v>-1.4</v>
      </c>
      <c r="Y41" s="51">
        <v>2100000</v>
      </c>
      <c r="Z41" s="5">
        <f t="shared" si="9"/>
        <v>38873600</v>
      </c>
    </row>
    <row r="42" spans="1:28" ht="15" customHeight="1" x14ac:dyDescent="0.2">
      <c r="A42" s="168">
        <v>34</v>
      </c>
      <c r="B42" s="65" t="s">
        <v>65</v>
      </c>
      <c r="C42" s="94">
        <f t="shared" si="0"/>
        <v>1829</v>
      </c>
      <c r="D42" s="67"/>
      <c r="E42" s="67">
        <v>1829</v>
      </c>
      <c r="F42" s="94">
        <f t="shared" si="1"/>
        <v>130</v>
      </c>
      <c r="G42" s="67"/>
      <c r="H42" s="67">
        <v>130</v>
      </c>
      <c r="I42" s="67">
        <v>72213</v>
      </c>
      <c r="J42" s="67">
        <v>39556.400000000001</v>
      </c>
      <c r="K42" s="67">
        <f t="shared" si="2"/>
        <v>39333.599999999999</v>
      </c>
      <c r="L42" s="67">
        <v>38665.699999999997</v>
      </c>
      <c r="M42" s="67">
        <v>667.9</v>
      </c>
      <c r="N42" s="67">
        <v>361.4</v>
      </c>
      <c r="O42" s="67">
        <f t="shared" si="3"/>
        <v>39556.400000000001</v>
      </c>
      <c r="P42" s="67">
        <v>38888.5</v>
      </c>
      <c r="Q42" s="67">
        <v>667.9</v>
      </c>
      <c r="R42" s="67">
        <v>361.4</v>
      </c>
      <c r="S42" s="94">
        <f t="shared" si="4"/>
        <v>222.8</v>
      </c>
      <c r="T42" s="66"/>
      <c r="U42" s="67"/>
      <c r="V42" s="94">
        <f t="shared" si="6"/>
        <v>39556.400000000001</v>
      </c>
      <c r="W42" s="51">
        <f t="shared" si="7"/>
        <v>54.8</v>
      </c>
      <c r="X42" s="51">
        <f t="shared" si="8"/>
        <v>3.5</v>
      </c>
      <c r="Y42" s="51">
        <v>1500000</v>
      </c>
      <c r="Z42" s="5">
        <f t="shared" si="9"/>
        <v>38665700</v>
      </c>
    </row>
    <row r="43" spans="1:28" ht="15" customHeight="1" x14ac:dyDescent="0.2">
      <c r="A43" s="76"/>
      <c r="B43" s="65" t="s">
        <v>66</v>
      </c>
      <c r="C43" s="94">
        <f t="shared" si="0"/>
        <v>0</v>
      </c>
      <c r="D43" s="67"/>
      <c r="E43" s="67"/>
      <c r="F43" s="94">
        <f t="shared" si="1"/>
        <v>0</v>
      </c>
      <c r="G43" s="67"/>
      <c r="H43" s="67"/>
      <c r="I43" s="67">
        <v>198592</v>
      </c>
      <c r="J43" s="67">
        <v>0</v>
      </c>
      <c r="K43" s="67">
        <f t="shared" si="2"/>
        <v>0</v>
      </c>
      <c r="L43" s="67"/>
      <c r="M43" s="67"/>
      <c r="N43" s="67"/>
      <c r="O43" s="67">
        <f t="shared" si="3"/>
        <v>0</v>
      </c>
      <c r="P43" s="67">
        <f>J43</f>
        <v>0</v>
      </c>
      <c r="Q43" s="67"/>
      <c r="R43" s="67"/>
      <c r="S43" s="94">
        <f t="shared" si="4"/>
        <v>0</v>
      </c>
      <c r="T43" s="66">
        <f>J43-K43</f>
        <v>0</v>
      </c>
      <c r="U43" s="67"/>
      <c r="V43" s="94">
        <f t="shared" si="6"/>
        <v>0</v>
      </c>
      <c r="W43" s="51">
        <f t="shared" si="7"/>
        <v>0</v>
      </c>
      <c r="X43" s="51"/>
      <c r="Y43" s="51"/>
      <c r="Z43" s="5">
        <f t="shared" si="9"/>
        <v>0</v>
      </c>
    </row>
    <row r="44" spans="1:28" s="100" customFormat="1" ht="21" customHeight="1" x14ac:dyDescent="0.2">
      <c r="A44" s="78"/>
      <c r="B44" s="97" t="s">
        <v>4</v>
      </c>
      <c r="C44" s="98">
        <f t="shared" ref="C44:V44" si="12">SUM(C9:C43)</f>
        <v>180790</v>
      </c>
      <c r="D44" s="98">
        <f t="shared" si="12"/>
        <v>132773</v>
      </c>
      <c r="E44" s="98">
        <f t="shared" si="12"/>
        <v>48017</v>
      </c>
      <c r="F44" s="98">
        <f t="shared" si="12"/>
        <v>8761</v>
      </c>
      <c r="G44" s="98">
        <f t="shared" si="12"/>
        <v>5363</v>
      </c>
      <c r="H44" s="98">
        <f t="shared" si="12"/>
        <v>3398</v>
      </c>
      <c r="I44" s="98">
        <f t="shared" si="12"/>
        <v>4778611</v>
      </c>
      <c r="J44" s="98">
        <f t="shared" si="12"/>
        <v>2645598.2999999998</v>
      </c>
      <c r="K44" s="98">
        <f t="shared" si="12"/>
        <v>2595335.2000000002</v>
      </c>
      <c r="L44" s="98">
        <f t="shared" si="12"/>
        <v>2543107.9</v>
      </c>
      <c r="M44" s="98">
        <f t="shared" si="12"/>
        <v>52227.3</v>
      </c>
      <c r="N44" s="98">
        <f t="shared" si="12"/>
        <v>33259.199999999997</v>
      </c>
      <c r="O44" s="98">
        <f t="shared" si="12"/>
        <v>2602648.7000000002</v>
      </c>
      <c r="P44" s="98">
        <f t="shared" si="12"/>
        <v>2550702.6</v>
      </c>
      <c r="Q44" s="98">
        <f t="shared" si="12"/>
        <v>51946.1</v>
      </c>
      <c r="R44" s="98">
        <f t="shared" si="12"/>
        <v>33249.699999999997</v>
      </c>
      <c r="S44" s="98">
        <f t="shared" si="12"/>
        <v>50263.1</v>
      </c>
      <c r="T44" s="98">
        <f t="shared" si="12"/>
        <v>32758.5</v>
      </c>
      <c r="U44" s="98">
        <f t="shared" si="12"/>
        <v>10107.6</v>
      </c>
      <c r="V44" s="98">
        <f t="shared" si="12"/>
        <v>2655705.9</v>
      </c>
      <c r="W44" s="166"/>
      <c r="X44" s="169"/>
      <c r="Y44" s="99"/>
    </row>
    <row r="46" spans="1:28" x14ac:dyDescent="0.2">
      <c r="Q46" s="150"/>
    </row>
    <row r="47" spans="1:28" x14ac:dyDescent="0.2">
      <c r="V47" s="154"/>
    </row>
    <row r="48" spans="1:28" ht="5.25" customHeight="1" x14ac:dyDescent="0.2"/>
    <row r="49" spans="2:10" hidden="1" x14ac:dyDescent="0.2">
      <c r="J49" s="149"/>
    </row>
    <row r="50" spans="2:10" hidden="1" x14ac:dyDescent="0.2"/>
    <row r="51" spans="2:10" hidden="1" x14ac:dyDescent="0.2"/>
    <row r="52" spans="2:10" hidden="1" x14ac:dyDescent="0.2"/>
    <row r="53" spans="2:10" hidden="1" x14ac:dyDescent="0.2"/>
    <row r="54" spans="2:10" hidden="1" x14ac:dyDescent="0.2"/>
    <row r="55" spans="2:10" hidden="1" x14ac:dyDescent="0.2"/>
    <row r="56" spans="2:10" hidden="1" x14ac:dyDescent="0.2"/>
    <row r="57" spans="2:10" hidden="1" x14ac:dyDescent="0.2"/>
    <row r="58" spans="2:10" hidden="1" x14ac:dyDescent="0.2"/>
    <row r="59" spans="2:10" hidden="1" x14ac:dyDescent="0.2"/>
    <row r="60" spans="2:10" hidden="1" x14ac:dyDescent="0.2"/>
    <row r="61" spans="2:10" hidden="1" x14ac:dyDescent="0.2"/>
    <row r="62" spans="2:10" hidden="1" x14ac:dyDescent="0.2"/>
    <row r="63" spans="2:10" x14ac:dyDescent="0.2">
      <c r="B63" s="34" t="s">
        <v>77</v>
      </c>
    </row>
    <row r="64" spans="2:10" x14ac:dyDescent="0.2">
      <c r="B64" s="34" t="s">
        <v>78</v>
      </c>
    </row>
  </sheetData>
  <mergeCells count="25">
    <mergeCell ref="B1:S1"/>
    <mergeCell ref="U1:V3"/>
    <mergeCell ref="B2:S2"/>
    <mergeCell ref="J3:N3"/>
    <mergeCell ref="J5:J7"/>
    <mergeCell ref="T5:T7"/>
    <mergeCell ref="U5:U7"/>
    <mergeCell ref="V5:V7"/>
    <mergeCell ref="K6:K7"/>
    <mergeCell ref="L6:L7"/>
    <mergeCell ref="M6:N6"/>
    <mergeCell ref="S5:S7"/>
    <mergeCell ref="O6:O7"/>
    <mergeCell ref="P6:P7"/>
    <mergeCell ref="Q6:R6"/>
    <mergeCell ref="K5:N5"/>
    <mergeCell ref="O5:R5"/>
    <mergeCell ref="Y5:Y7"/>
    <mergeCell ref="A5:A7"/>
    <mergeCell ref="B5:B7"/>
    <mergeCell ref="C5:E6"/>
    <mergeCell ref="F5:H6"/>
    <mergeCell ref="I5:I7"/>
    <mergeCell ref="W5:W7"/>
    <mergeCell ref="X5:X7"/>
  </mergeCells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CM46"/>
  <sheetViews>
    <sheetView zoomScale="130" zoomScaleNormal="130" workbookViewId="0">
      <pane xSplit="2" ySplit="6" topLeftCell="N7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bestFit="1" customWidth="1"/>
    <col min="4" max="4" width="9.85546875" style="15" bestFit="1" customWidth="1"/>
    <col min="5" max="5" width="8.85546875" style="15" customWidth="1"/>
    <col min="6" max="6" width="7.28515625" style="15" customWidth="1"/>
    <col min="7" max="7" width="9.5703125" style="15" customWidth="1"/>
    <col min="8" max="8" width="10.28515625" style="15" customWidth="1"/>
    <col min="9" max="9" width="8.5703125" style="15" customWidth="1"/>
    <col min="10" max="30" width="9.42578125" style="15" customWidth="1"/>
    <col min="31" max="31" width="11" style="32" customWidth="1"/>
    <col min="32" max="32" width="9.140625" style="14" hidden="1" customWidth="1"/>
    <col min="33" max="90" width="9.140625" style="14"/>
    <col min="91" max="16384" width="9.140625" style="15"/>
  </cols>
  <sheetData>
    <row r="1" spans="1:91" x14ac:dyDescent="0.2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</row>
    <row r="2" spans="1:91" ht="8.25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</row>
    <row r="3" spans="1:91" x14ac:dyDescent="0.2">
      <c r="A3" s="428" t="s">
        <v>105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</row>
    <row r="4" spans="1:91" ht="2.25" customHeight="1" x14ac:dyDescent="0.2"/>
    <row r="5" spans="1:91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4" t="s">
        <v>106</v>
      </c>
      <c r="AB5" s="424"/>
      <c r="AC5" s="425" t="s">
        <v>72</v>
      </c>
      <c r="AD5" s="426" t="s">
        <v>7</v>
      </c>
      <c r="AE5" s="422" t="s">
        <v>107</v>
      </c>
      <c r="AF5" s="31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</row>
    <row r="6" spans="1:91" s="17" customFormat="1" ht="55.5" customHeight="1" x14ac:dyDescent="0.2">
      <c r="A6" s="430"/>
      <c r="B6" s="431"/>
      <c r="C6" s="151" t="s">
        <v>8</v>
      </c>
      <c r="D6" s="151" t="s">
        <v>9</v>
      </c>
      <c r="E6" s="425"/>
      <c r="F6" s="427"/>
      <c r="G6" s="151" t="s">
        <v>8</v>
      </c>
      <c r="H6" s="151" t="s">
        <v>74</v>
      </c>
      <c r="I6" s="425"/>
      <c r="J6" s="427"/>
      <c r="K6" s="151" t="s">
        <v>8</v>
      </c>
      <c r="L6" s="151" t="s">
        <v>74</v>
      </c>
      <c r="M6" s="425"/>
      <c r="N6" s="427"/>
      <c r="O6" s="151" t="s">
        <v>8</v>
      </c>
      <c r="P6" s="151" t="s">
        <v>74</v>
      </c>
      <c r="Q6" s="425"/>
      <c r="R6" s="427"/>
      <c r="S6" s="151" t="s">
        <v>8</v>
      </c>
      <c r="T6" s="151" t="s">
        <v>74</v>
      </c>
      <c r="U6" s="425"/>
      <c r="V6" s="427"/>
      <c r="W6" s="151" t="s">
        <v>8</v>
      </c>
      <c r="X6" s="151" t="s">
        <v>74</v>
      </c>
      <c r="Y6" s="425"/>
      <c r="Z6" s="427"/>
      <c r="AA6" s="152" t="s">
        <v>8</v>
      </c>
      <c r="AB6" s="152" t="s">
        <v>74</v>
      </c>
      <c r="AC6" s="425"/>
      <c r="AD6" s="427"/>
      <c r="AE6" s="423"/>
      <c r="AF6" s="31" t="s">
        <v>75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</row>
    <row r="7" spans="1:91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6">
        <v>1711</v>
      </c>
      <c r="AB7" s="36">
        <v>1189</v>
      </c>
      <c r="AC7" s="36">
        <f>AA7+AB7</f>
        <v>2900</v>
      </c>
      <c r="AD7" s="36">
        <v>41</v>
      </c>
      <c r="AE7" s="39">
        <f>E7+I7+M7+Q7+U7+Y7+AC7</f>
        <v>57686</v>
      </c>
      <c r="AF7" s="41">
        <f>август!L9-'фот август'!AE7</f>
        <v>-1</v>
      </c>
    </row>
    <row r="8" spans="1:91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2">K8+L8</f>
        <v>13350</v>
      </c>
      <c r="N8" s="36">
        <v>26</v>
      </c>
      <c r="O8" s="36">
        <v>10382</v>
      </c>
      <c r="P8" s="36">
        <v>3542</v>
      </c>
      <c r="Q8" s="36">
        <f t="shared" ref="Q8:Q40" si="3">O8+P8</f>
        <v>13924</v>
      </c>
      <c r="R8" s="36">
        <v>26</v>
      </c>
      <c r="S8" s="36">
        <v>18065</v>
      </c>
      <c r="T8" s="36">
        <v>6169</v>
      </c>
      <c r="U8" s="36">
        <f t="shared" ref="U8:U40" si="4">S8+T8</f>
        <v>24234</v>
      </c>
      <c r="V8" s="36">
        <v>26</v>
      </c>
      <c r="W8" s="36">
        <v>17795</v>
      </c>
      <c r="X8" s="36">
        <v>6096</v>
      </c>
      <c r="Y8" s="36">
        <f t="shared" ref="Y8:Y40" si="5">W8+X8</f>
        <v>23891</v>
      </c>
      <c r="Z8" s="36">
        <v>26</v>
      </c>
      <c r="AA8" s="36">
        <v>3469</v>
      </c>
      <c r="AB8" s="36">
        <v>1253</v>
      </c>
      <c r="AC8" s="36">
        <f t="shared" ref="AC8:AC40" si="6">AA8+AB8</f>
        <v>4722</v>
      </c>
      <c r="AD8" s="36">
        <v>26</v>
      </c>
      <c r="AE8" s="39">
        <f t="shared" ref="AE8:AE40" si="7">E8+I8+M8+Q8+U8+Y8+AC8</f>
        <v>108424</v>
      </c>
      <c r="AF8" s="41">
        <f>август!L10-'фот август'!AE8</f>
        <v>1</v>
      </c>
    </row>
    <row r="9" spans="1:91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2"/>
        <v>5172</v>
      </c>
      <c r="N9" s="36">
        <v>21</v>
      </c>
      <c r="O9" s="36">
        <v>3869</v>
      </c>
      <c r="P9" s="36">
        <v>1348</v>
      </c>
      <c r="Q9" s="36">
        <f t="shared" si="3"/>
        <v>5217</v>
      </c>
      <c r="R9" s="36">
        <v>21</v>
      </c>
      <c r="S9" s="36">
        <v>6879</v>
      </c>
      <c r="T9" s="36">
        <v>2341</v>
      </c>
      <c r="U9" s="36">
        <f t="shared" si="4"/>
        <v>9220</v>
      </c>
      <c r="V9" s="36">
        <v>21</v>
      </c>
      <c r="W9" s="36">
        <v>6681</v>
      </c>
      <c r="X9" s="36">
        <v>2292</v>
      </c>
      <c r="Y9" s="36">
        <f t="shared" si="5"/>
        <v>8973</v>
      </c>
      <c r="Z9" s="36">
        <v>21</v>
      </c>
      <c r="AA9" s="36">
        <v>761</v>
      </c>
      <c r="AB9" s="36">
        <v>268</v>
      </c>
      <c r="AC9" s="36">
        <f t="shared" si="6"/>
        <v>1029</v>
      </c>
      <c r="AD9" s="36">
        <v>21</v>
      </c>
      <c r="AE9" s="39">
        <f t="shared" si="7"/>
        <v>40065</v>
      </c>
      <c r="AF9" s="41">
        <f>август!L11-'фот август'!AE9</f>
        <v>0</v>
      </c>
    </row>
    <row r="10" spans="1:91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2"/>
        <v>75346</v>
      </c>
      <c r="N10" s="36">
        <v>25</v>
      </c>
      <c r="O10" s="36">
        <v>54023</v>
      </c>
      <c r="P10" s="36">
        <v>19682</v>
      </c>
      <c r="Q10" s="36">
        <f t="shared" si="3"/>
        <v>73705</v>
      </c>
      <c r="R10" s="36">
        <v>25</v>
      </c>
      <c r="S10" s="36">
        <v>130818</v>
      </c>
      <c r="T10" s="36">
        <v>28286</v>
      </c>
      <c r="U10" s="36">
        <f t="shared" si="4"/>
        <v>159104</v>
      </c>
      <c r="V10" s="36">
        <v>25</v>
      </c>
      <c r="W10" s="36">
        <v>51854</v>
      </c>
      <c r="X10" s="36">
        <v>32283</v>
      </c>
      <c r="Y10" s="36">
        <f t="shared" si="5"/>
        <v>84137</v>
      </c>
      <c r="Z10" s="36">
        <v>25</v>
      </c>
      <c r="AA10" s="36">
        <v>16787</v>
      </c>
      <c r="AB10" s="36">
        <v>6455</v>
      </c>
      <c r="AC10" s="36">
        <f t="shared" si="6"/>
        <v>23242</v>
      </c>
      <c r="AD10" s="36">
        <v>25</v>
      </c>
      <c r="AE10" s="39">
        <f t="shared" si="7"/>
        <v>562485</v>
      </c>
      <c r="AF10" s="41">
        <f>август!L12-'фот август'!AE10</f>
        <v>-1</v>
      </c>
    </row>
    <row r="11" spans="1:91" x14ac:dyDescent="0.2">
      <c r="A11" s="20">
        <v>5</v>
      </c>
      <c r="B11" s="19" t="s">
        <v>36</v>
      </c>
      <c r="C11" s="36">
        <v>5800</v>
      </c>
      <c r="D11" s="36">
        <v>1948</v>
      </c>
      <c r="E11" s="38">
        <f t="shared" si="0"/>
        <v>7748</v>
      </c>
      <c r="F11" s="36">
        <v>26</v>
      </c>
      <c r="G11" s="36">
        <v>5661</v>
      </c>
      <c r="H11" s="36">
        <v>1976</v>
      </c>
      <c r="I11" s="36">
        <f t="shared" si="1"/>
        <v>7637</v>
      </c>
      <c r="J11" s="36">
        <v>27</v>
      </c>
      <c r="K11" s="36">
        <v>6010</v>
      </c>
      <c r="L11" s="36">
        <v>2060</v>
      </c>
      <c r="M11" s="36">
        <f t="shared" si="2"/>
        <v>8070</v>
      </c>
      <c r="N11" s="36">
        <v>28</v>
      </c>
      <c r="O11" s="36">
        <v>5746</v>
      </c>
      <c r="P11" s="36">
        <v>2088</v>
      </c>
      <c r="Q11" s="36">
        <f t="shared" si="3"/>
        <v>7834</v>
      </c>
      <c r="R11" s="36">
        <v>22</v>
      </c>
      <c r="S11" s="36">
        <v>6348</v>
      </c>
      <c r="T11" s="36">
        <v>1956</v>
      </c>
      <c r="U11" s="36">
        <f t="shared" si="4"/>
        <v>8304</v>
      </c>
      <c r="V11" s="36">
        <v>21</v>
      </c>
      <c r="W11" s="36">
        <v>14774</v>
      </c>
      <c r="X11" s="36">
        <v>4589</v>
      </c>
      <c r="Y11" s="36">
        <f t="shared" si="5"/>
        <v>19363</v>
      </c>
      <c r="Z11" s="36">
        <v>18</v>
      </c>
      <c r="AA11" s="36">
        <v>1222</v>
      </c>
      <c r="AB11" s="36">
        <v>698</v>
      </c>
      <c r="AC11" s="36">
        <f t="shared" si="6"/>
        <v>1920</v>
      </c>
      <c r="AD11" s="36">
        <v>21</v>
      </c>
      <c r="AE11" s="39">
        <f t="shared" si="7"/>
        <v>60876</v>
      </c>
      <c r="AF11" s="41">
        <f>август!L13-'фот август'!AE11</f>
        <v>-1</v>
      </c>
    </row>
    <row r="12" spans="1:91" x14ac:dyDescent="0.2">
      <c r="A12" s="18">
        <v>6</v>
      </c>
      <c r="B12" s="21" t="s">
        <v>37</v>
      </c>
      <c r="C12" s="36">
        <v>4263</v>
      </c>
      <c r="D12" s="36">
        <v>1407</v>
      </c>
      <c r="E12" s="38">
        <f t="shared" si="0"/>
        <v>5670</v>
      </c>
      <c r="F12" s="36">
        <v>25</v>
      </c>
      <c r="G12" s="36">
        <v>4254</v>
      </c>
      <c r="H12" s="36">
        <v>1398</v>
      </c>
      <c r="I12" s="36">
        <f t="shared" si="1"/>
        <v>5652</v>
      </c>
      <c r="J12" s="36">
        <v>25</v>
      </c>
      <c r="K12" s="36">
        <v>4411</v>
      </c>
      <c r="L12" s="36">
        <v>1461</v>
      </c>
      <c r="M12" s="36">
        <f t="shared" si="2"/>
        <v>5872</v>
      </c>
      <c r="N12" s="36">
        <v>24</v>
      </c>
      <c r="O12" s="36">
        <v>4165</v>
      </c>
      <c r="P12" s="36">
        <v>1416</v>
      </c>
      <c r="Q12" s="36">
        <f t="shared" si="3"/>
        <v>5581</v>
      </c>
      <c r="R12" s="36">
        <v>27</v>
      </c>
      <c r="S12" s="36">
        <v>4706</v>
      </c>
      <c r="T12" s="36">
        <v>1461</v>
      </c>
      <c r="U12" s="36">
        <f t="shared" si="4"/>
        <v>6167</v>
      </c>
      <c r="V12" s="36">
        <v>26</v>
      </c>
      <c r="W12" s="36">
        <v>9694</v>
      </c>
      <c r="X12" s="36">
        <v>3187</v>
      </c>
      <c r="Y12" s="36">
        <f t="shared" si="5"/>
        <v>12881</v>
      </c>
      <c r="Z12" s="36">
        <v>22</v>
      </c>
      <c r="AA12" s="36">
        <v>1274</v>
      </c>
      <c r="AB12" s="36">
        <v>429</v>
      </c>
      <c r="AC12" s="36">
        <f t="shared" si="6"/>
        <v>1703</v>
      </c>
      <c r="AD12" s="36">
        <v>28</v>
      </c>
      <c r="AE12" s="39">
        <f t="shared" si="7"/>
        <v>43526</v>
      </c>
      <c r="AF12" s="153">
        <f>август!L14-'фот август'!AE12</f>
        <v>-72</v>
      </c>
    </row>
    <row r="13" spans="1:91" x14ac:dyDescent="0.2">
      <c r="A13" s="20">
        <v>7</v>
      </c>
      <c r="B13" s="19" t="s">
        <v>38</v>
      </c>
      <c r="C13" s="36">
        <v>5961</v>
      </c>
      <c r="D13" s="36">
        <v>2280</v>
      </c>
      <c r="E13" s="38">
        <f t="shared" si="0"/>
        <v>8241</v>
      </c>
      <c r="F13" s="36">
        <v>39</v>
      </c>
      <c r="G13" s="36">
        <v>5237</v>
      </c>
      <c r="H13" s="36">
        <v>2722</v>
      </c>
      <c r="I13" s="36">
        <f t="shared" si="1"/>
        <v>7959</v>
      </c>
      <c r="J13" s="36">
        <v>39</v>
      </c>
      <c r="K13" s="36">
        <v>4927</v>
      </c>
      <c r="L13" s="36">
        <v>2561</v>
      </c>
      <c r="M13" s="36">
        <f t="shared" si="2"/>
        <v>7488</v>
      </c>
      <c r="N13" s="36">
        <v>39</v>
      </c>
      <c r="O13" s="36">
        <v>5961</v>
      </c>
      <c r="P13" s="36">
        <v>2039</v>
      </c>
      <c r="Q13" s="36">
        <f t="shared" si="3"/>
        <v>8000</v>
      </c>
      <c r="R13" s="36">
        <v>39</v>
      </c>
      <c r="S13" s="36">
        <v>8558</v>
      </c>
      <c r="T13" s="36">
        <v>2927</v>
      </c>
      <c r="U13" s="36">
        <f t="shared" si="4"/>
        <v>11485</v>
      </c>
      <c r="V13" s="36">
        <v>39</v>
      </c>
      <c r="W13" s="36">
        <v>11439</v>
      </c>
      <c r="X13" s="36">
        <v>3912</v>
      </c>
      <c r="Y13" s="36">
        <f t="shared" si="5"/>
        <v>15351</v>
      </c>
      <c r="Z13" s="36">
        <v>39</v>
      </c>
      <c r="AA13" s="36">
        <v>2863</v>
      </c>
      <c r="AB13" s="36">
        <v>1183</v>
      </c>
      <c r="AC13" s="36">
        <f t="shared" si="6"/>
        <v>4046</v>
      </c>
      <c r="AD13" s="36">
        <v>39</v>
      </c>
      <c r="AE13" s="39">
        <f t="shared" si="7"/>
        <v>62570</v>
      </c>
      <c r="AF13" s="41">
        <f>август!L15-'фот август'!AE13</f>
        <v>0</v>
      </c>
    </row>
    <row r="14" spans="1:91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2"/>
        <v>20827</v>
      </c>
      <c r="N14" s="36">
        <v>21</v>
      </c>
      <c r="O14" s="36">
        <v>15292</v>
      </c>
      <c r="P14" s="36">
        <v>5294</v>
      </c>
      <c r="Q14" s="36">
        <f t="shared" si="3"/>
        <v>20586</v>
      </c>
      <c r="R14" s="36">
        <v>19</v>
      </c>
      <c r="S14" s="36">
        <v>27149</v>
      </c>
      <c r="T14" s="36">
        <v>9234</v>
      </c>
      <c r="U14" s="36">
        <f t="shared" si="4"/>
        <v>36383</v>
      </c>
      <c r="V14" s="36">
        <v>16</v>
      </c>
      <c r="W14" s="36">
        <v>28109</v>
      </c>
      <c r="X14" s="36">
        <v>9735</v>
      </c>
      <c r="Y14" s="36">
        <f t="shared" si="5"/>
        <v>37844</v>
      </c>
      <c r="Z14" s="36">
        <v>16</v>
      </c>
      <c r="AA14" s="36">
        <v>4774</v>
      </c>
      <c r="AB14" s="36">
        <v>1733</v>
      </c>
      <c r="AC14" s="36">
        <f t="shared" si="6"/>
        <v>6507</v>
      </c>
      <c r="AD14" s="36">
        <v>14</v>
      </c>
      <c r="AE14" s="39">
        <f t="shared" si="7"/>
        <v>164019</v>
      </c>
      <c r="AF14" s="41">
        <f>август!L16-'фот август'!AE14</f>
        <v>-1</v>
      </c>
    </row>
    <row r="15" spans="1:91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2"/>
        <v>7253</v>
      </c>
      <c r="N15" s="36">
        <v>18</v>
      </c>
      <c r="O15" s="36">
        <v>5731</v>
      </c>
      <c r="P15" s="36">
        <v>1975</v>
      </c>
      <c r="Q15" s="36">
        <f t="shared" si="3"/>
        <v>7706</v>
      </c>
      <c r="R15" s="36">
        <v>24</v>
      </c>
      <c r="S15" s="36">
        <v>8288</v>
      </c>
      <c r="T15" s="36">
        <v>2620</v>
      </c>
      <c r="U15" s="36">
        <f t="shared" si="4"/>
        <v>10908</v>
      </c>
      <c r="V15" s="36">
        <v>24</v>
      </c>
      <c r="W15" s="36">
        <v>9432</v>
      </c>
      <c r="X15" s="36">
        <v>3155</v>
      </c>
      <c r="Y15" s="36">
        <f t="shared" si="5"/>
        <v>12587</v>
      </c>
      <c r="Z15" s="36">
        <v>17</v>
      </c>
      <c r="AA15" s="36">
        <v>1813</v>
      </c>
      <c r="AB15" s="36">
        <v>811</v>
      </c>
      <c r="AC15" s="36">
        <f t="shared" si="6"/>
        <v>2624</v>
      </c>
      <c r="AD15" s="36">
        <v>17</v>
      </c>
      <c r="AE15" s="39">
        <f t="shared" si="7"/>
        <v>55834</v>
      </c>
      <c r="AF15" s="41">
        <f>август!L17-'фот август'!AE15</f>
        <v>-1</v>
      </c>
    </row>
    <row r="16" spans="1:91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2"/>
        <v>7610</v>
      </c>
      <c r="N16" s="36">
        <v>25</v>
      </c>
      <c r="O16" s="36">
        <v>5597</v>
      </c>
      <c r="P16" s="36">
        <v>1907</v>
      </c>
      <c r="Q16" s="36">
        <f t="shared" si="3"/>
        <v>7504</v>
      </c>
      <c r="R16" s="36">
        <v>25</v>
      </c>
      <c r="S16" s="36">
        <v>11985</v>
      </c>
      <c r="T16" s="36">
        <v>4094</v>
      </c>
      <c r="U16" s="36">
        <f t="shared" si="4"/>
        <v>16079</v>
      </c>
      <c r="V16" s="36">
        <v>25</v>
      </c>
      <c r="W16" s="36">
        <v>6221</v>
      </c>
      <c r="X16" s="36">
        <v>2123</v>
      </c>
      <c r="Y16" s="36">
        <f t="shared" si="5"/>
        <v>8344</v>
      </c>
      <c r="Z16" s="36">
        <v>25</v>
      </c>
      <c r="AA16" s="36">
        <v>1226</v>
      </c>
      <c r="AB16" s="36">
        <v>418</v>
      </c>
      <c r="AC16" s="36">
        <f t="shared" si="6"/>
        <v>1644</v>
      </c>
      <c r="AD16" s="36">
        <v>25</v>
      </c>
      <c r="AE16" s="39">
        <f t="shared" si="7"/>
        <v>55925</v>
      </c>
      <c r="AF16" s="41">
        <f>август!L18-'фот август'!AE16</f>
        <v>-1</v>
      </c>
    </row>
    <row r="17" spans="1:90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2"/>
        <v>26960</v>
      </c>
      <c r="N17" s="36">
        <v>27</v>
      </c>
      <c r="O17" s="36">
        <v>20535</v>
      </c>
      <c r="P17" s="36">
        <v>6977</v>
      </c>
      <c r="Q17" s="36">
        <f t="shared" si="3"/>
        <v>27512</v>
      </c>
      <c r="R17" s="36">
        <v>27</v>
      </c>
      <c r="S17" s="36">
        <v>38936</v>
      </c>
      <c r="T17" s="36">
        <v>10203</v>
      </c>
      <c r="U17" s="36">
        <f t="shared" si="4"/>
        <v>49139</v>
      </c>
      <c r="V17" s="36">
        <v>27</v>
      </c>
      <c r="W17" s="36">
        <v>28807</v>
      </c>
      <c r="X17" s="36">
        <v>13123</v>
      </c>
      <c r="Y17" s="36">
        <f t="shared" si="5"/>
        <v>41930</v>
      </c>
      <c r="Z17" s="36">
        <v>27</v>
      </c>
      <c r="AA17" s="36">
        <v>7774</v>
      </c>
      <c r="AB17" s="36">
        <v>2653</v>
      </c>
      <c r="AC17" s="36">
        <f t="shared" si="6"/>
        <v>10427</v>
      </c>
      <c r="AD17" s="36">
        <v>27</v>
      </c>
      <c r="AE17" s="39">
        <f t="shared" si="7"/>
        <v>209470</v>
      </c>
      <c r="AF17" s="41">
        <f>август!L19-'фот август'!AE17</f>
        <v>-1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</row>
    <row r="18" spans="1:90" s="24" customFormat="1" x14ac:dyDescent="0.2">
      <c r="A18" s="18">
        <v>12</v>
      </c>
      <c r="B18" s="19" t="s">
        <v>43</v>
      </c>
      <c r="C18" s="36">
        <v>3334</v>
      </c>
      <c r="D18" s="36">
        <v>1140</v>
      </c>
      <c r="E18" s="38">
        <f t="shared" si="0"/>
        <v>4474</v>
      </c>
      <c r="F18" s="36">
        <v>15</v>
      </c>
      <c r="G18" s="36">
        <v>3459</v>
      </c>
      <c r="H18" s="36">
        <v>1183</v>
      </c>
      <c r="I18" s="36">
        <f t="shared" si="1"/>
        <v>4642</v>
      </c>
      <c r="J18" s="36">
        <v>20</v>
      </c>
      <c r="K18" s="36">
        <v>3396</v>
      </c>
      <c r="L18" s="36">
        <v>1162</v>
      </c>
      <c r="M18" s="36">
        <f t="shared" si="2"/>
        <v>4558</v>
      </c>
      <c r="N18" s="36">
        <v>18</v>
      </c>
      <c r="O18" s="36">
        <v>3394</v>
      </c>
      <c r="P18" s="36">
        <v>1161</v>
      </c>
      <c r="Q18" s="36">
        <f t="shared" si="3"/>
        <v>4555</v>
      </c>
      <c r="R18" s="36">
        <v>18</v>
      </c>
      <c r="S18" s="36">
        <v>8829</v>
      </c>
      <c r="T18" s="36">
        <v>3019</v>
      </c>
      <c r="U18" s="36">
        <f t="shared" si="4"/>
        <v>11848</v>
      </c>
      <c r="V18" s="36">
        <v>20</v>
      </c>
      <c r="W18" s="36">
        <v>2083</v>
      </c>
      <c r="X18" s="36">
        <v>712</v>
      </c>
      <c r="Y18" s="36">
        <f t="shared" si="5"/>
        <v>2795</v>
      </c>
      <c r="Z18" s="36">
        <v>8</v>
      </c>
      <c r="AA18" s="36">
        <v>915</v>
      </c>
      <c r="AB18" s="36">
        <v>313</v>
      </c>
      <c r="AC18" s="36">
        <f t="shared" si="6"/>
        <v>1228</v>
      </c>
      <c r="AD18" s="36">
        <v>5</v>
      </c>
      <c r="AE18" s="39">
        <f t="shared" si="7"/>
        <v>34100</v>
      </c>
      <c r="AF18" s="41">
        <f>август!L20-'фот август'!AE18</f>
        <v>1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</row>
    <row r="19" spans="1:90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2"/>
        <v>3609</v>
      </c>
      <c r="N19" s="36">
        <v>33</v>
      </c>
      <c r="O19" s="36">
        <v>2699</v>
      </c>
      <c r="P19" s="36">
        <v>917</v>
      </c>
      <c r="Q19" s="36">
        <f t="shared" si="3"/>
        <v>3616</v>
      </c>
      <c r="R19" s="36">
        <v>33</v>
      </c>
      <c r="S19" s="36">
        <v>5696</v>
      </c>
      <c r="T19" s="36">
        <v>1941</v>
      </c>
      <c r="U19" s="36">
        <f t="shared" si="4"/>
        <v>7637</v>
      </c>
      <c r="V19" s="36">
        <v>28</v>
      </c>
      <c r="W19" s="36">
        <v>3403</v>
      </c>
      <c r="X19" s="36">
        <v>1140</v>
      </c>
      <c r="Y19" s="36">
        <f t="shared" si="5"/>
        <v>4543</v>
      </c>
      <c r="Z19" s="36">
        <v>28</v>
      </c>
      <c r="AA19" s="36">
        <v>932</v>
      </c>
      <c r="AB19" s="36">
        <v>296</v>
      </c>
      <c r="AC19" s="36">
        <f t="shared" si="6"/>
        <v>1228</v>
      </c>
      <c r="AD19" s="36">
        <v>27</v>
      </c>
      <c r="AE19" s="39">
        <f t="shared" si="7"/>
        <v>27989</v>
      </c>
      <c r="AF19" s="41">
        <f>август!L21-'фот август'!AE19</f>
        <v>-1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</row>
    <row r="20" spans="1:90" s="24" customFormat="1" x14ac:dyDescent="0.2">
      <c r="A20" s="18">
        <v>14</v>
      </c>
      <c r="B20" s="19" t="s">
        <v>45</v>
      </c>
      <c r="C20" s="36">
        <v>3485</v>
      </c>
      <c r="D20" s="36">
        <v>1190</v>
      </c>
      <c r="E20" s="38">
        <f t="shared" si="0"/>
        <v>4675</v>
      </c>
      <c r="F20" s="36">
        <v>33</v>
      </c>
      <c r="G20" s="36">
        <v>3037</v>
      </c>
      <c r="H20" s="36">
        <v>1032</v>
      </c>
      <c r="I20" s="36">
        <f t="shared" si="1"/>
        <v>4069</v>
      </c>
      <c r="J20" s="36">
        <v>35</v>
      </c>
      <c r="K20" s="36">
        <v>2997</v>
      </c>
      <c r="L20" s="36">
        <v>1016</v>
      </c>
      <c r="M20" s="36">
        <f t="shared" si="2"/>
        <v>4013</v>
      </c>
      <c r="N20" s="36">
        <v>33</v>
      </c>
      <c r="O20" s="36">
        <v>2985</v>
      </c>
      <c r="P20" s="36">
        <v>1016</v>
      </c>
      <c r="Q20" s="36">
        <f t="shared" si="3"/>
        <v>4001</v>
      </c>
      <c r="R20" s="36">
        <v>33</v>
      </c>
      <c r="S20" s="36">
        <v>4442</v>
      </c>
      <c r="T20" s="36">
        <v>1514</v>
      </c>
      <c r="U20" s="36">
        <f t="shared" si="4"/>
        <v>5956</v>
      </c>
      <c r="V20" s="36">
        <v>32</v>
      </c>
      <c r="W20" s="36">
        <v>6178</v>
      </c>
      <c r="X20" s="36">
        <v>2111</v>
      </c>
      <c r="Y20" s="36">
        <f t="shared" si="5"/>
        <v>8289</v>
      </c>
      <c r="Z20" s="36">
        <v>63</v>
      </c>
      <c r="AA20" s="36">
        <v>616</v>
      </c>
      <c r="AB20" s="36">
        <v>207</v>
      </c>
      <c r="AC20" s="36">
        <f t="shared" si="6"/>
        <v>823</v>
      </c>
      <c r="AD20" s="36">
        <v>0</v>
      </c>
      <c r="AE20" s="39">
        <f t="shared" si="7"/>
        <v>31826</v>
      </c>
      <c r="AF20" s="41">
        <f>август!L22-'фот август'!AE20</f>
        <v>2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</row>
    <row r="21" spans="1:90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2"/>
        <v>4711</v>
      </c>
      <c r="N21" s="36">
        <v>23</v>
      </c>
      <c r="O21" s="36">
        <v>3507</v>
      </c>
      <c r="P21" s="36">
        <v>1194</v>
      </c>
      <c r="Q21" s="36">
        <f t="shared" si="3"/>
        <v>4701</v>
      </c>
      <c r="R21" s="36">
        <v>21</v>
      </c>
      <c r="S21" s="36">
        <v>4480</v>
      </c>
      <c r="T21" s="36">
        <v>1526</v>
      </c>
      <c r="U21" s="36">
        <f t="shared" si="4"/>
        <v>6006</v>
      </c>
      <c r="V21" s="36">
        <v>22</v>
      </c>
      <c r="W21" s="36">
        <v>9477</v>
      </c>
      <c r="X21" s="36">
        <v>3241</v>
      </c>
      <c r="Y21" s="36">
        <f t="shared" si="5"/>
        <v>12718</v>
      </c>
      <c r="Z21" s="36">
        <v>22</v>
      </c>
      <c r="AA21" s="36">
        <v>698</v>
      </c>
      <c r="AB21" s="36">
        <v>238</v>
      </c>
      <c r="AC21" s="36">
        <f t="shared" si="6"/>
        <v>936</v>
      </c>
      <c r="AD21" s="36">
        <v>19</v>
      </c>
      <c r="AE21" s="39">
        <f t="shared" si="7"/>
        <v>38636</v>
      </c>
      <c r="AF21" s="41">
        <f>август!L23-'фот август'!AE21</f>
        <v>0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</row>
    <row r="22" spans="1:90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2"/>
        <v>5770</v>
      </c>
      <c r="N22" s="36">
        <v>23</v>
      </c>
      <c r="O22" s="36">
        <v>4151</v>
      </c>
      <c r="P22" s="36">
        <v>1418</v>
      </c>
      <c r="Q22" s="36">
        <f t="shared" si="3"/>
        <v>5569</v>
      </c>
      <c r="R22" s="36">
        <v>23</v>
      </c>
      <c r="S22" s="36">
        <v>6815</v>
      </c>
      <c r="T22" s="36">
        <v>2325</v>
      </c>
      <c r="U22" s="36">
        <f t="shared" si="4"/>
        <v>9140</v>
      </c>
      <c r="V22" s="36">
        <v>18</v>
      </c>
      <c r="W22" s="36">
        <v>7568</v>
      </c>
      <c r="X22" s="36">
        <v>2574</v>
      </c>
      <c r="Y22" s="36">
        <f t="shared" si="5"/>
        <v>10142</v>
      </c>
      <c r="Z22" s="36">
        <v>19</v>
      </c>
      <c r="AA22" s="36">
        <v>1430</v>
      </c>
      <c r="AB22" s="36">
        <v>485</v>
      </c>
      <c r="AC22" s="36">
        <f t="shared" si="6"/>
        <v>1915</v>
      </c>
      <c r="AD22" s="36">
        <v>18</v>
      </c>
      <c r="AE22" s="39">
        <f t="shared" si="7"/>
        <v>46102</v>
      </c>
      <c r="AF22" s="41">
        <f>август!L24-'фот август'!AE22</f>
        <v>1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</row>
    <row r="23" spans="1:90" s="24" customFormat="1" x14ac:dyDescent="0.2">
      <c r="A23" s="18">
        <v>17</v>
      </c>
      <c r="B23" s="19" t="s">
        <v>48</v>
      </c>
      <c r="C23" s="36">
        <v>4416</v>
      </c>
      <c r="D23" s="36">
        <v>1483</v>
      </c>
      <c r="E23" s="38">
        <f t="shared" si="0"/>
        <v>5899</v>
      </c>
      <c r="F23" s="36">
        <v>26</v>
      </c>
      <c r="G23" s="36">
        <v>4339</v>
      </c>
      <c r="H23" s="36">
        <v>1484</v>
      </c>
      <c r="I23" s="36">
        <f t="shared" si="1"/>
        <v>5823</v>
      </c>
      <c r="J23" s="36">
        <v>26</v>
      </c>
      <c r="K23" s="36">
        <v>4454</v>
      </c>
      <c r="L23" s="36">
        <v>1521</v>
      </c>
      <c r="M23" s="36">
        <f t="shared" si="2"/>
        <v>5975</v>
      </c>
      <c r="N23" s="36">
        <v>26</v>
      </c>
      <c r="O23" s="36">
        <v>4389</v>
      </c>
      <c r="P23" s="36">
        <v>1493</v>
      </c>
      <c r="Q23" s="36">
        <f t="shared" si="3"/>
        <v>5882</v>
      </c>
      <c r="R23" s="36">
        <v>26</v>
      </c>
      <c r="S23" s="36">
        <v>6644</v>
      </c>
      <c r="T23" s="36">
        <v>2255</v>
      </c>
      <c r="U23" s="36">
        <f t="shared" si="4"/>
        <v>8899</v>
      </c>
      <c r="V23" s="36">
        <v>26</v>
      </c>
      <c r="W23" s="36">
        <v>9272</v>
      </c>
      <c r="X23" s="36">
        <v>3172</v>
      </c>
      <c r="Y23" s="36">
        <f t="shared" si="5"/>
        <v>12444</v>
      </c>
      <c r="Z23" s="36">
        <v>26</v>
      </c>
      <c r="AA23" s="36">
        <v>704</v>
      </c>
      <c r="AB23" s="36">
        <v>229</v>
      </c>
      <c r="AC23" s="36">
        <f t="shared" si="6"/>
        <v>933</v>
      </c>
      <c r="AD23" s="36">
        <v>26</v>
      </c>
      <c r="AE23" s="39">
        <f t="shared" si="7"/>
        <v>45855</v>
      </c>
      <c r="AF23" s="41">
        <f>август!L25-'фот август'!AE23</f>
        <v>0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</row>
    <row r="24" spans="1:90" s="24" customFormat="1" x14ac:dyDescent="0.2">
      <c r="A24" s="20">
        <v>18</v>
      </c>
      <c r="B24" s="19" t="s">
        <v>49</v>
      </c>
      <c r="C24" s="36">
        <v>2713</v>
      </c>
      <c r="D24" s="36">
        <v>928</v>
      </c>
      <c r="E24" s="38">
        <f t="shared" si="0"/>
        <v>3641</v>
      </c>
      <c r="F24" s="36">
        <v>27</v>
      </c>
      <c r="G24" s="36">
        <v>2889</v>
      </c>
      <c r="H24" s="36">
        <v>988</v>
      </c>
      <c r="I24" s="36">
        <f t="shared" si="1"/>
        <v>3877</v>
      </c>
      <c r="J24" s="36">
        <v>27</v>
      </c>
      <c r="K24" s="36">
        <v>2792</v>
      </c>
      <c r="L24" s="36">
        <v>955</v>
      </c>
      <c r="M24" s="36">
        <f t="shared" si="2"/>
        <v>3747</v>
      </c>
      <c r="N24" s="36">
        <v>27</v>
      </c>
      <c r="O24" s="36">
        <v>2885</v>
      </c>
      <c r="P24" s="36">
        <v>987</v>
      </c>
      <c r="Q24" s="36">
        <f t="shared" si="3"/>
        <v>3872</v>
      </c>
      <c r="R24" s="36">
        <v>27</v>
      </c>
      <c r="S24" s="36">
        <v>3204</v>
      </c>
      <c r="T24" s="36">
        <v>1096</v>
      </c>
      <c r="U24" s="36">
        <f t="shared" si="4"/>
        <v>4300</v>
      </c>
      <c r="V24" s="36"/>
      <c r="W24" s="36">
        <v>7365</v>
      </c>
      <c r="X24" s="36">
        <v>2519</v>
      </c>
      <c r="Y24" s="36">
        <f t="shared" si="5"/>
        <v>9884</v>
      </c>
      <c r="Z24" s="36">
        <v>27</v>
      </c>
      <c r="AA24" s="36">
        <v>405</v>
      </c>
      <c r="AB24" s="36">
        <v>139</v>
      </c>
      <c r="AC24" s="36">
        <f t="shared" si="6"/>
        <v>544</v>
      </c>
      <c r="AD24" s="36">
        <v>27</v>
      </c>
      <c r="AE24" s="39">
        <f t="shared" si="7"/>
        <v>29865</v>
      </c>
      <c r="AF24" s="41">
        <f>август!L26-'фот август'!AE24</f>
        <v>-4</v>
      </c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pans="1:90" s="24" customFormat="1" x14ac:dyDescent="0.2">
      <c r="A25" s="20">
        <v>19</v>
      </c>
      <c r="B25" s="21" t="s">
        <v>50</v>
      </c>
      <c r="C25" s="36">
        <v>6178</v>
      </c>
      <c r="D25" s="36">
        <v>2105</v>
      </c>
      <c r="E25" s="38">
        <f t="shared" si="0"/>
        <v>8283</v>
      </c>
      <c r="F25" s="36">
        <v>32</v>
      </c>
      <c r="G25" s="36">
        <v>6042</v>
      </c>
      <c r="H25" s="36">
        <v>2063</v>
      </c>
      <c r="I25" s="36">
        <f t="shared" si="1"/>
        <v>8105</v>
      </c>
      <c r="J25" s="36">
        <v>32</v>
      </c>
      <c r="K25" s="36">
        <v>6201</v>
      </c>
      <c r="L25" s="36">
        <v>2110</v>
      </c>
      <c r="M25" s="36">
        <f t="shared" si="2"/>
        <v>8311</v>
      </c>
      <c r="N25" s="36">
        <v>34</v>
      </c>
      <c r="O25" s="36">
        <v>6110</v>
      </c>
      <c r="P25" s="36">
        <v>2082</v>
      </c>
      <c r="Q25" s="36">
        <f t="shared" si="3"/>
        <v>8192</v>
      </c>
      <c r="R25" s="36">
        <v>32</v>
      </c>
      <c r="S25" s="36">
        <v>15769</v>
      </c>
      <c r="T25" s="36">
        <v>5387</v>
      </c>
      <c r="U25" s="36">
        <f t="shared" si="4"/>
        <v>21156</v>
      </c>
      <c r="V25" s="36">
        <v>20</v>
      </c>
      <c r="W25" s="36">
        <v>4379</v>
      </c>
      <c r="X25" s="36">
        <v>1495</v>
      </c>
      <c r="Y25" s="36">
        <f t="shared" si="5"/>
        <v>5874</v>
      </c>
      <c r="Z25" s="36">
        <v>30</v>
      </c>
      <c r="AA25" s="36">
        <v>1706</v>
      </c>
      <c r="AB25" s="36">
        <v>545</v>
      </c>
      <c r="AC25" s="36">
        <f t="shared" si="6"/>
        <v>2251</v>
      </c>
      <c r="AD25" s="36">
        <v>18</v>
      </c>
      <c r="AE25" s="39">
        <f t="shared" si="7"/>
        <v>62172</v>
      </c>
      <c r="AF25" s="41">
        <f>август!L27-'фот август'!AE25</f>
        <v>0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</row>
    <row r="26" spans="1:90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2"/>
        <v>11568</v>
      </c>
      <c r="N26" s="36">
        <v>35</v>
      </c>
      <c r="O26" s="36">
        <v>8429</v>
      </c>
      <c r="P26" s="36">
        <v>2895</v>
      </c>
      <c r="Q26" s="36">
        <f t="shared" si="3"/>
        <v>11324</v>
      </c>
      <c r="R26" s="36">
        <v>35</v>
      </c>
      <c r="S26" s="36">
        <v>9349</v>
      </c>
      <c r="T26" s="36">
        <v>3279</v>
      </c>
      <c r="U26" s="36">
        <f t="shared" si="4"/>
        <v>12628</v>
      </c>
      <c r="V26" s="36">
        <v>34</v>
      </c>
      <c r="W26" s="36">
        <v>19065</v>
      </c>
      <c r="X26" s="36">
        <v>6412</v>
      </c>
      <c r="Y26" s="36">
        <f t="shared" si="5"/>
        <v>25477</v>
      </c>
      <c r="Z26" s="36">
        <v>35</v>
      </c>
      <c r="AA26" s="36">
        <v>3193</v>
      </c>
      <c r="AB26" s="36">
        <v>1083</v>
      </c>
      <c r="AC26" s="36">
        <f t="shared" si="6"/>
        <v>4276</v>
      </c>
      <c r="AD26" s="36">
        <v>33</v>
      </c>
      <c r="AE26" s="39">
        <f t="shared" si="7"/>
        <v>86903</v>
      </c>
      <c r="AF26" s="41">
        <f>август!L28-'фот август'!AE26</f>
        <v>0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</row>
    <row r="27" spans="1:90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2"/>
        <v>7911</v>
      </c>
      <c r="N27" s="36">
        <v>31</v>
      </c>
      <c r="O27" s="36">
        <v>5923</v>
      </c>
      <c r="P27" s="36">
        <v>2008</v>
      </c>
      <c r="Q27" s="36">
        <f t="shared" si="3"/>
        <v>7931</v>
      </c>
      <c r="R27" s="36">
        <v>31</v>
      </c>
      <c r="S27" s="36">
        <v>10209</v>
      </c>
      <c r="T27" s="36">
        <v>3491</v>
      </c>
      <c r="U27" s="36">
        <f t="shared" si="4"/>
        <v>13700</v>
      </c>
      <c r="V27" s="36">
        <v>31</v>
      </c>
      <c r="W27" s="36">
        <v>9935</v>
      </c>
      <c r="X27" s="36">
        <v>3398</v>
      </c>
      <c r="Y27" s="36">
        <f t="shared" si="5"/>
        <v>13333</v>
      </c>
      <c r="Z27" s="36">
        <v>31</v>
      </c>
      <c r="AA27" s="36">
        <v>2540</v>
      </c>
      <c r="AB27" s="36">
        <v>866</v>
      </c>
      <c r="AC27" s="36">
        <f t="shared" si="6"/>
        <v>3406</v>
      </c>
      <c r="AD27" s="36">
        <v>31</v>
      </c>
      <c r="AE27" s="39">
        <f t="shared" si="7"/>
        <v>61763</v>
      </c>
      <c r="AF27" s="41">
        <f>август!L29-'фот август'!AE27</f>
        <v>-1</v>
      </c>
    </row>
    <row r="28" spans="1:90" s="24" customFormat="1" x14ac:dyDescent="0.2">
      <c r="A28" s="18">
        <v>22</v>
      </c>
      <c r="B28" s="21" t="s">
        <v>53</v>
      </c>
      <c r="C28" s="36">
        <v>2457</v>
      </c>
      <c r="D28" s="36">
        <v>909</v>
      </c>
      <c r="E28" s="38">
        <f t="shared" si="0"/>
        <v>3366</v>
      </c>
      <c r="F28" s="36">
        <v>18</v>
      </c>
      <c r="G28" s="36">
        <v>2362</v>
      </c>
      <c r="H28" s="36">
        <v>988</v>
      </c>
      <c r="I28" s="36">
        <f t="shared" si="1"/>
        <v>3350</v>
      </c>
      <c r="J28" s="36">
        <v>18</v>
      </c>
      <c r="K28" s="36">
        <v>2535</v>
      </c>
      <c r="L28" s="36">
        <v>757</v>
      </c>
      <c r="M28" s="36">
        <f t="shared" si="2"/>
        <v>3292</v>
      </c>
      <c r="N28" s="36">
        <v>19</v>
      </c>
      <c r="O28" s="36">
        <v>2451</v>
      </c>
      <c r="P28" s="36">
        <v>663</v>
      </c>
      <c r="Q28" s="36">
        <f t="shared" si="3"/>
        <v>3114</v>
      </c>
      <c r="R28" s="36">
        <v>19</v>
      </c>
      <c r="S28" s="36">
        <v>6450</v>
      </c>
      <c r="T28" s="36">
        <v>1956</v>
      </c>
      <c r="U28" s="36">
        <f t="shared" si="4"/>
        <v>8406</v>
      </c>
      <c r="V28" s="36">
        <v>19</v>
      </c>
      <c r="W28" s="36">
        <v>2697</v>
      </c>
      <c r="X28" s="36">
        <v>1103</v>
      </c>
      <c r="Y28" s="36">
        <f t="shared" si="5"/>
        <v>3800</v>
      </c>
      <c r="Z28" s="36">
        <v>19</v>
      </c>
      <c r="AA28" s="36">
        <v>508</v>
      </c>
      <c r="AB28" s="36">
        <v>228</v>
      </c>
      <c r="AC28" s="36">
        <f t="shared" si="6"/>
        <v>736</v>
      </c>
      <c r="AD28" s="36">
        <v>22</v>
      </c>
      <c r="AE28" s="39">
        <f t="shared" si="7"/>
        <v>26064</v>
      </c>
      <c r="AF28" s="41">
        <f>август!L30-'фот август'!AE28</f>
        <v>0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</row>
    <row r="29" spans="1:90" s="24" customFormat="1" x14ac:dyDescent="0.2">
      <c r="A29" s="18">
        <v>23</v>
      </c>
      <c r="B29" s="19" t="s">
        <v>54</v>
      </c>
      <c r="C29" s="36">
        <v>5344</v>
      </c>
      <c r="D29" s="36">
        <v>1819</v>
      </c>
      <c r="E29" s="38">
        <f t="shared" si="0"/>
        <v>7163</v>
      </c>
      <c r="F29" s="36">
        <v>35</v>
      </c>
      <c r="G29" s="36">
        <v>5469</v>
      </c>
      <c r="H29" s="36">
        <v>1858</v>
      </c>
      <c r="I29" s="36">
        <f t="shared" si="1"/>
        <v>7327</v>
      </c>
      <c r="J29" s="36">
        <v>34</v>
      </c>
      <c r="K29" s="36">
        <v>5303</v>
      </c>
      <c r="L29" s="36">
        <v>1795</v>
      </c>
      <c r="M29" s="36">
        <f t="shared" si="2"/>
        <v>7098</v>
      </c>
      <c r="N29" s="36">
        <v>33</v>
      </c>
      <c r="O29" s="36">
        <v>5410</v>
      </c>
      <c r="P29" s="36">
        <v>1845</v>
      </c>
      <c r="Q29" s="36">
        <f t="shared" si="3"/>
        <v>7255</v>
      </c>
      <c r="R29" s="36">
        <v>30</v>
      </c>
      <c r="S29" s="36">
        <v>7301</v>
      </c>
      <c r="T29" s="36">
        <v>2487</v>
      </c>
      <c r="U29" s="36">
        <f t="shared" si="4"/>
        <v>9788</v>
      </c>
      <c r="V29" s="36">
        <v>33</v>
      </c>
      <c r="W29" s="36">
        <v>11082</v>
      </c>
      <c r="X29" s="36">
        <v>3777</v>
      </c>
      <c r="Y29" s="36">
        <f t="shared" si="5"/>
        <v>14859</v>
      </c>
      <c r="Z29" s="36">
        <v>32</v>
      </c>
      <c r="AA29" s="36">
        <v>1627</v>
      </c>
      <c r="AB29" s="36">
        <v>555</v>
      </c>
      <c r="AC29" s="36">
        <f t="shared" si="6"/>
        <v>2182</v>
      </c>
      <c r="AD29" s="36">
        <v>23</v>
      </c>
      <c r="AE29" s="39">
        <f t="shared" si="7"/>
        <v>55672</v>
      </c>
      <c r="AF29" s="41">
        <f>август!L31-'фот август'!AE29</f>
        <v>-1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</row>
    <row r="30" spans="1:90" s="24" customFormat="1" x14ac:dyDescent="0.2">
      <c r="A30" s="20">
        <v>24</v>
      </c>
      <c r="B30" s="19" t="s">
        <v>55</v>
      </c>
      <c r="C30" s="36">
        <v>3765</v>
      </c>
      <c r="D30" s="36">
        <v>1284</v>
      </c>
      <c r="E30" s="38">
        <f t="shared" si="0"/>
        <v>5049</v>
      </c>
      <c r="F30" s="36">
        <v>31</v>
      </c>
      <c r="G30" s="36">
        <v>3868</v>
      </c>
      <c r="H30" s="36">
        <v>1325</v>
      </c>
      <c r="I30" s="36">
        <f t="shared" si="1"/>
        <v>5193</v>
      </c>
      <c r="J30" s="36">
        <v>29</v>
      </c>
      <c r="K30" s="36">
        <v>4042</v>
      </c>
      <c r="L30" s="36">
        <v>1378</v>
      </c>
      <c r="M30" s="36">
        <f t="shared" si="2"/>
        <v>5420</v>
      </c>
      <c r="N30" s="36">
        <v>46</v>
      </c>
      <c r="O30" s="36">
        <v>3844</v>
      </c>
      <c r="P30" s="36">
        <v>1311</v>
      </c>
      <c r="Q30" s="36">
        <f t="shared" si="3"/>
        <v>5155</v>
      </c>
      <c r="R30" s="36">
        <v>37</v>
      </c>
      <c r="S30" s="36">
        <v>7582</v>
      </c>
      <c r="T30" s="36">
        <v>2284</v>
      </c>
      <c r="U30" s="36">
        <f t="shared" si="4"/>
        <v>9866</v>
      </c>
      <c r="V30" s="36">
        <v>17</v>
      </c>
      <c r="W30" s="36">
        <v>5468</v>
      </c>
      <c r="X30" s="36">
        <v>1868</v>
      </c>
      <c r="Y30" s="36">
        <f t="shared" si="5"/>
        <v>7336</v>
      </c>
      <c r="Z30" s="36">
        <v>8</v>
      </c>
      <c r="AA30" s="36">
        <v>1830</v>
      </c>
      <c r="AB30" s="36">
        <v>627</v>
      </c>
      <c r="AC30" s="36">
        <f t="shared" si="6"/>
        <v>2457</v>
      </c>
      <c r="AD30" s="36">
        <v>23</v>
      </c>
      <c r="AE30" s="39">
        <f t="shared" si="7"/>
        <v>40476</v>
      </c>
      <c r="AF30" s="41">
        <f>август!L32-'фот август'!AE30</f>
        <v>1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</row>
    <row r="31" spans="1:90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2"/>
        <v>5882</v>
      </c>
      <c r="N31" s="36">
        <v>27</v>
      </c>
      <c r="O31" s="36">
        <v>4391</v>
      </c>
      <c r="P31" s="36">
        <v>1447</v>
      </c>
      <c r="Q31" s="36">
        <f t="shared" si="3"/>
        <v>5838</v>
      </c>
      <c r="R31" s="36">
        <v>34</v>
      </c>
      <c r="S31" s="36">
        <v>5566</v>
      </c>
      <c r="T31" s="36">
        <v>1880</v>
      </c>
      <c r="U31" s="36">
        <f t="shared" si="4"/>
        <v>7446</v>
      </c>
      <c r="V31" s="36">
        <v>32</v>
      </c>
      <c r="W31" s="36">
        <v>10168</v>
      </c>
      <c r="X31" s="36">
        <v>3477</v>
      </c>
      <c r="Y31" s="36">
        <f t="shared" si="5"/>
        <v>13645</v>
      </c>
      <c r="Z31" s="36">
        <v>31</v>
      </c>
      <c r="AA31" s="36">
        <v>1602</v>
      </c>
      <c r="AB31" s="36">
        <v>641</v>
      </c>
      <c r="AC31" s="36">
        <f t="shared" si="6"/>
        <v>2243</v>
      </c>
      <c r="AD31" s="36">
        <v>12</v>
      </c>
      <c r="AE31" s="39">
        <f t="shared" si="7"/>
        <v>46617</v>
      </c>
      <c r="AF31" s="41">
        <f>август!L33-'фот август'!AE31</f>
        <v>-1</v>
      </c>
    </row>
    <row r="32" spans="1:90" s="24" customFormat="1" x14ac:dyDescent="0.2">
      <c r="A32" s="18">
        <v>26</v>
      </c>
      <c r="B32" s="19" t="s">
        <v>57</v>
      </c>
      <c r="C32" s="36">
        <v>5882</v>
      </c>
      <c r="D32" s="36">
        <v>2008</v>
      </c>
      <c r="E32" s="38">
        <f t="shared" si="0"/>
        <v>7890</v>
      </c>
      <c r="F32" s="36">
        <v>34</v>
      </c>
      <c r="G32" s="36">
        <v>5859</v>
      </c>
      <c r="H32" s="36">
        <v>1993</v>
      </c>
      <c r="I32" s="36">
        <f t="shared" si="1"/>
        <v>7852</v>
      </c>
      <c r="J32" s="36">
        <v>35</v>
      </c>
      <c r="K32" s="36">
        <v>5812</v>
      </c>
      <c r="L32" s="36">
        <v>1964</v>
      </c>
      <c r="M32" s="36">
        <f t="shared" si="2"/>
        <v>7776</v>
      </c>
      <c r="N32" s="36">
        <v>35</v>
      </c>
      <c r="O32" s="36">
        <v>5883</v>
      </c>
      <c r="P32" s="36">
        <v>2003</v>
      </c>
      <c r="Q32" s="36">
        <f t="shared" si="3"/>
        <v>7886</v>
      </c>
      <c r="R32" s="36">
        <v>34</v>
      </c>
      <c r="S32" s="36">
        <v>15670</v>
      </c>
      <c r="T32" s="36">
        <v>5351</v>
      </c>
      <c r="U32" s="36">
        <f t="shared" si="4"/>
        <v>21021</v>
      </c>
      <c r="V32" s="36">
        <v>34</v>
      </c>
      <c r="W32" s="36">
        <v>3599</v>
      </c>
      <c r="X32" s="36">
        <v>1216</v>
      </c>
      <c r="Y32" s="36">
        <f t="shared" si="5"/>
        <v>4815</v>
      </c>
      <c r="Z32" s="36">
        <v>34</v>
      </c>
      <c r="AA32" s="36">
        <v>2315</v>
      </c>
      <c r="AB32" s="36">
        <v>780</v>
      </c>
      <c r="AC32" s="36">
        <f t="shared" si="6"/>
        <v>3095</v>
      </c>
      <c r="AD32" s="36">
        <v>34</v>
      </c>
      <c r="AE32" s="39">
        <f t="shared" si="7"/>
        <v>60335</v>
      </c>
      <c r="AF32" s="41">
        <f>август!L34-'фот август'!AE32</f>
        <v>1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</row>
    <row r="33" spans="1:90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2"/>
        <v>3914</v>
      </c>
      <c r="N33" s="36">
        <v>26</v>
      </c>
      <c r="O33" s="36">
        <v>2958</v>
      </c>
      <c r="P33" s="36">
        <v>1006</v>
      </c>
      <c r="Q33" s="36">
        <f t="shared" si="3"/>
        <v>3964</v>
      </c>
      <c r="R33" s="36">
        <v>26</v>
      </c>
      <c r="S33" s="36">
        <v>6189</v>
      </c>
      <c r="T33" s="36">
        <v>2152</v>
      </c>
      <c r="U33" s="36">
        <f t="shared" si="4"/>
        <v>8341</v>
      </c>
      <c r="V33" s="36">
        <v>28</v>
      </c>
      <c r="W33" s="36">
        <v>4429</v>
      </c>
      <c r="X33" s="36">
        <v>1533</v>
      </c>
      <c r="Y33" s="36">
        <f t="shared" si="5"/>
        <v>5962</v>
      </c>
      <c r="Z33" s="36">
        <v>27</v>
      </c>
      <c r="AA33" s="36">
        <v>507</v>
      </c>
      <c r="AB33" s="36">
        <v>178</v>
      </c>
      <c r="AC33" s="36">
        <f t="shared" si="6"/>
        <v>685</v>
      </c>
      <c r="AD33" s="36">
        <v>29</v>
      </c>
      <c r="AE33" s="39">
        <f t="shared" si="7"/>
        <v>30901</v>
      </c>
      <c r="AF33" s="41">
        <f>август!L35-'фот август'!AE33</f>
        <v>-1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</row>
    <row r="34" spans="1:90" s="24" customFormat="1" x14ac:dyDescent="0.2">
      <c r="A34" s="18">
        <v>28</v>
      </c>
      <c r="B34" s="21" t="s">
        <v>59</v>
      </c>
      <c r="C34" s="36">
        <v>4830</v>
      </c>
      <c r="D34" s="36">
        <v>1616</v>
      </c>
      <c r="E34" s="38">
        <f t="shared" si="0"/>
        <v>6446</v>
      </c>
      <c r="F34" s="36">
        <v>30</v>
      </c>
      <c r="G34" s="36">
        <v>4751</v>
      </c>
      <c r="H34" s="36">
        <v>1591</v>
      </c>
      <c r="I34" s="36">
        <f t="shared" si="1"/>
        <v>6342</v>
      </c>
      <c r="J34" s="36">
        <v>31</v>
      </c>
      <c r="K34" s="36">
        <v>5268</v>
      </c>
      <c r="L34" s="36">
        <v>1757</v>
      </c>
      <c r="M34" s="36">
        <f t="shared" si="2"/>
        <v>7025</v>
      </c>
      <c r="N34" s="36">
        <v>35</v>
      </c>
      <c r="O34" s="36">
        <v>9231</v>
      </c>
      <c r="P34" s="36">
        <v>3149</v>
      </c>
      <c r="Q34" s="36">
        <f t="shared" si="3"/>
        <v>12380</v>
      </c>
      <c r="R34" s="36">
        <v>58</v>
      </c>
      <c r="S34" s="36">
        <v>9661</v>
      </c>
      <c r="T34" s="36">
        <v>3285</v>
      </c>
      <c r="U34" s="36">
        <f t="shared" si="4"/>
        <v>12946</v>
      </c>
      <c r="V34" s="36">
        <v>49</v>
      </c>
      <c r="W34" s="36">
        <v>9241</v>
      </c>
      <c r="X34" s="36">
        <v>3140</v>
      </c>
      <c r="Y34" s="36">
        <f t="shared" si="5"/>
        <v>12381</v>
      </c>
      <c r="Z34" s="36">
        <v>34</v>
      </c>
      <c r="AA34" s="36">
        <v>1291</v>
      </c>
      <c r="AB34" s="36">
        <v>426</v>
      </c>
      <c r="AC34" s="36">
        <f t="shared" si="6"/>
        <v>1717</v>
      </c>
      <c r="AD34" s="36">
        <v>34</v>
      </c>
      <c r="AE34" s="39">
        <f t="shared" si="7"/>
        <v>59237</v>
      </c>
      <c r="AF34" s="41">
        <f>август!L36-'фот август'!AE34</f>
        <v>-1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</row>
    <row r="35" spans="1:90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2"/>
        <v>7008</v>
      </c>
      <c r="N35" s="36">
        <v>0</v>
      </c>
      <c r="O35" s="36">
        <v>5246</v>
      </c>
      <c r="P35" s="36">
        <v>1788</v>
      </c>
      <c r="Q35" s="36">
        <f t="shared" si="3"/>
        <v>7034</v>
      </c>
      <c r="R35" s="36"/>
      <c r="S35" s="36">
        <v>7627</v>
      </c>
      <c r="T35" s="36">
        <v>2603</v>
      </c>
      <c r="U35" s="36">
        <f t="shared" si="4"/>
        <v>10230</v>
      </c>
      <c r="V35" s="36"/>
      <c r="W35" s="36">
        <v>9680</v>
      </c>
      <c r="X35" s="36">
        <v>3303</v>
      </c>
      <c r="Y35" s="36">
        <f t="shared" si="5"/>
        <v>12983</v>
      </c>
      <c r="Z35" s="36"/>
      <c r="AA35" s="36">
        <v>1731</v>
      </c>
      <c r="AB35" s="36">
        <v>588</v>
      </c>
      <c r="AC35" s="36">
        <f t="shared" si="6"/>
        <v>2319</v>
      </c>
      <c r="AD35" s="36"/>
      <c r="AE35" s="39">
        <f t="shared" si="7"/>
        <v>53191</v>
      </c>
      <c r="AF35" s="41">
        <f>август!L37-'фот август'!AE35</f>
        <v>-3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</row>
    <row r="36" spans="1:90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2"/>
        <v>7171</v>
      </c>
      <c r="N36" s="36">
        <v>33</v>
      </c>
      <c r="O36" s="36">
        <v>5224</v>
      </c>
      <c r="P36" s="36">
        <v>1773</v>
      </c>
      <c r="Q36" s="36">
        <f t="shared" si="3"/>
        <v>6997</v>
      </c>
      <c r="R36" s="36">
        <v>33</v>
      </c>
      <c r="S36" s="36">
        <v>7656</v>
      </c>
      <c r="T36" s="36">
        <v>2653</v>
      </c>
      <c r="U36" s="36">
        <f t="shared" si="4"/>
        <v>10309</v>
      </c>
      <c r="V36" s="36">
        <v>33</v>
      </c>
      <c r="W36" s="36">
        <v>9729</v>
      </c>
      <c r="X36" s="36">
        <v>3246</v>
      </c>
      <c r="Y36" s="36">
        <f t="shared" si="5"/>
        <v>12975</v>
      </c>
      <c r="Z36" s="36">
        <v>33</v>
      </c>
      <c r="AA36" s="36">
        <v>5470</v>
      </c>
      <c r="AB36" s="36">
        <v>852</v>
      </c>
      <c r="AC36" s="36">
        <f t="shared" si="6"/>
        <v>6322</v>
      </c>
      <c r="AD36" s="36">
        <v>33</v>
      </c>
      <c r="AE36" s="39">
        <f t="shared" si="7"/>
        <v>57992</v>
      </c>
      <c r="AF36" s="41">
        <f>август!L38-'фот август'!AE36</f>
        <v>-4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</row>
    <row r="37" spans="1:90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2"/>
        <v>9038</v>
      </c>
      <c r="N37" s="36">
        <v>26</v>
      </c>
      <c r="O37" s="36">
        <v>6918</v>
      </c>
      <c r="P37" s="36">
        <v>2366</v>
      </c>
      <c r="Q37" s="36">
        <f t="shared" si="3"/>
        <v>9284</v>
      </c>
      <c r="R37" s="36">
        <v>25</v>
      </c>
      <c r="S37" s="36">
        <v>8000</v>
      </c>
      <c r="T37" s="36">
        <v>2736</v>
      </c>
      <c r="U37" s="36">
        <f t="shared" si="4"/>
        <v>10736</v>
      </c>
      <c r="V37" s="36">
        <v>28</v>
      </c>
      <c r="W37" s="36">
        <v>17373</v>
      </c>
      <c r="X37" s="36">
        <v>5941</v>
      </c>
      <c r="Y37" s="36">
        <f t="shared" si="5"/>
        <v>23314</v>
      </c>
      <c r="Z37" s="36">
        <v>26</v>
      </c>
      <c r="AA37" s="36">
        <v>2721</v>
      </c>
      <c r="AB37" s="36">
        <v>930</v>
      </c>
      <c r="AC37" s="36">
        <f t="shared" si="6"/>
        <v>3651</v>
      </c>
      <c r="AD37" s="36">
        <v>26</v>
      </c>
      <c r="AE37" s="39">
        <f t="shared" si="7"/>
        <v>74625</v>
      </c>
      <c r="AF37" s="41">
        <f>август!L39-'фот август'!AE37</f>
        <v>2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</row>
    <row r="38" spans="1:90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2"/>
        <v>9467</v>
      </c>
      <c r="N38" s="36">
        <v>28</v>
      </c>
      <c r="O38" s="36">
        <v>7214</v>
      </c>
      <c r="P38" s="36">
        <v>2499</v>
      </c>
      <c r="Q38" s="36">
        <f t="shared" si="3"/>
        <v>9713</v>
      </c>
      <c r="R38" s="36">
        <v>28</v>
      </c>
      <c r="S38" s="36">
        <v>12539</v>
      </c>
      <c r="T38" s="36">
        <v>4264</v>
      </c>
      <c r="U38" s="36">
        <f t="shared" si="4"/>
        <v>16803</v>
      </c>
      <c r="V38" s="36">
        <v>29</v>
      </c>
      <c r="W38" s="36">
        <v>11895</v>
      </c>
      <c r="X38" s="36">
        <v>3947</v>
      </c>
      <c r="Y38" s="36">
        <f t="shared" si="5"/>
        <v>15842</v>
      </c>
      <c r="Z38" s="36">
        <v>29</v>
      </c>
      <c r="AA38" s="36">
        <v>2320</v>
      </c>
      <c r="AB38" s="36">
        <v>935</v>
      </c>
      <c r="AC38" s="36">
        <f t="shared" si="6"/>
        <v>3255</v>
      </c>
      <c r="AD38" s="36">
        <v>29</v>
      </c>
      <c r="AE38" s="39">
        <f t="shared" si="7"/>
        <v>74454</v>
      </c>
      <c r="AF38" s="41">
        <f>август!L40-'фот август'!AE38</f>
        <v>0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</row>
    <row r="39" spans="1:90" s="24" customFormat="1" x14ac:dyDescent="0.2">
      <c r="A39" s="18">
        <v>33</v>
      </c>
      <c r="B39" s="19" t="s">
        <v>64</v>
      </c>
      <c r="C39" s="36">
        <v>3785</v>
      </c>
      <c r="D39" s="36">
        <v>1274</v>
      </c>
      <c r="E39" s="38">
        <f t="shared" si="0"/>
        <v>5059</v>
      </c>
      <c r="F39" s="36">
        <v>18</v>
      </c>
      <c r="G39" s="36">
        <v>3726</v>
      </c>
      <c r="H39" s="36">
        <v>1234</v>
      </c>
      <c r="I39" s="36">
        <f t="shared" si="1"/>
        <v>4960</v>
      </c>
      <c r="J39" s="36">
        <v>59</v>
      </c>
      <c r="K39" s="36">
        <v>3662</v>
      </c>
      <c r="L39" s="36">
        <v>1227</v>
      </c>
      <c r="M39" s="36">
        <f t="shared" si="2"/>
        <v>4889</v>
      </c>
      <c r="N39" s="36">
        <v>19</v>
      </c>
      <c r="O39" s="36">
        <v>3615</v>
      </c>
      <c r="P39" s="36">
        <v>1227</v>
      </c>
      <c r="Q39" s="36">
        <f t="shared" si="3"/>
        <v>4842</v>
      </c>
      <c r="R39" s="36">
        <v>19</v>
      </c>
      <c r="S39" s="36">
        <v>5505</v>
      </c>
      <c r="T39" s="36">
        <v>1870</v>
      </c>
      <c r="U39" s="36">
        <f t="shared" si="4"/>
        <v>7375</v>
      </c>
      <c r="V39" s="36">
        <v>19</v>
      </c>
      <c r="W39" s="36">
        <v>7059</v>
      </c>
      <c r="X39" s="36">
        <v>2405</v>
      </c>
      <c r="Y39" s="36">
        <f t="shared" si="5"/>
        <v>9464</v>
      </c>
      <c r="Z39" s="36">
        <v>20</v>
      </c>
      <c r="AA39" s="36">
        <v>1939</v>
      </c>
      <c r="AB39" s="36">
        <v>347</v>
      </c>
      <c r="AC39" s="36">
        <f t="shared" si="6"/>
        <v>2286</v>
      </c>
      <c r="AD39" s="36">
        <v>19</v>
      </c>
      <c r="AE39" s="39">
        <f t="shared" si="7"/>
        <v>38875</v>
      </c>
      <c r="AF39" s="41">
        <f>август!L41-'фот август'!AE39</f>
        <v>-1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</row>
    <row r="40" spans="1:90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2"/>
        <v>5029</v>
      </c>
      <c r="N40" s="36">
        <v>17</v>
      </c>
      <c r="O40" s="36">
        <v>3799</v>
      </c>
      <c r="P40" s="36">
        <v>1297</v>
      </c>
      <c r="Q40" s="36">
        <f t="shared" si="3"/>
        <v>5096</v>
      </c>
      <c r="R40" s="36">
        <v>17</v>
      </c>
      <c r="S40" s="36">
        <v>4128</v>
      </c>
      <c r="T40" s="36">
        <v>1412</v>
      </c>
      <c r="U40" s="36">
        <f t="shared" si="4"/>
        <v>5540</v>
      </c>
      <c r="V40" s="36"/>
      <c r="W40" s="36">
        <v>7931</v>
      </c>
      <c r="X40" s="36">
        <v>2702</v>
      </c>
      <c r="Y40" s="36">
        <f t="shared" si="5"/>
        <v>10633</v>
      </c>
      <c r="Z40" s="36">
        <v>17</v>
      </c>
      <c r="AA40" s="36">
        <v>1546</v>
      </c>
      <c r="AB40" s="36">
        <v>529</v>
      </c>
      <c r="AC40" s="36">
        <f t="shared" si="6"/>
        <v>2075</v>
      </c>
      <c r="AD40" s="36">
        <v>17</v>
      </c>
      <c r="AE40" s="39">
        <f t="shared" si="7"/>
        <v>38668</v>
      </c>
      <c r="AF40" s="41">
        <f>август!L42-'фот август'!AE40</f>
        <v>-2</v>
      </c>
    </row>
    <row r="41" spans="1:90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E41" si="8">SUM(K7:K40)</f>
        <v>243474</v>
      </c>
      <c r="L41" s="38">
        <f t="shared" si="8"/>
        <v>85174</v>
      </c>
      <c r="M41" s="38">
        <f t="shared" si="8"/>
        <v>328648</v>
      </c>
      <c r="N41" s="38">
        <f>SUM(N7:N40)/34</f>
        <v>27</v>
      </c>
      <c r="O41" s="38">
        <f t="shared" si="8"/>
        <v>247626</v>
      </c>
      <c r="P41" s="38">
        <f t="shared" si="8"/>
        <v>85753</v>
      </c>
      <c r="Q41" s="38">
        <f t="shared" si="8"/>
        <v>333379</v>
      </c>
      <c r="R41" s="38">
        <f>SUM(R7:R40)/34</f>
        <v>27</v>
      </c>
      <c r="S41" s="38">
        <f t="shared" si="8"/>
        <v>450874</v>
      </c>
      <c r="T41" s="38">
        <f t="shared" si="8"/>
        <v>132139</v>
      </c>
      <c r="U41" s="38">
        <f t="shared" si="8"/>
        <v>583013</v>
      </c>
      <c r="V41" s="38">
        <f>SUM(V7:V40)/34</f>
        <v>24</v>
      </c>
      <c r="W41" s="38">
        <f t="shared" si="8"/>
        <v>383731</v>
      </c>
      <c r="X41" s="38">
        <f t="shared" si="8"/>
        <v>147978</v>
      </c>
      <c r="Y41" s="38">
        <f t="shared" si="8"/>
        <v>531709</v>
      </c>
      <c r="Z41" s="38">
        <f>SUM(Z7:Z40)/34</f>
        <v>25</v>
      </c>
      <c r="AA41" s="38">
        <f t="shared" si="8"/>
        <v>82220</v>
      </c>
      <c r="AB41" s="38">
        <f t="shared" si="8"/>
        <v>29107</v>
      </c>
      <c r="AC41" s="38">
        <f t="shared" si="8"/>
        <v>111327</v>
      </c>
      <c r="AD41" s="38">
        <f>SUM(AD7:AD40)/34</f>
        <v>23</v>
      </c>
      <c r="AE41" s="39">
        <f t="shared" si="8"/>
        <v>2543198</v>
      </c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</row>
    <row r="45" spans="1:90" x14ac:dyDescent="0.2">
      <c r="AF45" s="29"/>
    </row>
    <row r="46" spans="1:90" x14ac:dyDescent="0.2">
      <c r="AE46" s="33"/>
    </row>
  </sheetData>
  <mergeCells count="26">
    <mergeCell ref="A1:AE2"/>
    <mergeCell ref="A3:AE3"/>
    <mergeCell ref="A5:A6"/>
    <mergeCell ref="B5:B6"/>
    <mergeCell ref="C5:D5"/>
    <mergeCell ref="E5:E6"/>
    <mergeCell ref="F5:F6"/>
    <mergeCell ref="G5:H5"/>
    <mergeCell ref="I5:I6"/>
    <mergeCell ref="J5:J6"/>
    <mergeCell ref="AA5:AB5"/>
    <mergeCell ref="AC5:AC6"/>
    <mergeCell ref="AD5:AD6"/>
    <mergeCell ref="K5:L5"/>
    <mergeCell ref="M5:M6"/>
    <mergeCell ref="N5:N6"/>
    <mergeCell ref="O5:P5"/>
    <mergeCell ref="Q5:Q6"/>
    <mergeCell ref="AE5:AE6"/>
    <mergeCell ref="S5:T5"/>
    <mergeCell ref="U5:U6"/>
    <mergeCell ref="V5:V6"/>
    <mergeCell ref="W5:X5"/>
    <mergeCell ref="Y5:Y6"/>
    <mergeCell ref="Z5:Z6"/>
    <mergeCell ref="R5:R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workbookViewId="0">
      <selection activeCell="K34" sqref="K34"/>
    </sheetView>
  </sheetViews>
  <sheetFormatPr defaultRowHeight="15.75" x14ac:dyDescent="0.25"/>
  <cols>
    <col min="1" max="1" width="9.140625" style="104"/>
    <col min="2" max="2" width="30.85546875" style="104" customWidth="1"/>
    <col min="3" max="3" width="16.140625" style="115" customWidth="1"/>
    <col min="4" max="5" width="0" style="116" hidden="1" customWidth="1"/>
    <col min="6" max="6" width="21.28515625" style="116" customWidth="1"/>
    <col min="7" max="7" width="15.7109375" style="116" customWidth="1"/>
    <col min="8" max="8" width="26.28515625" style="116" customWidth="1"/>
    <col min="9" max="9" width="20" style="116" customWidth="1"/>
    <col min="10" max="10" width="18.7109375" style="116" customWidth="1"/>
    <col min="11" max="11" width="16.85546875" style="116" customWidth="1"/>
    <col min="12" max="12" width="18.28515625" style="116" hidden="1" customWidth="1"/>
    <col min="13" max="17" width="0" style="116" hidden="1" customWidth="1"/>
    <col min="18" max="18" width="20.7109375" style="104" hidden="1" customWidth="1"/>
    <col min="19" max="19" width="17" style="140" hidden="1" customWidth="1"/>
    <col min="20" max="20" width="14.42578125" style="140" hidden="1" customWidth="1"/>
    <col min="21" max="16384" width="9.140625" style="104"/>
  </cols>
  <sheetData>
    <row r="2" spans="1:20" x14ac:dyDescent="0.25">
      <c r="A2" s="139" t="s">
        <v>92</v>
      </c>
    </row>
    <row r="3" spans="1:20" ht="9" customHeight="1" x14ac:dyDescent="0.25"/>
    <row r="4" spans="1:20" ht="15.75" customHeight="1" x14ac:dyDescent="0.25">
      <c r="A4" s="433" t="s">
        <v>0</v>
      </c>
      <c r="B4" s="434" t="s">
        <v>15</v>
      </c>
      <c r="C4" s="435" t="s">
        <v>93</v>
      </c>
      <c r="D4" s="436"/>
      <c r="E4" s="437"/>
      <c r="F4" s="444" t="s">
        <v>94</v>
      </c>
      <c r="G4" s="444" t="s">
        <v>111</v>
      </c>
      <c r="H4" s="444" t="s">
        <v>100</v>
      </c>
      <c r="I4" s="444" t="s">
        <v>109</v>
      </c>
      <c r="J4" s="444" t="s">
        <v>110</v>
      </c>
      <c r="K4" s="432" t="s">
        <v>101</v>
      </c>
      <c r="L4" s="432" t="s">
        <v>99</v>
      </c>
      <c r="M4" s="447"/>
      <c r="N4" s="158"/>
      <c r="O4" s="158"/>
      <c r="P4" s="158"/>
      <c r="Q4" s="158"/>
      <c r="R4" s="136"/>
      <c r="S4" s="432" t="s">
        <v>102</v>
      </c>
      <c r="T4" s="432" t="s">
        <v>103</v>
      </c>
    </row>
    <row r="5" spans="1:20" x14ac:dyDescent="0.25">
      <c r="A5" s="433"/>
      <c r="B5" s="434"/>
      <c r="C5" s="438"/>
      <c r="D5" s="439"/>
      <c r="E5" s="440"/>
      <c r="F5" s="445"/>
      <c r="G5" s="445"/>
      <c r="H5" s="445"/>
      <c r="I5" s="445"/>
      <c r="J5" s="445"/>
      <c r="K5" s="432"/>
      <c r="L5" s="432"/>
      <c r="M5" s="447"/>
      <c r="N5" s="158"/>
      <c r="O5" s="158"/>
      <c r="P5" s="158"/>
      <c r="Q5" s="158"/>
      <c r="R5" s="136"/>
      <c r="S5" s="432"/>
      <c r="T5" s="432"/>
    </row>
    <row r="6" spans="1:20" ht="49.5" customHeight="1" x14ac:dyDescent="0.25">
      <c r="A6" s="433"/>
      <c r="B6" s="434"/>
      <c r="C6" s="441"/>
      <c r="D6" s="442"/>
      <c r="E6" s="443"/>
      <c r="F6" s="446"/>
      <c r="G6" s="446"/>
      <c r="H6" s="446"/>
      <c r="I6" s="446"/>
      <c r="J6" s="446"/>
      <c r="K6" s="432"/>
      <c r="L6" s="432"/>
      <c r="M6" s="447"/>
      <c r="N6" s="158"/>
      <c r="O6" s="158"/>
      <c r="P6" s="158"/>
      <c r="Q6" s="158"/>
      <c r="R6" s="136"/>
      <c r="S6" s="432"/>
      <c r="T6" s="432"/>
    </row>
    <row r="7" spans="1:20" x14ac:dyDescent="0.25">
      <c r="A7" s="105">
        <v>1</v>
      </c>
      <c r="B7" s="106">
        <v>2</v>
      </c>
      <c r="C7" s="118">
        <v>3</v>
      </c>
      <c r="D7" s="119" t="s">
        <v>23</v>
      </c>
      <c r="E7" s="119" t="s">
        <v>22</v>
      </c>
      <c r="F7" s="158" t="s">
        <v>95</v>
      </c>
      <c r="G7" s="158">
        <v>5</v>
      </c>
      <c r="H7" s="158">
        <v>6</v>
      </c>
      <c r="I7" s="158">
        <v>7</v>
      </c>
      <c r="J7" s="158">
        <v>8</v>
      </c>
      <c r="K7" s="158">
        <v>9</v>
      </c>
      <c r="L7" s="158">
        <v>10</v>
      </c>
      <c r="M7" s="158"/>
      <c r="N7" s="158"/>
      <c r="O7" s="158"/>
      <c r="P7" s="158"/>
      <c r="Q7" s="158"/>
      <c r="R7" s="136"/>
      <c r="S7" s="141"/>
      <c r="T7" s="141"/>
    </row>
    <row r="8" spans="1:20" x14ac:dyDescent="0.25">
      <c r="A8" s="107">
        <v>1</v>
      </c>
      <c r="B8" s="108" t="s">
        <v>32</v>
      </c>
      <c r="C8" s="120">
        <f>D8+E8</f>
        <v>5491</v>
      </c>
      <c r="D8" s="158">
        <v>5491</v>
      </c>
      <c r="E8" s="158"/>
      <c r="F8" s="158">
        <f>C8*250</f>
        <v>1372750</v>
      </c>
      <c r="G8" s="158">
        <v>500000</v>
      </c>
      <c r="H8" s="158">
        <f>F8-G8</f>
        <v>872750</v>
      </c>
      <c r="I8" s="158">
        <f>август!M9*1000</f>
        <v>751500</v>
      </c>
      <c r="J8" s="158">
        <f>август!Q9*1000</f>
        <v>751500</v>
      </c>
      <c r="K8" s="158">
        <f>J8-F8</f>
        <v>-621250</v>
      </c>
      <c r="L8" s="158"/>
      <c r="M8" s="158"/>
      <c r="N8" s="158"/>
      <c r="O8" s="158"/>
      <c r="P8" s="158"/>
      <c r="Q8" s="158"/>
      <c r="R8" s="136">
        <v>1389</v>
      </c>
      <c r="S8" s="142">
        <f>R8*1000</f>
        <v>1389000</v>
      </c>
      <c r="T8" s="142">
        <f>F8-S8</f>
        <v>-16250</v>
      </c>
    </row>
    <row r="9" spans="1:20" x14ac:dyDescent="0.25">
      <c r="A9" s="107">
        <v>2</v>
      </c>
      <c r="B9" s="109" t="s">
        <v>33</v>
      </c>
      <c r="C9" s="120">
        <f t="shared" ref="C9:C41" si="0">D9+E9</f>
        <v>10394</v>
      </c>
      <c r="D9" s="158">
        <v>9701</v>
      </c>
      <c r="E9" s="158">
        <v>693</v>
      </c>
      <c r="F9" s="158">
        <f t="shared" ref="F9:F41" si="1">C9*250</f>
        <v>2598500</v>
      </c>
      <c r="G9" s="158">
        <v>2580500</v>
      </c>
      <c r="H9" s="158">
        <f t="shared" ref="H9:H41" si="2">F9-G9</f>
        <v>18000</v>
      </c>
      <c r="I9" s="158">
        <f>август!M10*1000</f>
        <v>2406300</v>
      </c>
      <c r="J9" s="158">
        <f>август!Q10*1000</f>
        <v>2406300</v>
      </c>
      <c r="K9" s="158">
        <f t="shared" ref="K9:K41" si="3">J9-F9</f>
        <v>-192200</v>
      </c>
      <c r="L9" s="158"/>
      <c r="M9" s="158"/>
      <c r="N9" s="158"/>
      <c r="O9" s="158"/>
      <c r="P9" s="158"/>
      <c r="Q9" s="158"/>
      <c r="R9" s="136">
        <v>2660</v>
      </c>
      <c r="S9" s="142">
        <f t="shared" ref="S9:S41" si="4">R9*1000</f>
        <v>2660000</v>
      </c>
      <c r="T9" s="142">
        <f t="shared" ref="T9:T41" si="5">F9-S9</f>
        <v>-61500</v>
      </c>
    </row>
    <row r="10" spans="1:20" x14ac:dyDescent="0.25">
      <c r="A10" s="107">
        <v>3</v>
      </c>
      <c r="B10" s="108" t="s">
        <v>34</v>
      </c>
      <c r="C10" s="120">
        <f t="shared" si="0"/>
        <v>3823</v>
      </c>
      <c r="D10" s="158">
        <v>3777</v>
      </c>
      <c r="E10" s="158">
        <v>46</v>
      </c>
      <c r="F10" s="158">
        <f t="shared" si="1"/>
        <v>955750</v>
      </c>
      <c r="G10" s="158">
        <v>953000</v>
      </c>
      <c r="H10" s="158">
        <f t="shared" si="2"/>
        <v>2750</v>
      </c>
      <c r="I10" s="158">
        <f>август!M11*1000</f>
        <v>787800</v>
      </c>
      <c r="J10" s="158">
        <f>август!Q11*1000</f>
        <v>787800</v>
      </c>
      <c r="K10" s="158">
        <f t="shared" si="3"/>
        <v>-167950</v>
      </c>
      <c r="L10" s="158"/>
      <c r="M10" s="158"/>
      <c r="N10" s="158"/>
      <c r="O10" s="158"/>
      <c r="P10" s="158"/>
      <c r="Q10" s="158"/>
      <c r="R10" s="136">
        <v>963.5</v>
      </c>
      <c r="S10" s="142">
        <f t="shared" si="4"/>
        <v>963500</v>
      </c>
      <c r="T10" s="142">
        <f t="shared" si="5"/>
        <v>-7750</v>
      </c>
    </row>
    <row r="11" spans="1:20" x14ac:dyDescent="0.25">
      <c r="A11" s="107">
        <v>4</v>
      </c>
      <c r="B11" s="109" t="s">
        <v>35</v>
      </c>
      <c r="C11" s="120">
        <f t="shared" si="0"/>
        <v>46598</v>
      </c>
      <c r="D11" s="158">
        <v>44195</v>
      </c>
      <c r="E11" s="158">
        <v>2403</v>
      </c>
      <c r="F11" s="158">
        <f t="shared" si="1"/>
        <v>11649500</v>
      </c>
      <c r="G11" s="158">
        <v>9953666</v>
      </c>
      <c r="H11" s="158">
        <f t="shared" si="2"/>
        <v>1695834</v>
      </c>
      <c r="I11" s="158">
        <f>август!M12*1000</f>
        <v>11372000</v>
      </c>
      <c r="J11" s="158">
        <f>август!Q12*1000</f>
        <v>11648000</v>
      </c>
      <c r="K11" s="158">
        <f t="shared" si="3"/>
        <v>-1500</v>
      </c>
      <c r="L11" s="158"/>
      <c r="M11" s="158"/>
      <c r="N11" s="158"/>
      <c r="O11" s="158"/>
      <c r="P11" s="158"/>
      <c r="Q11" s="158"/>
      <c r="R11" s="136">
        <v>11701.25</v>
      </c>
      <c r="S11" s="142">
        <f t="shared" si="4"/>
        <v>11701250</v>
      </c>
      <c r="T11" s="142">
        <f t="shared" si="5"/>
        <v>-51750</v>
      </c>
    </row>
    <row r="12" spans="1:20" x14ac:dyDescent="0.25">
      <c r="A12" s="107">
        <v>5</v>
      </c>
      <c r="B12" s="108" t="s">
        <v>36</v>
      </c>
      <c r="C12" s="120">
        <f t="shared" si="0"/>
        <v>4347</v>
      </c>
      <c r="D12" s="158">
        <v>3496</v>
      </c>
      <c r="E12" s="158">
        <v>851</v>
      </c>
      <c r="F12" s="158">
        <f t="shared" si="1"/>
        <v>1086750</v>
      </c>
      <c r="G12" s="158">
        <v>1084750</v>
      </c>
      <c r="H12" s="158">
        <f t="shared" si="2"/>
        <v>2000</v>
      </c>
      <c r="I12" s="158">
        <f>август!M13*1000</f>
        <v>1084800</v>
      </c>
      <c r="J12" s="158">
        <f>август!Q13*1000</f>
        <v>1084800</v>
      </c>
      <c r="K12" s="158">
        <f t="shared" si="3"/>
        <v>-1950</v>
      </c>
      <c r="L12" s="158"/>
      <c r="M12" s="158"/>
      <c r="N12" s="158"/>
      <c r="O12" s="158"/>
      <c r="P12" s="158"/>
      <c r="Q12" s="158"/>
      <c r="R12" s="136">
        <v>1100</v>
      </c>
      <c r="S12" s="142">
        <f t="shared" si="4"/>
        <v>1100000</v>
      </c>
      <c r="T12" s="142">
        <f t="shared" si="5"/>
        <v>-13250</v>
      </c>
    </row>
    <row r="13" spans="1:20" x14ac:dyDescent="0.25">
      <c r="A13" s="107">
        <v>6</v>
      </c>
      <c r="B13" s="109" t="s">
        <v>37</v>
      </c>
      <c r="C13" s="120">
        <f t="shared" si="0"/>
        <v>3658</v>
      </c>
      <c r="D13" s="158">
        <v>3192</v>
      </c>
      <c r="E13" s="158">
        <v>466</v>
      </c>
      <c r="F13" s="158">
        <f t="shared" si="1"/>
        <v>914500</v>
      </c>
      <c r="G13" s="158">
        <v>539440</v>
      </c>
      <c r="H13" s="158">
        <f t="shared" si="2"/>
        <v>375060</v>
      </c>
      <c r="I13" s="158">
        <f>август!M14*1000</f>
        <v>686100</v>
      </c>
      <c r="J13" s="158">
        <f>август!Q14*1000</f>
        <v>652100</v>
      </c>
      <c r="K13" s="158">
        <f t="shared" si="3"/>
        <v>-262400</v>
      </c>
      <c r="L13" s="158"/>
      <c r="M13" s="158"/>
      <c r="N13" s="158"/>
      <c r="O13" s="158"/>
      <c r="P13" s="158"/>
      <c r="Q13" s="158"/>
      <c r="R13" s="136">
        <v>928</v>
      </c>
      <c r="S13" s="142">
        <f t="shared" si="4"/>
        <v>928000</v>
      </c>
      <c r="T13" s="142">
        <f t="shared" si="5"/>
        <v>-13500</v>
      </c>
    </row>
    <row r="14" spans="1:20" s="131" customFormat="1" x14ac:dyDescent="0.25">
      <c r="A14" s="128">
        <v>7</v>
      </c>
      <c r="B14" s="129" t="s">
        <v>38</v>
      </c>
      <c r="C14" s="130">
        <f t="shared" si="0"/>
        <v>4827</v>
      </c>
      <c r="D14" s="130">
        <v>4199</v>
      </c>
      <c r="E14" s="130">
        <v>628</v>
      </c>
      <c r="F14" s="130">
        <f t="shared" si="1"/>
        <v>1206750</v>
      </c>
      <c r="G14" s="130">
        <v>1206750</v>
      </c>
      <c r="H14" s="130">
        <f t="shared" si="2"/>
        <v>0</v>
      </c>
      <c r="I14" s="158">
        <f>август!M15*1000</f>
        <v>1207000</v>
      </c>
      <c r="J14" s="158">
        <f>август!Q15*1000</f>
        <v>1207000</v>
      </c>
      <c r="K14" s="130">
        <f t="shared" si="3"/>
        <v>250</v>
      </c>
      <c r="L14" s="130"/>
      <c r="M14" s="130"/>
      <c r="N14" s="130"/>
      <c r="O14" s="130"/>
      <c r="P14" s="130"/>
      <c r="Q14" s="130"/>
      <c r="R14" s="137">
        <v>1207</v>
      </c>
      <c r="S14" s="143">
        <f t="shared" si="4"/>
        <v>1207000</v>
      </c>
      <c r="T14" s="142">
        <f t="shared" si="5"/>
        <v>-250</v>
      </c>
    </row>
    <row r="15" spans="1:20" s="164" customFormat="1" x14ac:dyDescent="0.25">
      <c r="A15" s="159">
        <v>8</v>
      </c>
      <c r="B15" s="160" t="s">
        <v>39</v>
      </c>
      <c r="C15" s="161">
        <f t="shared" si="0"/>
        <v>15130</v>
      </c>
      <c r="D15" s="161">
        <v>15102</v>
      </c>
      <c r="E15" s="161">
        <v>28</v>
      </c>
      <c r="F15" s="161">
        <f t="shared" si="1"/>
        <v>3782500</v>
      </c>
      <c r="G15" s="161">
        <v>1893000</v>
      </c>
      <c r="H15" s="161">
        <f t="shared" si="2"/>
        <v>1889500</v>
      </c>
      <c r="I15" s="161">
        <f>август!M16*1000</f>
        <v>3786000</v>
      </c>
      <c r="J15" s="161">
        <f>август!Q16*1000</f>
        <v>3786000</v>
      </c>
      <c r="K15" s="161">
        <f t="shared" si="3"/>
        <v>3500</v>
      </c>
      <c r="L15" s="161"/>
      <c r="M15" s="161"/>
      <c r="N15" s="161"/>
      <c r="O15" s="161"/>
      <c r="P15" s="161"/>
      <c r="Q15" s="161"/>
      <c r="R15" s="162">
        <v>3786</v>
      </c>
      <c r="S15" s="163">
        <f t="shared" si="4"/>
        <v>3786000</v>
      </c>
      <c r="T15" s="163">
        <f t="shared" si="5"/>
        <v>-3500</v>
      </c>
    </row>
    <row r="16" spans="1:20" s="131" customFormat="1" x14ac:dyDescent="0.25">
      <c r="A16" s="128">
        <v>9</v>
      </c>
      <c r="B16" s="129" t="s">
        <v>40</v>
      </c>
      <c r="C16" s="130">
        <f t="shared" si="0"/>
        <v>4558</v>
      </c>
      <c r="D16" s="130">
        <v>3932</v>
      </c>
      <c r="E16" s="130">
        <v>626</v>
      </c>
      <c r="F16" s="130">
        <f t="shared" si="1"/>
        <v>1139500</v>
      </c>
      <c r="G16" s="130">
        <v>1121000</v>
      </c>
      <c r="H16" s="130">
        <f t="shared" si="2"/>
        <v>18500</v>
      </c>
      <c r="I16" s="158">
        <f>август!M17*1000</f>
        <v>2139500</v>
      </c>
      <c r="J16" s="158">
        <f>август!Q17*1000</f>
        <v>2139500</v>
      </c>
      <c r="K16" s="130">
        <f t="shared" si="3"/>
        <v>1000000</v>
      </c>
      <c r="L16" s="130"/>
      <c r="M16" s="130"/>
      <c r="N16" s="130"/>
      <c r="O16" s="130"/>
      <c r="P16" s="130"/>
      <c r="Q16" s="130"/>
      <c r="R16" s="137">
        <v>2139.5</v>
      </c>
      <c r="S16" s="143">
        <f t="shared" si="4"/>
        <v>2139500</v>
      </c>
      <c r="T16" s="142">
        <f t="shared" si="5"/>
        <v>-1000000</v>
      </c>
    </row>
    <row r="17" spans="1:20" x14ac:dyDescent="0.25">
      <c r="A17" s="107">
        <v>10</v>
      </c>
      <c r="B17" s="109" t="s">
        <v>41</v>
      </c>
      <c r="C17" s="120">
        <f t="shared" si="0"/>
        <v>5111</v>
      </c>
      <c r="D17" s="158">
        <v>5111</v>
      </c>
      <c r="E17" s="158"/>
      <c r="F17" s="158">
        <f t="shared" si="1"/>
        <v>1277750</v>
      </c>
      <c r="G17" s="158">
        <v>574749</v>
      </c>
      <c r="H17" s="158">
        <f t="shared" si="2"/>
        <v>703001</v>
      </c>
      <c r="I17" s="158">
        <f>август!M18*1000</f>
        <v>1231000</v>
      </c>
      <c r="J17" s="158">
        <f>август!Q18*1000</f>
        <v>1231000</v>
      </c>
      <c r="K17" s="158">
        <f t="shared" si="3"/>
        <v>-46750</v>
      </c>
      <c r="L17" s="158"/>
      <c r="M17" s="158"/>
      <c r="N17" s="158"/>
      <c r="O17" s="158"/>
      <c r="P17" s="158"/>
      <c r="Q17" s="158"/>
      <c r="R17" s="136">
        <v>1231</v>
      </c>
      <c r="S17" s="142">
        <f t="shared" si="4"/>
        <v>1231000</v>
      </c>
      <c r="T17" s="142">
        <f t="shared" si="5"/>
        <v>46750</v>
      </c>
    </row>
    <row r="18" spans="1:20" x14ac:dyDescent="0.25">
      <c r="A18" s="110">
        <v>11</v>
      </c>
      <c r="B18" s="111" t="s">
        <v>42</v>
      </c>
      <c r="C18" s="121">
        <f t="shared" si="0"/>
        <v>16754</v>
      </c>
      <c r="D18" s="122">
        <v>14280</v>
      </c>
      <c r="E18" s="122">
        <v>2474</v>
      </c>
      <c r="F18" s="158">
        <f t="shared" si="1"/>
        <v>4188500</v>
      </c>
      <c r="G18" s="158">
        <v>219032</v>
      </c>
      <c r="H18" s="158">
        <f t="shared" si="2"/>
        <v>3969468</v>
      </c>
      <c r="I18" s="158">
        <f>август!M19*1000</f>
        <v>4211500</v>
      </c>
      <c r="J18" s="158">
        <f>август!Q19*1000</f>
        <v>4171800</v>
      </c>
      <c r="K18" s="158">
        <f t="shared" si="3"/>
        <v>-16700</v>
      </c>
      <c r="L18" s="158"/>
      <c r="M18" s="158"/>
      <c r="N18" s="158"/>
      <c r="O18" s="158"/>
      <c r="P18" s="158"/>
      <c r="Q18" s="158"/>
      <c r="R18" s="136">
        <v>4211.5</v>
      </c>
      <c r="S18" s="142">
        <f t="shared" si="4"/>
        <v>4211500</v>
      </c>
      <c r="T18" s="142">
        <f t="shared" si="5"/>
        <v>-23000</v>
      </c>
    </row>
    <row r="19" spans="1:20" x14ac:dyDescent="0.25">
      <c r="A19" s="107">
        <v>12</v>
      </c>
      <c r="B19" s="108" t="s">
        <v>43</v>
      </c>
      <c r="C19" s="120">
        <f t="shared" si="0"/>
        <v>3085</v>
      </c>
      <c r="D19" s="158">
        <v>3085</v>
      </c>
      <c r="E19" s="158"/>
      <c r="F19" s="158">
        <f t="shared" si="1"/>
        <v>771250</v>
      </c>
      <c r="G19" s="158">
        <v>700000</v>
      </c>
      <c r="H19" s="158">
        <f t="shared" si="2"/>
        <v>71250</v>
      </c>
      <c r="I19" s="158">
        <f>август!M20*1000</f>
        <v>602400</v>
      </c>
      <c r="J19" s="158">
        <f>август!Q20*1000</f>
        <v>302400</v>
      </c>
      <c r="K19" s="158">
        <f t="shared" si="3"/>
        <v>-468850</v>
      </c>
      <c r="L19" s="158"/>
      <c r="M19" s="158"/>
      <c r="N19" s="158"/>
      <c r="O19" s="158"/>
      <c r="P19" s="158"/>
      <c r="Q19" s="158"/>
      <c r="R19" s="136">
        <v>741</v>
      </c>
      <c r="S19" s="142">
        <f t="shared" si="4"/>
        <v>741000</v>
      </c>
      <c r="T19" s="142">
        <f t="shared" si="5"/>
        <v>30250</v>
      </c>
    </row>
    <row r="20" spans="1:20" x14ac:dyDescent="0.25">
      <c r="A20" s="107">
        <v>13</v>
      </c>
      <c r="B20" s="108" t="s">
        <v>44</v>
      </c>
      <c r="C20" s="120">
        <f t="shared" si="0"/>
        <v>1408</v>
      </c>
      <c r="D20" s="158"/>
      <c r="E20" s="158">
        <v>1408</v>
      </c>
      <c r="F20" s="158">
        <f t="shared" si="1"/>
        <v>352000</v>
      </c>
      <c r="G20" s="158">
        <v>0</v>
      </c>
      <c r="H20" s="158">
        <f t="shared" si="2"/>
        <v>352000</v>
      </c>
      <c r="I20" s="158">
        <f>август!M21*1000</f>
        <v>150000</v>
      </c>
      <c r="J20" s="158">
        <f>август!Q21*1000</f>
        <v>150000</v>
      </c>
      <c r="K20" s="158">
        <f t="shared" si="3"/>
        <v>-202000</v>
      </c>
      <c r="L20" s="158"/>
      <c r="M20" s="158"/>
      <c r="N20" s="158"/>
      <c r="O20" s="158"/>
      <c r="P20" s="158"/>
      <c r="Q20" s="158"/>
      <c r="R20" s="136">
        <v>350.25</v>
      </c>
      <c r="S20" s="142">
        <f t="shared" si="4"/>
        <v>350250</v>
      </c>
      <c r="T20" s="142">
        <f t="shared" si="5"/>
        <v>1750</v>
      </c>
    </row>
    <row r="21" spans="1:20" x14ac:dyDescent="0.25">
      <c r="A21" s="107">
        <v>14</v>
      </c>
      <c r="B21" s="112" t="s">
        <v>45</v>
      </c>
      <c r="C21" s="120">
        <f t="shared" si="0"/>
        <v>1339</v>
      </c>
      <c r="D21" s="158"/>
      <c r="E21" s="158">
        <v>1339</v>
      </c>
      <c r="F21" s="158">
        <f t="shared" si="1"/>
        <v>334750</v>
      </c>
      <c r="G21" s="158">
        <v>0</v>
      </c>
      <c r="H21" s="158">
        <f t="shared" si="2"/>
        <v>334750</v>
      </c>
      <c r="I21" s="158">
        <f>август!M22*1000</f>
        <v>161900</v>
      </c>
      <c r="J21" s="158">
        <f>август!Q22*1000</f>
        <v>161900</v>
      </c>
      <c r="K21" s="158">
        <f t="shared" si="3"/>
        <v>-172850</v>
      </c>
      <c r="L21" s="158"/>
      <c r="M21" s="158"/>
      <c r="N21" s="158"/>
      <c r="O21" s="158"/>
      <c r="P21" s="158"/>
      <c r="Q21" s="158"/>
      <c r="R21" s="136">
        <v>334.8</v>
      </c>
      <c r="S21" s="142">
        <f t="shared" si="4"/>
        <v>334800</v>
      </c>
      <c r="T21" s="142">
        <f t="shared" si="5"/>
        <v>-50</v>
      </c>
    </row>
    <row r="22" spans="1:20" x14ac:dyDescent="0.25">
      <c r="A22" s="107">
        <v>15</v>
      </c>
      <c r="B22" s="108" t="s">
        <v>46</v>
      </c>
      <c r="C22" s="120">
        <f t="shared" si="0"/>
        <v>2685</v>
      </c>
      <c r="D22" s="158">
        <v>2499</v>
      </c>
      <c r="E22" s="158">
        <v>186</v>
      </c>
      <c r="F22" s="158">
        <f t="shared" si="1"/>
        <v>671250</v>
      </c>
      <c r="G22" s="158">
        <v>0</v>
      </c>
      <c r="H22" s="158">
        <f t="shared" si="2"/>
        <v>671250</v>
      </c>
      <c r="I22" s="158">
        <f>август!M23*1000</f>
        <v>533400</v>
      </c>
      <c r="J22" s="158">
        <f>август!Q23*1000</f>
        <v>533300</v>
      </c>
      <c r="K22" s="158">
        <f t="shared" si="3"/>
        <v>-137950</v>
      </c>
      <c r="L22" s="158"/>
      <c r="M22" s="158"/>
      <c r="N22" s="158"/>
      <c r="O22" s="158"/>
      <c r="P22" s="158"/>
      <c r="Q22" s="158"/>
      <c r="R22" s="136">
        <v>681.5</v>
      </c>
      <c r="S22" s="142">
        <f t="shared" si="4"/>
        <v>681500</v>
      </c>
      <c r="T22" s="142">
        <f t="shared" si="5"/>
        <v>-10250</v>
      </c>
    </row>
    <row r="23" spans="1:20" x14ac:dyDescent="0.25">
      <c r="A23" s="107">
        <v>16</v>
      </c>
      <c r="B23" s="109" t="s">
        <v>47</v>
      </c>
      <c r="C23" s="120">
        <f t="shared" si="0"/>
        <v>2605</v>
      </c>
      <c r="D23" s="158">
        <v>1764</v>
      </c>
      <c r="E23" s="158">
        <v>841</v>
      </c>
      <c r="F23" s="158">
        <f t="shared" si="1"/>
        <v>651250</v>
      </c>
      <c r="G23" s="158">
        <v>400000</v>
      </c>
      <c r="H23" s="158">
        <f t="shared" si="2"/>
        <v>251250</v>
      </c>
      <c r="I23" s="158">
        <f>август!M24*1000</f>
        <v>593200</v>
      </c>
      <c r="J23" s="158">
        <f>август!Q24*1000</f>
        <v>593200</v>
      </c>
      <c r="K23" s="158">
        <f t="shared" si="3"/>
        <v>-58050</v>
      </c>
      <c r="L23" s="158"/>
      <c r="M23" s="158"/>
      <c r="N23" s="158"/>
      <c r="O23" s="158"/>
      <c r="P23" s="158"/>
      <c r="Q23" s="158"/>
      <c r="R23" s="136">
        <v>638.29999999999995</v>
      </c>
      <c r="S23" s="142">
        <f t="shared" si="4"/>
        <v>638300</v>
      </c>
      <c r="T23" s="142">
        <f t="shared" si="5"/>
        <v>12950</v>
      </c>
    </row>
    <row r="24" spans="1:20" x14ac:dyDescent="0.25">
      <c r="A24" s="107">
        <v>17</v>
      </c>
      <c r="B24" s="108" t="s">
        <v>48</v>
      </c>
      <c r="C24" s="120">
        <f t="shared" si="0"/>
        <v>2389</v>
      </c>
      <c r="D24" s="158">
        <v>398</v>
      </c>
      <c r="E24" s="158">
        <v>1991</v>
      </c>
      <c r="F24" s="158">
        <f t="shared" si="1"/>
        <v>597250</v>
      </c>
      <c r="G24" s="158">
        <v>595500</v>
      </c>
      <c r="H24" s="158">
        <f t="shared" si="2"/>
        <v>1750</v>
      </c>
      <c r="I24" s="158">
        <f>август!M25*1000</f>
        <v>595500</v>
      </c>
      <c r="J24" s="158">
        <f>август!Q25*1000</f>
        <v>595500</v>
      </c>
      <c r="K24" s="158">
        <f t="shared" si="3"/>
        <v>-1750</v>
      </c>
      <c r="L24" s="158"/>
      <c r="M24" s="158"/>
      <c r="N24" s="158"/>
      <c r="O24" s="158"/>
      <c r="P24" s="158"/>
      <c r="Q24" s="158"/>
      <c r="R24" s="136">
        <v>576.70000000000005</v>
      </c>
      <c r="S24" s="142">
        <f t="shared" si="4"/>
        <v>576700</v>
      </c>
      <c r="T24" s="142">
        <f t="shared" si="5"/>
        <v>20550</v>
      </c>
    </row>
    <row r="25" spans="1:20" s="131" customFormat="1" x14ac:dyDescent="0.25">
      <c r="A25" s="128">
        <v>18</v>
      </c>
      <c r="B25" s="129" t="s">
        <v>49</v>
      </c>
      <c r="C25" s="130">
        <f t="shared" si="0"/>
        <v>1632</v>
      </c>
      <c r="D25" s="130">
        <v>841</v>
      </c>
      <c r="E25" s="130">
        <v>791</v>
      </c>
      <c r="F25" s="130">
        <f t="shared" si="1"/>
        <v>408000</v>
      </c>
      <c r="G25" s="130">
        <v>408000</v>
      </c>
      <c r="H25" s="130">
        <f t="shared" si="2"/>
        <v>0</v>
      </c>
      <c r="I25" s="158">
        <f>август!M26*1000</f>
        <v>568000</v>
      </c>
      <c r="J25" s="158">
        <f>август!Q26*1000</f>
        <v>568000</v>
      </c>
      <c r="K25" s="130">
        <f t="shared" si="3"/>
        <v>160000</v>
      </c>
      <c r="L25" s="130"/>
      <c r="M25" s="130"/>
      <c r="N25" s="130"/>
      <c r="O25" s="130"/>
      <c r="P25" s="130"/>
      <c r="Q25" s="130"/>
      <c r="R25" s="137">
        <v>411</v>
      </c>
      <c r="S25" s="143">
        <f t="shared" si="4"/>
        <v>411000</v>
      </c>
      <c r="T25" s="142">
        <f t="shared" si="5"/>
        <v>-3000</v>
      </c>
    </row>
    <row r="26" spans="1:20" s="131" customFormat="1" x14ac:dyDescent="0.25">
      <c r="A26" s="128">
        <v>19</v>
      </c>
      <c r="B26" s="129" t="s">
        <v>50</v>
      </c>
      <c r="C26" s="130">
        <f t="shared" si="0"/>
        <v>3890</v>
      </c>
      <c r="D26" s="130">
        <v>929</v>
      </c>
      <c r="E26" s="130">
        <v>2961</v>
      </c>
      <c r="F26" s="130">
        <f t="shared" si="1"/>
        <v>972500</v>
      </c>
      <c r="G26" s="130">
        <v>972500</v>
      </c>
      <c r="H26" s="130">
        <f t="shared" si="2"/>
        <v>0</v>
      </c>
      <c r="I26" s="158">
        <f>август!M27*1000</f>
        <v>8177200</v>
      </c>
      <c r="J26" s="158">
        <f>август!Q27*1000</f>
        <v>8177200</v>
      </c>
      <c r="K26" s="130">
        <f t="shared" si="3"/>
        <v>7204700</v>
      </c>
      <c r="L26" s="130"/>
      <c r="M26" s="130"/>
      <c r="N26" s="130"/>
      <c r="O26" s="130"/>
      <c r="P26" s="130"/>
      <c r="Q26" s="130"/>
      <c r="R26" s="137">
        <v>1002</v>
      </c>
      <c r="S26" s="143">
        <f t="shared" si="4"/>
        <v>1002000</v>
      </c>
      <c r="T26" s="142">
        <f t="shared" si="5"/>
        <v>-29500</v>
      </c>
    </row>
    <row r="27" spans="1:20" s="127" customFormat="1" x14ac:dyDescent="0.25">
      <c r="A27" s="124">
        <v>20</v>
      </c>
      <c r="B27" s="125" t="s">
        <v>51</v>
      </c>
      <c r="C27" s="126">
        <f t="shared" si="0"/>
        <v>3894</v>
      </c>
      <c r="D27" s="126"/>
      <c r="E27" s="126">
        <v>3894</v>
      </c>
      <c r="F27" s="126">
        <f t="shared" si="1"/>
        <v>973500</v>
      </c>
      <c r="G27" s="126">
        <v>1000000</v>
      </c>
      <c r="H27" s="126">
        <f t="shared" si="2"/>
        <v>-26500</v>
      </c>
      <c r="I27" s="158">
        <f>август!M28*1000</f>
        <v>1000000</v>
      </c>
      <c r="J27" s="158">
        <f>август!Q28*1000</f>
        <v>748400</v>
      </c>
      <c r="K27" s="126">
        <f t="shared" si="3"/>
        <v>-225100</v>
      </c>
      <c r="L27" s="126"/>
      <c r="M27" s="126"/>
      <c r="N27" s="126"/>
      <c r="O27" s="126"/>
      <c r="P27" s="126"/>
      <c r="Q27" s="126"/>
      <c r="R27" s="138">
        <v>1000</v>
      </c>
      <c r="S27" s="144">
        <f t="shared" si="4"/>
        <v>1000000</v>
      </c>
      <c r="T27" s="142">
        <f t="shared" si="5"/>
        <v>-26500</v>
      </c>
    </row>
    <row r="28" spans="1:20" x14ac:dyDescent="0.25">
      <c r="A28" s="107">
        <v>21</v>
      </c>
      <c r="B28" s="108" t="s">
        <v>52</v>
      </c>
      <c r="C28" s="120">
        <f t="shared" si="0"/>
        <v>3441</v>
      </c>
      <c r="D28" s="158">
        <v>635</v>
      </c>
      <c r="E28" s="158">
        <v>2806</v>
      </c>
      <c r="F28" s="158">
        <f t="shared" si="1"/>
        <v>860250</v>
      </c>
      <c r="G28" s="158">
        <v>200000</v>
      </c>
      <c r="H28" s="158">
        <f t="shared" si="2"/>
        <v>660250</v>
      </c>
      <c r="I28" s="158">
        <f>август!M29*1000</f>
        <v>754600</v>
      </c>
      <c r="J28" s="158">
        <f>август!Q29*1000</f>
        <v>754600</v>
      </c>
      <c r="K28" s="158">
        <f t="shared" si="3"/>
        <v>-105650</v>
      </c>
      <c r="L28" s="158"/>
      <c r="M28" s="158"/>
      <c r="N28" s="158"/>
      <c r="O28" s="158"/>
      <c r="P28" s="158"/>
      <c r="Q28" s="158"/>
      <c r="R28" s="136">
        <v>881.5</v>
      </c>
      <c r="S28" s="142">
        <f t="shared" si="4"/>
        <v>881500</v>
      </c>
      <c r="T28" s="142">
        <f t="shared" si="5"/>
        <v>-21250</v>
      </c>
    </row>
    <row r="29" spans="1:20" x14ac:dyDescent="0.25">
      <c r="A29" s="107">
        <v>22</v>
      </c>
      <c r="B29" s="109" t="s">
        <v>53</v>
      </c>
      <c r="C29" s="120">
        <f t="shared" si="0"/>
        <v>1142</v>
      </c>
      <c r="D29" s="158">
        <v>416</v>
      </c>
      <c r="E29" s="158">
        <v>726</v>
      </c>
      <c r="F29" s="158">
        <f t="shared" si="1"/>
        <v>285500</v>
      </c>
      <c r="G29" s="158">
        <v>285500</v>
      </c>
      <c r="H29" s="158">
        <f t="shared" si="2"/>
        <v>0</v>
      </c>
      <c r="I29" s="158">
        <f>август!M30*1000</f>
        <v>285500</v>
      </c>
      <c r="J29" s="158">
        <f>август!Q30*1000</f>
        <v>285500</v>
      </c>
      <c r="K29" s="158">
        <f t="shared" si="3"/>
        <v>0</v>
      </c>
      <c r="L29" s="158"/>
      <c r="M29" s="158"/>
      <c r="N29" s="158"/>
      <c r="O29" s="158"/>
      <c r="P29" s="158"/>
      <c r="Q29" s="158"/>
      <c r="R29" s="136"/>
      <c r="S29" s="142">
        <f t="shared" si="4"/>
        <v>0</v>
      </c>
      <c r="T29" s="142">
        <f t="shared" si="5"/>
        <v>285500</v>
      </c>
    </row>
    <row r="30" spans="1:20" x14ac:dyDescent="0.25">
      <c r="A30" s="107">
        <v>23</v>
      </c>
      <c r="B30" s="108" t="s">
        <v>54</v>
      </c>
      <c r="C30" s="120">
        <f t="shared" si="0"/>
        <v>3081</v>
      </c>
      <c r="D30" s="158"/>
      <c r="E30" s="158">
        <v>3081</v>
      </c>
      <c r="F30" s="158">
        <f t="shared" si="1"/>
        <v>770250</v>
      </c>
      <c r="G30" s="158">
        <v>760000</v>
      </c>
      <c r="H30" s="158">
        <f t="shared" si="2"/>
        <v>10250</v>
      </c>
      <c r="I30" s="158">
        <f>август!M31*1000</f>
        <v>760000</v>
      </c>
      <c r="J30" s="158">
        <f>август!Q31*1000</f>
        <v>760000</v>
      </c>
      <c r="K30" s="158">
        <f t="shared" si="3"/>
        <v>-10250</v>
      </c>
      <c r="L30" s="158"/>
      <c r="M30" s="158"/>
      <c r="N30" s="158"/>
      <c r="O30" s="158"/>
      <c r="P30" s="158"/>
      <c r="Q30" s="158"/>
      <c r="R30" s="136">
        <v>5964.5</v>
      </c>
      <c r="S30" s="142">
        <f t="shared" si="4"/>
        <v>5964500</v>
      </c>
      <c r="T30" s="142">
        <f t="shared" si="5"/>
        <v>-5194250</v>
      </c>
    </row>
    <row r="31" spans="1:20" s="127" customFormat="1" x14ac:dyDescent="0.25">
      <c r="A31" s="124">
        <v>22</v>
      </c>
      <c r="B31" s="125" t="s">
        <v>55</v>
      </c>
      <c r="C31" s="126">
        <f t="shared" si="0"/>
        <v>2482</v>
      </c>
      <c r="D31" s="126">
        <v>1304</v>
      </c>
      <c r="E31" s="126">
        <v>1178</v>
      </c>
      <c r="F31" s="126">
        <f t="shared" si="1"/>
        <v>620500</v>
      </c>
      <c r="G31" s="126">
        <v>621500</v>
      </c>
      <c r="H31" s="126">
        <f t="shared" si="2"/>
        <v>-1000</v>
      </c>
      <c r="I31" s="158">
        <f>август!M32*1000</f>
        <v>418100</v>
      </c>
      <c r="J31" s="158">
        <f>август!Q32*1000</f>
        <v>418100</v>
      </c>
      <c r="K31" s="126">
        <f t="shared" si="3"/>
        <v>-202400</v>
      </c>
      <c r="L31" s="126"/>
      <c r="M31" s="126"/>
      <c r="N31" s="126"/>
      <c r="O31" s="126"/>
      <c r="P31" s="126"/>
      <c r="Q31" s="126"/>
      <c r="R31" s="138">
        <v>630</v>
      </c>
      <c r="S31" s="144">
        <f t="shared" si="4"/>
        <v>630000</v>
      </c>
      <c r="T31" s="142">
        <f t="shared" si="5"/>
        <v>-9500</v>
      </c>
    </row>
    <row r="32" spans="1:20" s="131" customFormat="1" x14ac:dyDescent="0.25">
      <c r="A32" s="128">
        <v>25</v>
      </c>
      <c r="B32" s="129" t="s">
        <v>56</v>
      </c>
      <c r="C32" s="130">
        <f t="shared" si="0"/>
        <v>3502</v>
      </c>
      <c r="D32" s="130">
        <v>2412</v>
      </c>
      <c r="E32" s="130">
        <v>1090</v>
      </c>
      <c r="F32" s="130">
        <f t="shared" si="1"/>
        <v>875500</v>
      </c>
      <c r="G32" s="130">
        <v>876000</v>
      </c>
      <c r="H32" s="130">
        <f t="shared" si="2"/>
        <v>-500</v>
      </c>
      <c r="I32" s="158">
        <f>август!M33*1000</f>
        <v>876000</v>
      </c>
      <c r="J32" s="158">
        <f>август!Q33*1000</f>
        <v>876000</v>
      </c>
      <c r="K32" s="130">
        <f t="shared" si="3"/>
        <v>500</v>
      </c>
      <c r="L32" s="130"/>
      <c r="M32" s="130"/>
      <c r="N32" s="130"/>
      <c r="O32" s="130"/>
      <c r="P32" s="130"/>
      <c r="Q32" s="130"/>
      <c r="R32" s="137">
        <v>876</v>
      </c>
      <c r="S32" s="143">
        <f t="shared" si="4"/>
        <v>876000</v>
      </c>
      <c r="T32" s="142">
        <f t="shared" si="5"/>
        <v>-500</v>
      </c>
    </row>
    <row r="33" spans="1:20" x14ac:dyDescent="0.25">
      <c r="A33" s="128">
        <v>26</v>
      </c>
      <c r="B33" s="129" t="s">
        <v>57</v>
      </c>
      <c r="C33" s="130">
        <f t="shared" si="0"/>
        <v>2870</v>
      </c>
      <c r="D33" s="130"/>
      <c r="E33" s="130">
        <v>2870</v>
      </c>
      <c r="F33" s="130">
        <f t="shared" si="1"/>
        <v>717500</v>
      </c>
      <c r="G33" s="130">
        <v>1647250</v>
      </c>
      <c r="H33" s="130">
        <f t="shared" si="2"/>
        <v>-929750</v>
      </c>
      <c r="I33" s="158">
        <f>август!M34*1000</f>
        <v>384500</v>
      </c>
      <c r="J33" s="158">
        <f>август!Q34*1000</f>
        <v>384500</v>
      </c>
      <c r="K33" s="158">
        <f t="shared" si="3"/>
        <v>-333000</v>
      </c>
      <c r="L33" s="158"/>
      <c r="M33" s="158"/>
      <c r="N33" s="158"/>
      <c r="O33" s="158"/>
      <c r="P33" s="158"/>
      <c r="Q33" s="158"/>
      <c r="R33" s="136">
        <v>723</v>
      </c>
      <c r="S33" s="142">
        <f t="shared" si="4"/>
        <v>723000</v>
      </c>
      <c r="T33" s="142">
        <f t="shared" si="5"/>
        <v>-5500</v>
      </c>
    </row>
    <row r="34" spans="1:20" x14ac:dyDescent="0.25">
      <c r="A34" s="107">
        <v>27</v>
      </c>
      <c r="B34" s="108" t="s">
        <v>58</v>
      </c>
      <c r="C34" s="120">
        <f t="shared" si="0"/>
        <v>1453</v>
      </c>
      <c r="D34" s="158">
        <v>1100</v>
      </c>
      <c r="E34" s="158">
        <v>353</v>
      </c>
      <c r="F34" s="158">
        <f t="shared" si="1"/>
        <v>363250</v>
      </c>
      <c r="G34" s="158">
        <v>225096</v>
      </c>
      <c r="H34" s="158">
        <f t="shared" si="2"/>
        <v>138154</v>
      </c>
      <c r="I34" s="158">
        <f>август!M35*1000</f>
        <v>315900</v>
      </c>
      <c r="J34" s="158">
        <f>август!Q35*1000</f>
        <v>315900</v>
      </c>
      <c r="K34" s="158">
        <f t="shared" si="3"/>
        <v>-47350</v>
      </c>
      <c r="L34" s="158"/>
      <c r="M34" s="158"/>
      <c r="N34" s="158"/>
      <c r="O34" s="158"/>
      <c r="P34" s="158"/>
      <c r="Q34" s="158"/>
      <c r="R34" s="136">
        <v>363.5</v>
      </c>
      <c r="S34" s="142">
        <f t="shared" si="4"/>
        <v>363500</v>
      </c>
      <c r="T34" s="142">
        <f t="shared" si="5"/>
        <v>-250</v>
      </c>
    </row>
    <row r="35" spans="1:20" s="131" customFormat="1" x14ac:dyDescent="0.25">
      <c r="A35" s="128">
        <v>28</v>
      </c>
      <c r="B35" s="129" t="s">
        <v>59</v>
      </c>
      <c r="C35" s="130">
        <f t="shared" si="0"/>
        <v>2517</v>
      </c>
      <c r="D35" s="130"/>
      <c r="E35" s="130">
        <v>2517</v>
      </c>
      <c r="F35" s="130">
        <f t="shared" si="1"/>
        <v>629250</v>
      </c>
      <c r="G35" s="130">
        <v>860000</v>
      </c>
      <c r="H35" s="130">
        <f t="shared" si="2"/>
        <v>-230750</v>
      </c>
      <c r="I35" s="158">
        <f>август!M36*1000</f>
        <v>843700</v>
      </c>
      <c r="J35" s="158">
        <f>август!Q36*1000</f>
        <v>843700</v>
      </c>
      <c r="K35" s="130">
        <f t="shared" si="3"/>
        <v>214450</v>
      </c>
      <c r="L35" s="130"/>
      <c r="M35" s="130"/>
      <c r="N35" s="130"/>
      <c r="O35" s="130"/>
      <c r="P35" s="130"/>
      <c r="Q35" s="130"/>
      <c r="R35" s="137">
        <v>644</v>
      </c>
      <c r="S35" s="143">
        <f t="shared" si="4"/>
        <v>644000</v>
      </c>
      <c r="T35" s="142">
        <f t="shared" si="5"/>
        <v>-14750</v>
      </c>
    </row>
    <row r="36" spans="1:20" x14ac:dyDescent="0.25">
      <c r="A36" s="107">
        <v>29</v>
      </c>
      <c r="B36" s="108" t="s">
        <v>60</v>
      </c>
      <c r="C36" s="120">
        <f t="shared" si="0"/>
        <v>3475</v>
      </c>
      <c r="D36" s="158">
        <v>2692</v>
      </c>
      <c r="E36" s="158">
        <v>783</v>
      </c>
      <c r="F36" s="158">
        <f t="shared" si="1"/>
        <v>868750</v>
      </c>
      <c r="G36" s="158">
        <v>868250</v>
      </c>
      <c r="H36" s="158">
        <f t="shared" si="2"/>
        <v>500</v>
      </c>
      <c r="I36" s="158">
        <f>август!M37*1000</f>
        <v>864000</v>
      </c>
      <c r="J36" s="158">
        <f>август!Q37*1000</f>
        <v>864000</v>
      </c>
      <c r="K36" s="158">
        <f t="shared" si="3"/>
        <v>-4750</v>
      </c>
      <c r="L36" s="158"/>
      <c r="M36" s="158"/>
      <c r="N36" s="158"/>
      <c r="O36" s="158"/>
      <c r="P36" s="158"/>
      <c r="Q36" s="158"/>
      <c r="R36" s="136">
        <v>864</v>
      </c>
      <c r="S36" s="142">
        <f t="shared" si="4"/>
        <v>864000</v>
      </c>
      <c r="T36" s="142">
        <f t="shared" si="5"/>
        <v>4750</v>
      </c>
    </row>
    <row r="37" spans="1:20" x14ac:dyDescent="0.25">
      <c r="A37" s="110">
        <v>30</v>
      </c>
      <c r="B37" s="111" t="s">
        <v>61</v>
      </c>
      <c r="C37" s="121">
        <f t="shared" si="0"/>
        <v>3173</v>
      </c>
      <c r="D37" s="122">
        <v>996</v>
      </c>
      <c r="E37" s="122">
        <v>2177</v>
      </c>
      <c r="F37" s="158">
        <f t="shared" si="1"/>
        <v>793250</v>
      </c>
      <c r="G37" s="158">
        <v>784250</v>
      </c>
      <c r="H37" s="158">
        <f t="shared" si="2"/>
        <v>9000</v>
      </c>
      <c r="I37" s="158">
        <f>август!M38*1000</f>
        <v>784300</v>
      </c>
      <c r="J37" s="158">
        <f>август!Q38*1000</f>
        <v>784300</v>
      </c>
      <c r="K37" s="158">
        <f t="shared" si="3"/>
        <v>-8950</v>
      </c>
      <c r="L37" s="158"/>
      <c r="M37" s="158"/>
      <c r="N37" s="158"/>
      <c r="O37" s="158"/>
      <c r="P37" s="158"/>
      <c r="Q37" s="158"/>
      <c r="R37" s="136">
        <v>794</v>
      </c>
      <c r="S37" s="142">
        <f t="shared" si="4"/>
        <v>794000</v>
      </c>
      <c r="T37" s="142">
        <f t="shared" si="5"/>
        <v>-750</v>
      </c>
    </row>
    <row r="38" spans="1:20" s="131" customFormat="1" x14ac:dyDescent="0.25">
      <c r="A38" s="128">
        <v>31</v>
      </c>
      <c r="B38" s="129" t="s">
        <v>62</v>
      </c>
      <c r="C38" s="130">
        <f t="shared" si="0"/>
        <v>4029</v>
      </c>
      <c r="D38" s="130">
        <v>1124</v>
      </c>
      <c r="E38" s="130">
        <v>2905</v>
      </c>
      <c r="F38" s="130">
        <f t="shared" si="1"/>
        <v>1007250</v>
      </c>
      <c r="G38" s="130">
        <v>1366450</v>
      </c>
      <c r="H38" s="130">
        <f t="shared" si="2"/>
        <v>-359200</v>
      </c>
      <c r="I38" s="158">
        <f>август!M39*1000</f>
        <v>2209700</v>
      </c>
      <c r="J38" s="158">
        <f>август!Q39*1000</f>
        <v>2209700</v>
      </c>
      <c r="K38" s="130">
        <f t="shared" si="3"/>
        <v>1202450</v>
      </c>
      <c r="L38" s="130"/>
      <c r="M38" s="130"/>
      <c r="N38" s="130"/>
      <c r="O38" s="130"/>
      <c r="P38" s="130"/>
      <c r="Q38" s="130"/>
      <c r="R38" s="137">
        <v>1012</v>
      </c>
      <c r="S38" s="143">
        <f t="shared" si="4"/>
        <v>1012000</v>
      </c>
      <c r="T38" s="142">
        <f t="shared" si="5"/>
        <v>-4750</v>
      </c>
    </row>
    <row r="39" spans="1:20" x14ac:dyDescent="0.25">
      <c r="A39" s="107">
        <v>32</v>
      </c>
      <c r="B39" s="108" t="s">
        <v>63</v>
      </c>
      <c r="C39" s="120">
        <f t="shared" si="0"/>
        <v>3235</v>
      </c>
      <c r="D39" s="158"/>
      <c r="E39" s="158">
        <v>3235</v>
      </c>
      <c r="F39" s="158">
        <f t="shared" si="1"/>
        <v>808750</v>
      </c>
      <c r="G39" s="158">
        <v>799000</v>
      </c>
      <c r="H39" s="158">
        <f t="shared" si="2"/>
        <v>9750</v>
      </c>
      <c r="I39" s="158">
        <f>август!M40*1000</f>
        <v>496000</v>
      </c>
      <c r="J39" s="158">
        <f>август!Q40*1000</f>
        <v>496000</v>
      </c>
      <c r="K39" s="158">
        <f t="shared" si="3"/>
        <v>-312750</v>
      </c>
      <c r="L39" s="158"/>
      <c r="M39" s="158"/>
      <c r="N39" s="158"/>
      <c r="O39" s="158"/>
      <c r="P39" s="158"/>
      <c r="Q39" s="158"/>
      <c r="R39" s="136">
        <v>3821.5</v>
      </c>
      <c r="S39" s="142">
        <f t="shared" si="4"/>
        <v>3821500</v>
      </c>
      <c r="T39" s="142">
        <f t="shared" si="5"/>
        <v>-3012750</v>
      </c>
    </row>
    <row r="40" spans="1:20" s="164" customFormat="1" x14ac:dyDescent="0.25">
      <c r="A40" s="159">
        <v>33</v>
      </c>
      <c r="B40" s="160" t="s">
        <v>64</v>
      </c>
      <c r="C40" s="161">
        <f t="shared" si="0"/>
        <v>2086</v>
      </c>
      <c r="D40" s="161">
        <v>959</v>
      </c>
      <c r="E40" s="161">
        <v>1127</v>
      </c>
      <c r="F40" s="161">
        <f t="shared" si="1"/>
        <v>521500</v>
      </c>
      <c r="G40" s="161">
        <v>460000</v>
      </c>
      <c r="H40" s="161">
        <f t="shared" si="2"/>
        <v>61500</v>
      </c>
      <c r="I40" s="161">
        <f>август!M41*1000</f>
        <v>522000</v>
      </c>
      <c r="J40" s="161">
        <f>август!Q41*1000</f>
        <v>590200</v>
      </c>
      <c r="K40" s="161">
        <f t="shared" si="3"/>
        <v>68700</v>
      </c>
      <c r="L40" s="161"/>
      <c r="M40" s="161"/>
      <c r="N40" s="161"/>
      <c r="O40" s="161"/>
      <c r="P40" s="161"/>
      <c r="Q40" s="161"/>
      <c r="R40" s="162">
        <v>522</v>
      </c>
      <c r="S40" s="163">
        <f t="shared" si="4"/>
        <v>522000</v>
      </c>
      <c r="T40" s="163">
        <f t="shared" si="5"/>
        <v>-500</v>
      </c>
    </row>
    <row r="41" spans="1:20" s="131" customFormat="1" x14ac:dyDescent="0.25">
      <c r="A41" s="128">
        <v>34</v>
      </c>
      <c r="B41" s="129" t="s">
        <v>65</v>
      </c>
      <c r="C41" s="130">
        <f t="shared" si="0"/>
        <v>1821</v>
      </c>
      <c r="D41" s="130"/>
      <c r="E41" s="130">
        <v>1821</v>
      </c>
      <c r="F41" s="130">
        <f t="shared" si="1"/>
        <v>455250</v>
      </c>
      <c r="G41" s="130">
        <v>456250</v>
      </c>
      <c r="H41" s="130">
        <f t="shared" si="2"/>
        <v>-1000</v>
      </c>
      <c r="I41" s="158">
        <f>август!M42*1000</f>
        <v>667900</v>
      </c>
      <c r="J41" s="158">
        <f>август!Q42*1000</f>
        <v>667900</v>
      </c>
      <c r="K41" s="130">
        <f t="shared" si="3"/>
        <v>212650</v>
      </c>
      <c r="L41" s="130"/>
      <c r="M41" s="130"/>
      <c r="N41" s="130"/>
      <c r="O41" s="130"/>
      <c r="P41" s="130"/>
      <c r="Q41" s="130"/>
      <c r="R41" s="137">
        <v>5825</v>
      </c>
      <c r="S41" s="143">
        <f t="shared" si="4"/>
        <v>5825000</v>
      </c>
      <c r="T41" s="143">
        <f t="shared" si="5"/>
        <v>-5369750</v>
      </c>
    </row>
    <row r="42" spans="1:20" x14ac:dyDescent="0.25">
      <c r="A42" s="113"/>
      <c r="B42" s="114" t="s">
        <v>4</v>
      </c>
      <c r="C42" s="123">
        <f>SUM(C8:C41)</f>
        <v>181925</v>
      </c>
      <c r="D42" s="123">
        <f t="shared" ref="D42:J42" si="6">SUM(D8:D41)</f>
        <v>133630</v>
      </c>
      <c r="E42" s="123">
        <f t="shared" si="6"/>
        <v>48295</v>
      </c>
      <c r="F42" s="123">
        <f t="shared" si="6"/>
        <v>45481250</v>
      </c>
      <c r="G42" s="123">
        <f t="shared" si="6"/>
        <v>34911433</v>
      </c>
      <c r="H42" s="123">
        <f t="shared" si="6"/>
        <v>10569817</v>
      </c>
      <c r="I42" s="123">
        <f t="shared" si="6"/>
        <v>52227300</v>
      </c>
      <c r="J42" s="123">
        <f t="shared" si="6"/>
        <v>51946100</v>
      </c>
      <c r="K42" s="123">
        <f>SUM(K8:K41)</f>
        <v>6464850</v>
      </c>
      <c r="L42" s="123">
        <f t="shared" ref="L42:T42" si="7">SUM(L8:L41)</f>
        <v>0</v>
      </c>
      <c r="M42" s="123">
        <f t="shared" si="7"/>
        <v>0</v>
      </c>
      <c r="N42" s="123">
        <f t="shared" si="7"/>
        <v>0</v>
      </c>
      <c r="O42" s="123">
        <f t="shared" si="7"/>
        <v>0</v>
      </c>
      <c r="P42" s="123">
        <f t="shared" si="7"/>
        <v>0</v>
      </c>
      <c r="Q42" s="123">
        <f t="shared" si="7"/>
        <v>0</v>
      </c>
      <c r="R42" s="123">
        <f t="shared" si="7"/>
        <v>59973</v>
      </c>
      <c r="S42" s="123">
        <f t="shared" si="7"/>
        <v>59973300</v>
      </c>
      <c r="T42" s="123">
        <f t="shared" si="7"/>
        <v>-14492050</v>
      </c>
    </row>
  </sheetData>
  <mergeCells count="13">
    <mergeCell ref="T4:T6"/>
    <mergeCell ref="I4:I6"/>
    <mergeCell ref="J4:J6"/>
    <mergeCell ref="K4:K6"/>
    <mergeCell ref="L4:L6"/>
    <mergeCell ref="M4:M6"/>
    <mergeCell ref="S4:S6"/>
    <mergeCell ref="H4:H6"/>
    <mergeCell ref="A4:A6"/>
    <mergeCell ref="B4:B6"/>
    <mergeCell ref="C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B64"/>
  <sheetViews>
    <sheetView zoomScale="130" zoomScaleNormal="130" workbookViewId="0">
      <pane xSplit="2" ySplit="8" topLeftCell="I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.75" x14ac:dyDescent="0.2"/>
  <cols>
    <col min="1" max="1" width="3.140625" style="148" customWidth="1"/>
    <col min="2" max="2" width="14.42578125" style="148" customWidth="1"/>
    <col min="3" max="3" width="11.7109375" style="148" customWidth="1"/>
    <col min="4" max="4" width="10.7109375" style="148" customWidth="1"/>
    <col min="5" max="5" width="10.42578125" style="148" customWidth="1"/>
    <col min="6" max="6" width="8.85546875" style="148" customWidth="1"/>
    <col min="7" max="7" width="9.140625" style="148" customWidth="1"/>
    <col min="8" max="8" width="9.28515625" style="148" customWidth="1"/>
    <col min="9" max="9" width="11.5703125" style="148" customWidth="1"/>
    <col min="10" max="10" width="14.28515625" style="148" customWidth="1"/>
    <col min="11" max="12" width="11.5703125" style="148" customWidth="1"/>
    <col min="13" max="13" width="9.5703125" style="148" customWidth="1"/>
    <col min="14" max="14" width="11.42578125" style="148" customWidth="1"/>
    <col min="15" max="15" width="11.85546875" style="148" customWidth="1"/>
    <col min="16" max="16" width="11.7109375" style="148" customWidth="1"/>
    <col min="17" max="17" width="9.28515625" style="148" customWidth="1"/>
    <col min="18" max="18" width="11" style="148" customWidth="1"/>
    <col min="19" max="19" width="10.5703125" style="207" customWidth="1"/>
    <col min="20" max="20" width="10.28515625" style="148" hidden="1" customWidth="1"/>
    <col min="21" max="21" width="9.7109375" style="148" customWidth="1"/>
    <col min="22" max="22" width="12.42578125" style="201" customWidth="1"/>
    <col min="23" max="23" width="8.7109375" style="148" customWidth="1"/>
    <col min="24" max="24" width="11.7109375" style="148" customWidth="1"/>
    <col min="25" max="25" width="11.28515625" style="148" hidden="1" customWidth="1"/>
    <col min="26" max="26" width="12.42578125" style="148" hidden="1" customWidth="1"/>
    <col min="27" max="27" width="13.7109375" style="148" customWidth="1"/>
    <col min="28" max="16384" width="9.140625" style="148"/>
  </cols>
  <sheetData>
    <row r="1" spans="1:27" ht="18.75" x14ac:dyDescent="0.3">
      <c r="B1" s="453" t="s">
        <v>14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179"/>
      <c r="U1" s="454" t="s">
        <v>31</v>
      </c>
      <c r="V1" s="455"/>
      <c r="W1" s="180"/>
      <c r="X1" s="180"/>
      <c r="Y1" s="180"/>
    </row>
    <row r="2" spans="1:27" ht="18.75" x14ac:dyDescent="0.3">
      <c r="B2" s="453" t="s">
        <v>115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179"/>
      <c r="U2" s="455"/>
      <c r="V2" s="455"/>
      <c r="W2" s="180"/>
      <c r="X2" s="180"/>
      <c r="Y2" s="180"/>
    </row>
    <row r="3" spans="1:27" ht="18.75" x14ac:dyDescent="0.3">
      <c r="B3" s="181"/>
      <c r="C3" s="181"/>
      <c r="D3" s="181"/>
      <c r="E3" s="181"/>
      <c r="F3" s="181"/>
      <c r="G3" s="181"/>
      <c r="H3" s="181"/>
      <c r="I3" s="181"/>
      <c r="J3" s="456"/>
      <c r="K3" s="456"/>
      <c r="L3" s="456"/>
      <c r="M3" s="456"/>
      <c r="N3" s="456"/>
      <c r="O3" s="181"/>
      <c r="P3" s="181"/>
      <c r="Q3" s="181"/>
      <c r="R3" s="181"/>
      <c r="S3" s="203"/>
      <c r="T3" s="181"/>
      <c r="U3" s="455"/>
      <c r="V3" s="455"/>
      <c r="W3" s="180"/>
      <c r="X3" s="180"/>
      <c r="Y3" s="180"/>
    </row>
    <row r="4" spans="1:27" ht="18.75" x14ac:dyDescent="0.3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203"/>
      <c r="T4" s="181"/>
      <c r="V4" s="197" t="s">
        <v>6</v>
      </c>
      <c r="W4" s="182"/>
      <c r="X4" s="182"/>
      <c r="Y4" s="182"/>
    </row>
    <row r="5" spans="1:27" s="183" customFormat="1" ht="12.75" customHeight="1" x14ac:dyDescent="0.2">
      <c r="A5" s="396" t="s">
        <v>83</v>
      </c>
      <c r="B5" s="396" t="s">
        <v>15</v>
      </c>
      <c r="C5" s="396" t="s">
        <v>18</v>
      </c>
      <c r="D5" s="396"/>
      <c r="E5" s="396"/>
      <c r="F5" s="396" t="s">
        <v>1</v>
      </c>
      <c r="G5" s="396"/>
      <c r="H5" s="396"/>
      <c r="I5" s="396" t="s">
        <v>25</v>
      </c>
      <c r="J5" s="396" t="s">
        <v>84</v>
      </c>
      <c r="K5" s="396" t="s">
        <v>12</v>
      </c>
      <c r="L5" s="396"/>
      <c r="M5" s="396"/>
      <c r="N5" s="396"/>
      <c r="O5" s="396" t="s">
        <v>13</v>
      </c>
      <c r="P5" s="396"/>
      <c r="Q5" s="396"/>
      <c r="R5" s="396"/>
      <c r="S5" s="448" t="s">
        <v>67</v>
      </c>
      <c r="T5" s="449" t="s">
        <v>76</v>
      </c>
      <c r="U5" s="396" t="s">
        <v>2</v>
      </c>
      <c r="V5" s="452" t="s">
        <v>3</v>
      </c>
      <c r="W5" s="396" t="s">
        <v>113</v>
      </c>
      <c r="X5" s="396" t="s">
        <v>119</v>
      </c>
      <c r="Y5" s="396" t="s">
        <v>114</v>
      </c>
    </row>
    <row r="6" spans="1:27" s="183" customFormat="1" ht="24" customHeight="1" x14ac:dyDescent="0.2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 t="s">
        <v>10</v>
      </c>
      <c r="L6" s="396" t="s">
        <v>68</v>
      </c>
      <c r="M6" s="396" t="s">
        <v>5</v>
      </c>
      <c r="N6" s="396"/>
      <c r="O6" s="396" t="s">
        <v>10</v>
      </c>
      <c r="P6" s="396" t="s">
        <v>11</v>
      </c>
      <c r="Q6" s="396" t="s">
        <v>5</v>
      </c>
      <c r="R6" s="396"/>
      <c r="S6" s="448"/>
      <c r="T6" s="450"/>
      <c r="U6" s="396"/>
      <c r="V6" s="452"/>
      <c r="W6" s="396"/>
      <c r="X6" s="396"/>
      <c r="Y6" s="396"/>
    </row>
    <row r="7" spans="1:27" s="183" customFormat="1" ht="89.25" customHeight="1" x14ac:dyDescent="0.2">
      <c r="A7" s="396"/>
      <c r="B7" s="396"/>
      <c r="C7" s="177" t="s">
        <v>19</v>
      </c>
      <c r="D7" s="177" t="s">
        <v>20</v>
      </c>
      <c r="E7" s="177" t="s">
        <v>21</v>
      </c>
      <c r="F7" s="177" t="s">
        <v>19</v>
      </c>
      <c r="G7" s="177" t="s">
        <v>20</v>
      </c>
      <c r="H7" s="177" t="s">
        <v>21</v>
      </c>
      <c r="I7" s="396"/>
      <c r="J7" s="396"/>
      <c r="K7" s="396"/>
      <c r="L7" s="396"/>
      <c r="M7" s="177" t="s">
        <v>16</v>
      </c>
      <c r="N7" s="177" t="s">
        <v>17</v>
      </c>
      <c r="O7" s="396"/>
      <c r="P7" s="396"/>
      <c r="Q7" s="177" t="s">
        <v>16</v>
      </c>
      <c r="R7" s="177" t="s">
        <v>17</v>
      </c>
      <c r="S7" s="448"/>
      <c r="T7" s="451"/>
      <c r="U7" s="396"/>
      <c r="V7" s="452"/>
      <c r="W7" s="396"/>
      <c r="X7" s="396"/>
      <c r="Y7" s="396"/>
    </row>
    <row r="8" spans="1:27" s="186" customFormat="1" ht="17.25" customHeight="1" x14ac:dyDescent="0.2">
      <c r="A8" s="59">
        <v>1</v>
      </c>
      <c r="B8" s="59">
        <v>2</v>
      </c>
      <c r="C8" s="59" t="s">
        <v>24</v>
      </c>
      <c r="D8" s="184" t="s">
        <v>23</v>
      </c>
      <c r="E8" s="59" t="s">
        <v>22</v>
      </c>
      <c r="F8" s="59" t="s">
        <v>28</v>
      </c>
      <c r="G8" s="184" t="s">
        <v>29</v>
      </c>
      <c r="H8" s="59" t="s">
        <v>30</v>
      </c>
      <c r="I8" s="59">
        <v>5</v>
      </c>
      <c r="J8" s="59">
        <v>6</v>
      </c>
      <c r="K8" s="59">
        <v>7</v>
      </c>
      <c r="L8" s="59">
        <v>8</v>
      </c>
      <c r="M8" s="59">
        <v>9</v>
      </c>
      <c r="N8" s="59">
        <v>10</v>
      </c>
      <c r="O8" s="59">
        <v>11</v>
      </c>
      <c r="P8" s="59">
        <v>12</v>
      </c>
      <c r="Q8" s="59">
        <v>13</v>
      </c>
      <c r="R8" s="59">
        <v>14</v>
      </c>
      <c r="S8" s="204" t="s">
        <v>26</v>
      </c>
      <c r="T8" s="59"/>
      <c r="U8" s="59">
        <v>16</v>
      </c>
      <c r="V8" s="198" t="s">
        <v>27</v>
      </c>
      <c r="W8" s="185"/>
      <c r="X8" s="185"/>
      <c r="Y8" s="185"/>
    </row>
    <row r="9" spans="1:27" s="189" customFormat="1" ht="15" customHeight="1" x14ac:dyDescent="0.2">
      <c r="A9" s="168">
        <v>1</v>
      </c>
      <c r="B9" s="146" t="s">
        <v>32</v>
      </c>
      <c r="C9" s="187">
        <f t="shared" ref="C9:C43" si="0">D9+E9</f>
        <v>5433</v>
      </c>
      <c r="D9" s="187">
        <v>5433</v>
      </c>
      <c r="E9" s="187"/>
      <c r="F9" s="187">
        <f t="shared" ref="F9:F43" si="1">G9+H9</f>
        <v>215</v>
      </c>
      <c r="G9" s="187">
        <v>215</v>
      </c>
      <c r="H9" s="187"/>
      <c r="I9" s="187">
        <v>105846</v>
      </c>
      <c r="J9" s="187">
        <v>63448.800000000003</v>
      </c>
      <c r="K9" s="187">
        <f t="shared" ref="K9:K43" si="2">L9+M9</f>
        <v>63448.800000000003</v>
      </c>
      <c r="L9" s="187">
        <v>62627.3</v>
      </c>
      <c r="M9" s="187">
        <v>821.5</v>
      </c>
      <c r="N9" s="187">
        <v>498</v>
      </c>
      <c r="O9" s="187">
        <f t="shared" ref="O9:O43" si="3">P9+Q9</f>
        <v>63448.800000000003</v>
      </c>
      <c r="P9" s="187">
        <v>62627.3</v>
      </c>
      <c r="Q9" s="187">
        <v>821.5</v>
      </c>
      <c r="R9" s="187">
        <v>498</v>
      </c>
      <c r="S9" s="205">
        <f t="shared" ref="S9:S43" si="4">J9-K9</f>
        <v>0</v>
      </c>
      <c r="T9" s="187">
        <f t="shared" ref="T9:T16" si="5">J9-K9</f>
        <v>0</v>
      </c>
      <c r="U9" s="187">
        <v>530</v>
      </c>
      <c r="V9" s="199">
        <f t="shared" ref="V9:V43" si="6">J9+U9</f>
        <v>63978.8</v>
      </c>
      <c r="W9" s="188">
        <f>V9/I9*100</f>
        <v>60.4</v>
      </c>
      <c r="X9" s="188">
        <f>64-W9</f>
        <v>3.6</v>
      </c>
      <c r="Y9" s="188">
        <v>2900009</v>
      </c>
      <c r="Z9" s="189">
        <f>L9*1000</f>
        <v>62627300</v>
      </c>
    </row>
    <row r="10" spans="1:27" s="189" customFormat="1" ht="15" customHeight="1" x14ac:dyDescent="0.2">
      <c r="A10" s="168">
        <v>2</v>
      </c>
      <c r="B10" s="146" t="s">
        <v>33</v>
      </c>
      <c r="C10" s="187">
        <f t="shared" si="0"/>
        <v>10346</v>
      </c>
      <c r="D10" s="187">
        <v>9660</v>
      </c>
      <c r="E10" s="187">
        <v>686</v>
      </c>
      <c r="F10" s="187">
        <f t="shared" si="1"/>
        <v>423</v>
      </c>
      <c r="G10" s="187">
        <v>378</v>
      </c>
      <c r="H10" s="187">
        <v>45</v>
      </c>
      <c r="I10" s="187">
        <v>210389</v>
      </c>
      <c r="J10" s="187">
        <v>118006.39999999999</v>
      </c>
      <c r="K10" s="187">
        <f t="shared" si="2"/>
        <v>118006.39999999999</v>
      </c>
      <c r="L10" s="187">
        <v>115600.1</v>
      </c>
      <c r="M10" s="187">
        <v>2406.3000000000002</v>
      </c>
      <c r="N10" s="187">
        <v>2406.3000000000002</v>
      </c>
      <c r="O10" s="187">
        <f t="shared" si="3"/>
        <v>118006.39999999999</v>
      </c>
      <c r="P10" s="187">
        <v>115600.1</v>
      </c>
      <c r="Q10" s="187">
        <v>2406.3000000000002</v>
      </c>
      <c r="R10" s="187">
        <v>2406.3000000000002</v>
      </c>
      <c r="S10" s="205">
        <f t="shared" si="4"/>
        <v>0</v>
      </c>
      <c r="T10" s="187">
        <f t="shared" si="5"/>
        <v>0</v>
      </c>
      <c r="U10" s="187">
        <v>0</v>
      </c>
      <c r="V10" s="199">
        <f t="shared" si="6"/>
        <v>118006.39999999999</v>
      </c>
      <c r="W10" s="188">
        <f t="shared" ref="W10:W43" si="7">V10/I10*100</f>
        <v>56.1</v>
      </c>
      <c r="X10" s="188">
        <f t="shared" ref="X10:X42" si="8">64-W10</f>
        <v>7.9</v>
      </c>
      <c r="Y10" s="188">
        <v>6743000</v>
      </c>
      <c r="Z10" s="189">
        <f t="shared" ref="Z10:Z43" si="9">L10*1000</f>
        <v>115600100</v>
      </c>
    </row>
    <row r="11" spans="1:27" s="189" customFormat="1" ht="15" customHeight="1" x14ac:dyDescent="0.2">
      <c r="A11" s="168">
        <v>3</v>
      </c>
      <c r="B11" s="146" t="s">
        <v>34</v>
      </c>
      <c r="C11" s="187">
        <f t="shared" si="0"/>
        <v>3808</v>
      </c>
      <c r="D11" s="187">
        <v>3760</v>
      </c>
      <c r="E11" s="187">
        <v>48</v>
      </c>
      <c r="F11" s="187">
        <f t="shared" si="1"/>
        <v>169</v>
      </c>
      <c r="G11" s="187">
        <v>162</v>
      </c>
      <c r="H11" s="187">
        <v>7</v>
      </c>
      <c r="I11" s="187">
        <v>77169</v>
      </c>
      <c r="J11" s="187">
        <v>43610</v>
      </c>
      <c r="K11" s="187">
        <f t="shared" si="2"/>
        <v>43610</v>
      </c>
      <c r="L11" s="187">
        <v>42698.3</v>
      </c>
      <c r="M11" s="187">
        <v>911.7</v>
      </c>
      <c r="N11" s="187">
        <v>638</v>
      </c>
      <c r="O11" s="187">
        <f t="shared" si="3"/>
        <v>43610</v>
      </c>
      <c r="P11" s="187">
        <v>42698.3</v>
      </c>
      <c r="Q11" s="187">
        <v>911.7</v>
      </c>
      <c r="R11" s="187">
        <v>638</v>
      </c>
      <c r="S11" s="205">
        <f t="shared" si="4"/>
        <v>0</v>
      </c>
      <c r="T11" s="187">
        <f t="shared" si="5"/>
        <v>0</v>
      </c>
      <c r="U11" s="187">
        <v>2</v>
      </c>
      <c r="V11" s="199">
        <f t="shared" si="6"/>
        <v>43612</v>
      </c>
      <c r="W11" s="188">
        <f t="shared" si="7"/>
        <v>56.5</v>
      </c>
      <c r="X11" s="188">
        <f t="shared" si="8"/>
        <v>7.5</v>
      </c>
      <c r="Y11" s="188">
        <v>1000000</v>
      </c>
      <c r="Z11" s="189">
        <f t="shared" si="9"/>
        <v>42698300</v>
      </c>
    </row>
    <row r="12" spans="1:27" s="189" customFormat="1" ht="15" customHeight="1" x14ac:dyDescent="0.2">
      <c r="A12" s="168">
        <v>4</v>
      </c>
      <c r="B12" s="146" t="s">
        <v>35</v>
      </c>
      <c r="C12" s="187">
        <f t="shared" si="0"/>
        <v>46598</v>
      </c>
      <c r="D12" s="187">
        <v>44195</v>
      </c>
      <c r="E12" s="187">
        <v>2403</v>
      </c>
      <c r="F12" s="187">
        <f t="shared" si="1"/>
        <v>1813</v>
      </c>
      <c r="G12" s="187">
        <v>1675</v>
      </c>
      <c r="H12" s="187">
        <v>138</v>
      </c>
      <c r="I12" s="187">
        <v>949856</v>
      </c>
      <c r="J12" s="187">
        <v>620075.6</v>
      </c>
      <c r="K12" s="187">
        <f t="shared" si="2"/>
        <v>617705.19999999995</v>
      </c>
      <c r="L12" s="187">
        <v>606097.69999999995</v>
      </c>
      <c r="M12" s="187">
        <v>11607.5</v>
      </c>
      <c r="N12" s="187">
        <v>11144.2</v>
      </c>
      <c r="O12" s="187">
        <f t="shared" si="3"/>
        <v>617705.19999999995</v>
      </c>
      <c r="P12" s="187">
        <v>606097.69999999995</v>
      </c>
      <c r="Q12" s="187">
        <v>11607.5</v>
      </c>
      <c r="R12" s="187">
        <v>11144.2</v>
      </c>
      <c r="S12" s="205">
        <f t="shared" si="4"/>
        <v>2370.4</v>
      </c>
      <c r="T12" s="187">
        <f t="shared" si="5"/>
        <v>2370.4</v>
      </c>
      <c r="U12" s="187"/>
      <c r="V12" s="199">
        <f t="shared" si="6"/>
        <v>620075.6</v>
      </c>
      <c r="W12" s="188">
        <f t="shared" si="7"/>
        <v>65.3</v>
      </c>
      <c r="X12" s="188">
        <f t="shared" si="8"/>
        <v>-1.3</v>
      </c>
      <c r="Y12" s="188">
        <v>8512630</v>
      </c>
      <c r="Z12" s="189">
        <f t="shared" si="9"/>
        <v>606097700</v>
      </c>
    </row>
    <row r="13" spans="1:27" s="189" customFormat="1" ht="15" customHeight="1" x14ac:dyDescent="0.2">
      <c r="A13" s="168">
        <v>5</v>
      </c>
      <c r="B13" s="146" t="s">
        <v>36</v>
      </c>
      <c r="C13" s="187">
        <f t="shared" si="0"/>
        <v>4313</v>
      </c>
      <c r="D13" s="187">
        <v>3484</v>
      </c>
      <c r="E13" s="187">
        <v>829</v>
      </c>
      <c r="F13" s="187">
        <f t="shared" si="1"/>
        <v>204</v>
      </c>
      <c r="G13" s="187">
        <v>146</v>
      </c>
      <c r="H13" s="187">
        <v>58</v>
      </c>
      <c r="I13" s="187">
        <v>114545</v>
      </c>
      <c r="J13" s="187">
        <v>66137.100000000006</v>
      </c>
      <c r="K13" s="187">
        <f t="shared" si="2"/>
        <v>66137.2</v>
      </c>
      <c r="L13" s="187">
        <v>65052.4</v>
      </c>
      <c r="M13" s="187">
        <v>1084.8</v>
      </c>
      <c r="N13" s="187">
        <v>851.4</v>
      </c>
      <c r="O13" s="187">
        <f t="shared" si="3"/>
        <v>66137.2</v>
      </c>
      <c r="P13" s="187">
        <v>65052.4</v>
      </c>
      <c r="Q13" s="187">
        <v>1084.8</v>
      </c>
      <c r="R13" s="187">
        <v>851.4</v>
      </c>
      <c r="S13" s="205">
        <f t="shared" si="4"/>
        <v>-0.1</v>
      </c>
      <c r="T13" s="187">
        <f t="shared" si="5"/>
        <v>-0.1</v>
      </c>
      <c r="U13" s="187"/>
      <c r="V13" s="199">
        <f t="shared" si="6"/>
        <v>66137.100000000006</v>
      </c>
      <c r="W13" s="188">
        <f t="shared" si="7"/>
        <v>57.7</v>
      </c>
      <c r="X13" s="188">
        <f t="shared" si="8"/>
        <v>6.3</v>
      </c>
      <c r="Y13" s="188">
        <v>1920323</v>
      </c>
      <c r="Z13" s="189">
        <f t="shared" si="9"/>
        <v>65052400</v>
      </c>
      <c r="AA13" s="189">
        <f>I13*1000/C13</f>
        <v>26558.080222582899</v>
      </c>
    </row>
    <row r="14" spans="1:27" s="189" customFormat="1" ht="15.75" customHeight="1" x14ac:dyDescent="0.2">
      <c r="A14" s="168">
        <v>6</v>
      </c>
      <c r="B14" s="146" t="s">
        <v>37</v>
      </c>
      <c r="C14" s="187">
        <f t="shared" si="0"/>
        <v>3603</v>
      </c>
      <c r="D14" s="187">
        <v>3156</v>
      </c>
      <c r="E14" s="187">
        <v>447</v>
      </c>
      <c r="F14" s="187">
        <f t="shared" si="1"/>
        <v>162</v>
      </c>
      <c r="G14" s="187">
        <v>131</v>
      </c>
      <c r="H14" s="187">
        <v>31</v>
      </c>
      <c r="I14" s="187">
        <v>84865</v>
      </c>
      <c r="J14" s="187">
        <v>48237.7</v>
      </c>
      <c r="K14" s="187">
        <f t="shared" si="2"/>
        <v>47152.7</v>
      </c>
      <c r="L14" s="187">
        <v>46192.5</v>
      </c>
      <c r="M14" s="187">
        <v>960.2</v>
      </c>
      <c r="N14" s="187">
        <v>547.70000000000005</v>
      </c>
      <c r="O14" s="187">
        <f t="shared" si="3"/>
        <v>48237.8</v>
      </c>
      <c r="P14" s="187">
        <v>47382.1</v>
      </c>
      <c r="Q14" s="187">
        <v>855.7</v>
      </c>
      <c r="R14" s="187">
        <v>475.5</v>
      </c>
      <c r="S14" s="205">
        <f>J14-K14</f>
        <v>1085</v>
      </c>
      <c r="T14" s="187">
        <f t="shared" si="5"/>
        <v>1085</v>
      </c>
      <c r="U14" s="187">
        <v>1252.9000000000001</v>
      </c>
      <c r="V14" s="199">
        <f t="shared" si="6"/>
        <v>49490.6</v>
      </c>
      <c r="W14" s="188">
        <f t="shared" si="7"/>
        <v>58.3</v>
      </c>
      <c r="X14" s="188">
        <f t="shared" si="8"/>
        <v>5.7</v>
      </c>
      <c r="Y14" s="188">
        <v>700000</v>
      </c>
      <c r="Z14" s="189">
        <f t="shared" si="9"/>
        <v>46192500</v>
      </c>
    </row>
    <row r="15" spans="1:27" s="189" customFormat="1" ht="15" customHeight="1" x14ac:dyDescent="0.2">
      <c r="A15" s="168">
        <v>7</v>
      </c>
      <c r="B15" s="146" t="s">
        <v>38</v>
      </c>
      <c r="C15" s="187">
        <f t="shared" si="0"/>
        <v>4754</v>
      </c>
      <c r="D15" s="187">
        <v>4175</v>
      </c>
      <c r="E15" s="187">
        <v>579</v>
      </c>
      <c r="F15" s="187">
        <f t="shared" si="1"/>
        <v>242</v>
      </c>
      <c r="G15" s="187">
        <v>172</v>
      </c>
      <c r="H15" s="187">
        <v>70</v>
      </c>
      <c r="I15" s="187">
        <v>109479</v>
      </c>
      <c r="J15" s="187">
        <v>74095</v>
      </c>
      <c r="K15" s="187">
        <f t="shared" si="2"/>
        <v>74095</v>
      </c>
      <c r="L15" s="187">
        <v>72888</v>
      </c>
      <c r="M15" s="187">
        <v>1207</v>
      </c>
      <c r="N15" s="187">
        <v>1207</v>
      </c>
      <c r="O15" s="187">
        <f t="shared" si="3"/>
        <v>74095</v>
      </c>
      <c r="P15" s="187">
        <v>72888</v>
      </c>
      <c r="Q15" s="187">
        <v>1207</v>
      </c>
      <c r="R15" s="187">
        <v>1207</v>
      </c>
      <c r="S15" s="205">
        <f t="shared" si="4"/>
        <v>0</v>
      </c>
      <c r="T15" s="187">
        <f t="shared" si="5"/>
        <v>0</v>
      </c>
      <c r="U15" s="187"/>
      <c r="V15" s="199">
        <f t="shared" si="6"/>
        <v>74095</v>
      </c>
      <c r="W15" s="188">
        <f t="shared" si="7"/>
        <v>67.7</v>
      </c>
      <c r="X15" s="188">
        <f t="shared" si="8"/>
        <v>-3.7</v>
      </c>
      <c r="Y15" s="188">
        <v>3200000</v>
      </c>
      <c r="Z15" s="189">
        <f t="shared" si="9"/>
        <v>72888000</v>
      </c>
    </row>
    <row r="16" spans="1:27" s="189" customFormat="1" ht="15" customHeight="1" x14ac:dyDescent="0.2">
      <c r="A16" s="168">
        <v>8</v>
      </c>
      <c r="B16" s="146" t="s">
        <v>39</v>
      </c>
      <c r="C16" s="187">
        <f t="shared" si="0"/>
        <v>14824</v>
      </c>
      <c r="D16" s="187">
        <v>14800</v>
      </c>
      <c r="E16" s="187">
        <v>24</v>
      </c>
      <c r="F16" s="187">
        <f t="shared" si="1"/>
        <v>583</v>
      </c>
      <c r="G16" s="187">
        <v>581</v>
      </c>
      <c r="H16" s="187">
        <v>2</v>
      </c>
      <c r="I16" s="187">
        <v>294700</v>
      </c>
      <c r="J16" s="187">
        <v>177861.8</v>
      </c>
      <c r="K16" s="187">
        <f t="shared" si="2"/>
        <v>176771.20000000001</v>
      </c>
      <c r="L16" s="187">
        <v>172985.2</v>
      </c>
      <c r="M16" s="187">
        <v>3786</v>
      </c>
      <c r="N16" s="187">
        <v>2659.9</v>
      </c>
      <c r="O16" s="187">
        <f t="shared" si="3"/>
        <v>176771.20000000001</v>
      </c>
      <c r="P16" s="187">
        <v>172985.2</v>
      </c>
      <c r="Q16" s="187">
        <v>3786</v>
      </c>
      <c r="R16" s="187">
        <v>2659.9</v>
      </c>
      <c r="S16" s="205">
        <f t="shared" si="4"/>
        <v>1090.5999999999999</v>
      </c>
      <c r="T16" s="187">
        <f t="shared" si="5"/>
        <v>1090.5999999999999</v>
      </c>
      <c r="U16" s="187"/>
      <c r="V16" s="199">
        <f t="shared" si="6"/>
        <v>177861.8</v>
      </c>
      <c r="W16" s="188">
        <f t="shared" si="7"/>
        <v>60.4</v>
      </c>
      <c r="X16" s="188">
        <f t="shared" si="8"/>
        <v>3.6</v>
      </c>
      <c r="Y16" s="188">
        <v>0</v>
      </c>
      <c r="Z16" s="189">
        <f t="shared" si="9"/>
        <v>172985200</v>
      </c>
    </row>
    <row r="17" spans="1:28" s="189" customFormat="1" ht="15" customHeight="1" x14ac:dyDescent="0.2">
      <c r="A17" s="168">
        <v>9</v>
      </c>
      <c r="B17" s="146" t="s">
        <v>40</v>
      </c>
      <c r="C17" s="187">
        <f t="shared" si="0"/>
        <v>4477</v>
      </c>
      <c r="D17" s="187">
        <v>3843</v>
      </c>
      <c r="E17" s="187">
        <v>634</v>
      </c>
      <c r="F17" s="187">
        <f t="shared" si="1"/>
        <v>199</v>
      </c>
      <c r="G17" s="187">
        <v>158</v>
      </c>
      <c r="H17" s="187">
        <v>41</v>
      </c>
      <c r="I17" s="187">
        <v>102356</v>
      </c>
      <c r="J17" s="187">
        <v>62016.800000000003</v>
      </c>
      <c r="K17" s="187">
        <f t="shared" si="2"/>
        <v>61952.7</v>
      </c>
      <c r="L17" s="187">
        <v>59813.2</v>
      </c>
      <c r="M17" s="187">
        <v>2139.5</v>
      </c>
      <c r="N17" s="187">
        <v>1011</v>
      </c>
      <c r="O17" s="187">
        <f t="shared" si="3"/>
        <v>62016.800000000003</v>
      </c>
      <c r="P17" s="187">
        <v>59877.3</v>
      </c>
      <c r="Q17" s="187">
        <v>2139.5</v>
      </c>
      <c r="R17" s="187">
        <v>1011</v>
      </c>
      <c r="S17" s="205">
        <f t="shared" si="4"/>
        <v>64.099999999999994</v>
      </c>
      <c r="T17" s="187"/>
      <c r="U17" s="187"/>
      <c r="V17" s="199">
        <f t="shared" si="6"/>
        <v>62016.800000000003</v>
      </c>
      <c r="W17" s="188">
        <f t="shared" si="7"/>
        <v>60.6</v>
      </c>
      <c r="X17" s="188">
        <f t="shared" si="8"/>
        <v>3.4</v>
      </c>
      <c r="Y17" s="188">
        <v>1000000</v>
      </c>
      <c r="Z17" s="189">
        <f t="shared" si="9"/>
        <v>59813200</v>
      </c>
    </row>
    <row r="18" spans="1:28" s="189" customFormat="1" ht="15" customHeight="1" x14ac:dyDescent="0.2">
      <c r="A18" s="168">
        <v>10</v>
      </c>
      <c r="B18" s="146" t="s">
        <v>41</v>
      </c>
      <c r="C18" s="187">
        <f t="shared" si="0"/>
        <v>5048</v>
      </c>
      <c r="D18" s="187">
        <v>5048</v>
      </c>
      <c r="E18" s="187"/>
      <c r="F18" s="187">
        <f t="shared" si="1"/>
        <v>224</v>
      </c>
      <c r="G18" s="187">
        <v>224</v>
      </c>
      <c r="H18" s="187"/>
      <c r="I18" s="187">
        <v>101639</v>
      </c>
      <c r="J18" s="187">
        <v>61746.1</v>
      </c>
      <c r="K18" s="187">
        <f t="shared" si="2"/>
        <v>61746.1</v>
      </c>
      <c r="L18" s="187">
        <v>60515.1</v>
      </c>
      <c r="M18" s="187">
        <v>1231</v>
      </c>
      <c r="N18" s="187">
        <v>1016.5</v>
      </c>
      <c r="O18" s="187">
        <f t="shared" si="3"/>
        <v>61746.1</v>
      </c>
      <c r="P18" s="187">
        <v>60515.1</v>
      </c>
      <c r="Q18" s="187">
        <v>1231</v>
      </c>
      <c r="R18" s="187">
        <v>1016.5</v>
      </c>
      <c r="S18" s="205">
        <f t="shared" si="4"/>
        <v>0</v>
      </c>
      <c r="T18" s="187">
        <f>J18-K18</f>
        <v>0</v>
      </c>
      <c r="U18" s="187">
        <v>0</v>
      </c>
      <c r="V18" s="199">
        <f t="shared" si="6"/>
        <v>61746.1</v>
      </c>
      <c r="W18" s="188">
        <f t="shared" si="7"/>
        <v>60.8</v>
      </c>
      <c r="X18" s="188">
        <f t="shared" si="8"/>
        <v>3.2</v>
      </c>
      <c r="Y18" s="188">
        <v>1527751</v>
      </c>
      <c r="Z18" s="189">
        <f t="shared" si="9"/>
        <v>60515100</v>
      </c>
    </row>
    <row r="19" spans="1:28" s="189" customFormat="1" ht="15" customHeight="1" x14ac:dyDescent="0.2">
      <c r="A19" s="168">
        <v>11</v>
      </c>
      <c r="B19" s="146" t="s">
        <v>42</v>
      </c>
      <c r="C19" s="187">
        <f t="shared" si="0"/>
        <v>16624</v>
      </c>
      <c r="D19" s="187">
        <v>14189</v>
      </c>
      <c r="E19" s="187">
        <v>2435</v>
      </c>
      <c r="F19" s="187">
        <f t="shared" si="1"/>
        <v>699</v>
      </c>
      <c r="G19" s="187">
        <v>554</v>
      </c>
      <c r="H19" s="187">
        <v>145</v>
      </c>
      <c r="I19" s="187">
        <v>379318</v>
      </c>
      <c r="J19" s="187">
        <v>224619.5</v>
      </c>
      <c r="K19" s="187">
        <f t="shared" si="2"/>
        <v>224589.4</v>
      </c>
      <c r="L19" s="187">
        <v>220377.9</v>
      </c>
      <c r="M19" s="187">
        <v>4211.5</v>
      </c>
      <c r="N19" s="187">
        <v>3235.2</v>
      </c>
      <c r="O19" s="187">
        <f t="shared" si="3"/>
        <v>222333.5</v>
      </c>
      <c r="P19" s="187">
        <v>218122</v>
      </c>
      <c r="Q19" s="187">
        <v>4211.5</v>
      </c>
      <c r="R19" s="187">
        <v>3235.2</v>
      </c>
      <c r="S19" s="205">
        <f t="shared" si="4"/>
        <v>30.1</v>
      </c>
      <c r="T19" s="187">
        <f>J19-K19</f>
        <v>30.1</v>
      </c>
      <c r="U19" s="187"/>
      <c r="V19" s="199">
        <f t="shared" si="6"/>
        <v>224619.5</v>
      </c>
      <c r="W19" s="188">
        <f t="shared" si="7"/>
        <v>59.2</v>
      </c>
      <c r="X19" s="188">
        <f t="shared" si="8"/>
        <v>4.8</v>
      </c>
      <c r="Y19" s="188">
        <v>13881870</v>
      </c>
      <c r="Z19" s="189">
        <f t="shared" si="9"/>
        <v>220377900</v>
      </c>
    </row>
    <row r="20" spans="1:28" s="189" customFormat="1" ht="15" customHeight="1" x14ac:dyDescent="0.2">
      <c r="A20" s="168">
        <v>12</v>
      </c>
      <c r="B20" s="146" t="s">
        <v>43</v>
      </c>
      <c r="C20" s="187">
        <f t="shared" si="0"/>
        <v>3062</v>
      </c>
      <c r="D20" s="187">
        <v>3062</v>
      </c>
      <c r="E20" s="187"/>
      <c r="F20" s="187">
        <f t="shared" si="1"/>
        <v>136</v>
      </c>
      <c r="G20" s="187">
        <v>136</v>
      </c>
      <c r="H20" s="187"/>
      <c r="I20" s="187">
        <v>58417</v>
      </c>
      <c r="J20" s="187">
        <v>41020.300000000003</v>
      </c>
      <c r="K20" s="187">
        <f t="shared" si="2"/>
        <v>38013.699999999997</v>
      </c>
      <c r="L20" s="187">
        <v>37359.4</v>
      </c>
      <c r="M20" s="187">
        <v>654.29999999999995</v>
      </c>
      <c r="N20" s="187">
        <v>171.8</v>
      </c>
      <c r="O20" s="187">
        <f t="shared" si="3"/>
        <v>37155.4</v>
      </c>
      <c r="P20" s="187">
        <v>36501.1</v>
      </c>
      <c r="Q20" s="187">
        <v>654.29999999999995</v>
      </c>
      <c r="R20" s="187">
        <v>171.8</v>
      </c>
      <c r="S20" s="205">
        <f t="shared" si="4"/>
        <v>3006.6</v>
      </c>
      <c r="T20" s="187"/>
      <c r="U20" s="187"/>
      <c r="V20" s="199">
        <f t="shared" si="6"/>
        <v>41020.300000000003</v>
      </c>
      <c r="W20" s="173">
        <f t="shared" si="7"/>
        <v>70.2</v>
      </c>
      <c r="X20" s="173">
        <f t="shared" si="8"/>
        <v>-6.2</v>
      </c>
      <c r="Y20" s="188">
        <v>1300000</v>
      </c>
      <c r="Z20" s="189">
        <f t="shared" si="9"/>
        <v>37359400</v>
      </c>
    </row>
    <row r="21" spans="1:28" s="208" customFormat="1" ht="15" customHeight="1" x14ac:dyDescent="0.2">
      <c r="A21" s="168">
        <v>13</v>
      </c>
      <c r="B21" s="146" t="s">
        <v>44</v>
      </c>
      <c r="C21" s="187">
        <f t="shared" si="0"/>
        <v>1382</v>
      </c>
      <c r="D21" s="187"/>
      <c r="E21" s="187">
        <v>1382</v>
      </c>
      <c r="F21" s="187">
        <f t="shared" si="1"/>
        <v>94</v>
      </c>
      <c r="G21" s="187"/>
      <c r="H21" s="187">
        <v>94</v>
      </c>
      <c r="I21" s="187">
        <v>53326</v>
      </c>
      <c r="J21" s="187">
        <v>30393.5</v>
      </c>
      <c r="K21" s="187">
        <f t="shared" si="2"/>
        <v>30393.5</v>
      </c>
      <c r="L21" s="187">
        <v>30043.200000000001</v>
      </c>
      <c r="M21" s="187">
        <v>350.3</v>
      </c>
      <c r="N21" s="187">
        <v>350.3</v>
      </c>
      <c r="O21" s="187">
        <f t="shared" si="3"/>
        <v>30393.5</v>
      </c>
      <c r="P21" s="187">
        <v>30043.200000000001</v>
      </c>
      <c r="Q21" s="187">
        <v>350.3</v>
      </c>
      <c r="R21" s="187">
        <v>350.3</v>
      </c>
      <c r="S21" s="205">
        <f t="shared" si="4"/>
        <v>0</v>
      </c>
      <c r="T21" s="187">
        <f t="shared" ref="T21:T28" si="10">J21-K21</f>
        <v>0</v>
      </c>
      <c r="U21" s="187">
        <v>0</v>
      </c>
      <c r="V21" s="199">
        <f t="shared" si="6"/>
        <v>30393.5</v>
      </c>
      <c r="W21" s="188">
        <f t="shared" si="7"/>
        <v>57</v>
      </c>
      <c r="X21" s="188">
        <f t="shared" si="8"/>
        <v>7</v>
      </c>
      <c r="Y21" s="188">
        <v>2200000</v>
      </c>
      <c r="Z21" s="189">
        <f t="shared" si="9"/>
        <v>30043200</v>
      </c>
    </row>
    <row r="22" spans="1:28" s="208" customFormat="1" ht="15" customHeight="1" x14ac:dyDescent="0.2">
      <c r="A22" s="168">
        <v>14</v>
      </c>
      <c r="B22" s="146" t="s">
        <v>45</v>
      </c>
      <c r="C22" s="187">
        <f t="shared" si="0"/>
        <v>1259</v>
      </c>
      <c r="D22" s="187"/>
      <c r="E22" s="187">
        <v>1259</v>
      </c>
      <c r="F22" s="187">
        <f t="shared" si="1"/>
        <v>110</v>
      </c>
      <c r="G22" s="187"/>
      <c r="H22" s="187">
        <v>110</v>
      </c>
      <c r="I22" s="187">
        <v>56085</v>
      </c>
      <c r="J22" s="187">
        <v>33866.300000000003</v>
      </c>
      <c r="K22" s="187">
        <f t="shared" si="2"/>
        <v>33866.300000000003</v>
      </c>
      <c r="L22" s="187">
        <v>33699.4</v>
      </c>
      <c r="M22" s="187">
        <v>166.9</v>
      </c>
      <c r="N22" s="187">
        <v>81.099999999999994</v>
      </c>
      <c r="O22" s="187">
        <f t="shared" si="3"/>
        <v>33866.300000000003</v>
      </c>
      <c r="P22" s="187">
        <v>33699.4</v>
      </c>
      <c r="Q22" s="187">
        <v>166.9</v>
      </c>
      <c r="R22" s="187">
        <v>81.099999999999994</v>
      </c>
      <c r="S22" s="205">
        <f t="shared" si="4"/>
        <v>0</v>
      </c>
      <c r="T22" s="187">
        <f t="shared" si="10"/>
        <v>0</v>
      </c>
      <c r="U22" s="187">
        <v>1186.5999999999999</v>
      </c>
      <c r="V22" s="199">
        <f t="shared" si="6"/>
        <v>35052.9</v>
      </c>
      <c r="W22" s="188">
        <f t="shared" si="7"/>
        <v>62.5</v>
      </c>
      <c r="X22" s="188">
        <f t="shared" si="8"/>
        <v>1.5</v>
      </c>
      <c r="Y22" s="188">
        <v>1073190</v>
      </c>
      <c r="Z22" s="189">
        <f t="shared" si="9"/>
        <v>33699400</v>
      </c>
    </row>
    <row r="23" spans="1:28" s="208" customFormat="1" ht="15" customHeight="1" x14ac:dyDescent="0.2">
      <c r="A23" s="168">
        <v>15</v>
      </c>
      <c r="B23" s="146" t="s">
        <v>46</v>
      </c>
      <c r="C23" s="187">
        <f t="shared" si="0"/>
        <v>2702</v>
      </c>
      <c r="D23" s="187">
        <v>2515</v>
      </c>
      <c r="E23" s="187">
        <v>187</v>
      </c>
      <c r="F23" s="187">
        <f t="shared" si="1"/>
        <v>122</v>
      </c>
      <c r="G23" s="187">
        <v>106</v>
      </c>
      <c r="H23" s="187">
        <v>16</v>
      </c>
      <c r="I23" s="187">
        <v>62379</v>
      </c>
      <c r="J23" s="187">
        <v>42218.9</v>
      </c>
      <c r="K23" s="187">
        <f t="shared" si="2"/>
        <v>40727.699999999997</v>
      </c>
      <c r="L23" s="187">
        <v>40175.699999999997</v>
      </c>
      <c r="M23" s="187">
        <v>552</v>
      </c>
      <c r="N23" s="187">
        <v>552</v>
      </c>
      <c r="O23" s="187">
        <f t="shared" si="3"/>
        <v>40759.5</v>
      </c>
      <c r="P23" s="187">
        <v>40207.5</v>
      </c>
      <c r="Q23" s="187">
        <v>552</v>
      </c>
      <c r="R23" s="187">
        <v>552</v>
      </c>
      <c r="S23" s="205">
        <f t="shared" si="4"/>
        <v>1491.2</v>
      </c>
      <c r="T23" s="187">
        <f t="shared" si="10"/>
        <v>1491.2</v>
      </c>
      <c r="U23" s="187"/>
      <c r="V23" s="199">
        <f t="shared" si="6"/>
        <v>42218.9</v>
      </c>
      <c r="W23" s="173">
        <f t="shared" si="7"/>
        <v>67.7</v>
      </c>
      <c r="X23" s="173">
        <f t="shared" si="8"/>
        <v>-3.7</v>
      </c>
      <c r="Y23" s="188">
        <v>500000</v>
      </c>
      <c r="Z23" s="189">
        <f t="shared" si="9"/>
        <v>40175700</v>
      </c>
    </row>
    <row r="24" spans="1:28" s="208" customFormat="1" ht="15" customHeight="1" x14ac:dyDescent="0.2">
      <c r="A24" s="168">
        <v>16</v>
      </c>
      <c r="B24" s="146" t="s">
        <v>47</v>
      </c>
      <c r="C24" s="187">
        <f t="shared" si="0"/>
        <v>2585</v>
      </c>
      <c r="D24" s="187">
        <v>1753</v>
      </c>
      <c r="E24" s="187">
        <v>832</v>
      </c>
      <c r="F24" s="187">
        <f t="shared" si="1"/>
        <v>176</v>
      </c>
      <c r="G24" s="187">
        <v>84</v>
      </c>
      <c r="H24" s="187">
        <v>92</v>
      </c>
      <c r="I24" s="187">
        <v>67577</v>
      </c>
      <c r="J24" s="187">
        <v>49969.1</v>
      </c>
      <c r="K24" s="187">
        <f t="shared" si="2"/>
        <v>49419.6</v>
      </c>
      <c r="L24" s="187">
        <v>48785.5</v>
      </c>
      <c r="M24" s="187">
        <v>634.1</v>
      </c>
      <c r="N24" s="187">
        <v>426.2</v>
      </c>
      <c r="O24" s="187">
        <f t="shared" si="3"/>
        <v>49969.1</v>
      </c>
      <c r="P24" s="187">
        <v>49335</v>
      </c>
      <c r="Q24" s="187">
        <v>634.1</v>
      </c>
      <c r="R24" s="187">
        <v>426.2</v>
      </c>
      <c r="S24" s="205">
        <f t="shared" si="4"/>
        <v>549.5</v>
      </c>
      <c r="T24" s="187">
        <f t="shared" si="10"/>
        <v>549.5</v>
      </c>
      <c r="U24" s="187">
        <v>4.2</v>
      </c>
      <c r="V24" s="199">
        <f t="shared" si="6"/>
        <v>49973.3</v>
      </c>
      <c r="W24" s="173">
        <f t="shared" si="7"/>
        <v>74</v>
      </c>
      <c r="X24" s="173">
        <f t="shared" si="8"/>
        <v>-10</v>
      </c>
      <c r="Y24" s="188">
        <v>2100000</v>
      </c>
      <c r="Z24" s="189">
        <f t="shared" si="9"/>
        <v>48785500</v>
      </c>
      <c r="AA24" s="7"/>
      <c r="AB24" s="7"/>
    </row>
    <row r="25" spans="1:28" s="208" customFormat="1" ht="15" customHeight="1" x14ac:dyDescent="0.2">
      <c r="A25" s="168">
        <v>17</v>
      </c>
      <c r="B25" s="146" t="s">
        <v>48</v>
      </c>
      <c r="C25" s="187">
        <f t="shared" si="0"/>
        <v>2382</v>
      </c>
      <c r="D25" s="187">
        <v>418</v>
      </c>
      <c r="E25" s="187">
        <v>1964</v>
      </c>
      <c r="F25" s="187">
        <f t="shared" si="1"/>
        <v>169</v>
      </c>
      <c r="G25" s="187">
        <v>21</v>
      </c>
      <c r="H25" s="187">
        <v>148</v>
      </c>
      <c r="I25" s="187">
        <v>92581</v>
      </c>
      <c r="J25" s="187">
        <v>48533.1</v>
      </c>
      <c r="K25" s="187">
        <f t="shared" si="2"/>
        <v>48665.5</v>
      </c>
      <c r="L25" s="187">
        <v>48070</v>
      </c>
      <c r="M25" s="187">
        <v>595.5</v>
      </c>
      <c r="N25" s="187">
        <v>595.5</v>
      </c>
      <c r="O25" s="187">
        <f t="shared" si="3"/>
        <v>48533.1</v>
      </c>
      <c r="P25" s="187">
        <v>47937.599999999999</v>
      </c>
      <c r="Q25" s="187">
        <v>595.5</v>
      </c>
      <c r="R25" s="187">
        <v>595.5</v>
      </c>
      <c r="S25" s="205">
        <f t="shared" si="4"/>
        <v>-132.4</v>
      </c>
      <c r="T25" s="187">
        <f t="shared" si="10"/>
        <v>-132.4</v>
      </c>
      <c r="U25" s="187"/>
      <c r="V25" s="199">
        <f t="shared" si="6"/>
        <v>48533.1</v>
      </c>
      <c r="W25" s="188">
        <f t="shared" si="7"/>
        <v>52.4</v>
      </c>
      <c r="X25" s="188">
        <f t="shared" si="8"/>
        <v>11.6</v>
      </c>
      <c r="Y25" s="188">
        <v>0</v>
      </c>
      <c r="Z25" s="189">
        <f t="shared" si="9"/>
        <v>48070000</v>
      </c>
      <c r="AA25" s="7"/>
      <c r="AB25" s="7"/>
    </row>
    <row r="26" spans="1:28" s="208" customFormat="1" ht="15" customHeight="1" x14ac:dyDescent="0.2">
      <c r="A26" s="168">
        <v>18</v>
      </c>
      <c r="B26" s="146" t="s">
        <v>49</v>
      </c>
      <c r="C26" s="187">
        <f t="shared" si="0"/>
        <v>1632</v>
      </c>
      <c r="D26" s="187">
        <v>841</v>
      </c>
      <c r="E26" s="187">
        <v>791</v>
      </c>
      <c r="F26" s="187">
        <f t="shared" si="1"/>
        <v>112</v>
      </c>
      <c r="G26" s="187">
        <v>40</v>
      </c>
      <c r="H26" s="187">
        <v>72</v>
      </c>
      <c r="I26" s="187">
        <v>48560</v>
      </c>
      <c r="J26" s="187">
        <v>31824.1</v>
      </c>
      <c r="K26" s="187">
        <f>L26+M26</f>
        <v>31824.1</v>
      </c>
      <c r="L26" s="187">
        <v>31256.1</v>
      </c>
      <c r="M26" s="187">
        <v>568</v>
      </c>
      <c r="N26" s="187">
        <v>371.2</v>
      </c>
      <c r="O26" s="187">
        <f t="shared" si="3"/>
        <v>31824.1</v>
      </c>
      <c r="P26" s="187">
        <v>31256.1</v>
      </c>
      <c r="Q26" s="187">
        <v>568</v>
      </c>
      <c r="R26" s="187">
        <v>371.2</v>
      </c>
      <c r="S26" s="205">
        <f t="shared" si="4"/>
        <v>0</v>
      </c>
      <c r="T26" s="187">
        <f t="shared" si="10"/>
        <v>0</v>
      </c>
      <c r="U26" s="187">
        <v>0</v>
      </c>
      <c r="V26" s="199">
        <f t="shared" si="6"/>
        <v>31824.1</v>
      </c>
      <c r="W26" s="188">
        <f t="shared" si="7"/>
        <v>65.5</v>
      </c>
      <c r="X26" s="188">
        <f t="shared" si="8"/>
        <v>-1.5</v>
      </c>
      <c r="Y26" s="188">
        <v>450000</v>
      </c>
      <c r="Z26" s="189">
        <f t="shared" si="9"/>
        <v>31256100</v>
      </c>
      <c r="AA26" s="7"/>
      <c r="AB26" s="7"/>
    </row>
    <row r="27" spans="1:28" s="208" customFormat="1" ht="15" customHeight="1" x14ac:dyDescent="0.2">
      <c r="A27" s="168">
        <v>19</v>
      </c>
      <c r="B27" s="146" t="s">
        <v>50</v>
      </c>
      <c r="C27" s="187">
        <f t="shared" si="0"/>
        <v>3835</v>
      </c>
      <c r="D27" s="187">
        <v>907</v>
      </c>
      <c r="E27" s="187">
        <v>2928</v>
      </c>
      <c r="F27" s="187">
        <f t="shared" si="1"/>
        <v>196</v>
      </c>
      <c r="G27" s="187">
        <v>37</v>
      </c>
      <c r="H27" s="187">
        <v>159</v>
      </c>
      <c r="I27" s="187">
        <v>132327</v>
      </c>
      <c r="J27" s="187">
        <v>79557.5</v>
      </c>
      <c r="K27" s="187">
        <f t="shared" si="2"/>
        <v>79557.5</v>
      </c>
      <c r="L27" s="187">
        <v>70665.7</v>
      </c>
      <c r="M27" s="187">
        <v>8891.7999999999993</v>
      </c>
      <c r="N27" s="187">
        <v>907.9</v>
      </c>
      <c r="O27" s="187">
        <f t="shared" si="3"/>
        <v>79557.5</v>
      </c>
      <c r="P27" s="187">
        <v>70665.7</v>
      </c>
      <c r="Q27" s="187">
        <v>8891.7999999999993</v>
      </c>
      <c r="R27" s="187">
        <v>907.9</v>
      </c>
      <c r="S27" s="205">
        <f t="shared" si="4"/>
        <v>0</v>
      </c>
      <c r="T27" s="187">
        <f t="shared" si="10"/>
        <v>0</v>
      </c>
      <c r="U27" s="187">
        <v>0</v>
      </c>
      <c r="V27" s="199">
        <f t="shared" si="6"/>
        <v>79557.5</v>
      </c>
      <c r="W27" s="188">
        <f t="shared" si="7"/>
        <v>60.1</v>
      </c>
      <c r="X27" s="188">
        <f t="shared" si="8"/>
        <v>3.9</v>
      </c>
      <c r="Y27" s="188">
        <v>3200000</v>
      </c>
      <c r="Z27" s="189">
        <f t="shared" si="9"/>
        <v>70665700</v>
      </c>
      <c r="AA27" s="7"/>
      <c r="AB27" s="7"/>
    </row>
    <row r="28" spans="1:28" s="208" customFormat="1" ht="15" customHeight="1" x14ac:dyDescent="0.2">
      <c r="A28" s="168">
        <v>20</v>
      </c>
      <c r="B28" s="146" t="s">
        <v>51</v>
      </c>
      <c r="C28" s="187">
        <f t="shared" si="0"/>
        <v>3894</v>
      </c>
      <c r="D28" s="187"/>
      <c r="E28" s="187">
        <v>3894</v>
      </c>
      <c r="F28" s="187">
        <f t="shared" si="1"/>
        <v>222</v>
      </c>
      <c r="G28" s="187"/>
      <c r="H28" s="187">
        <v>222</v>
      </c>
      <c r="I28" s="187">
        <v>148524</v>
      </c>
      <c r="J28" s="187">
        <v>93568.1</v>
      </c>
      <c r="K28" s="187">
        <f t="shared" si="2"/>
        <v>93568.1</v>
      </c>
      <c r="L28" s="187">
        <v>92568.1</v>
      </c>
      <c r="M28" s="187">
        <v>1000</v>
      </c>
      <c r="N28" s="187"/>
      <c r="O28" s="187">
        <f t="shared" si="3"/>
        <v>91943.2</v>
      </c>
      <c r="P28" s="187">
        <v>90946.4</v>
      </c>
      <c r="Q28" s="187">
        <v>996.8</v>
      </c>
      <c r="R28" s="187"/>
      <c r="S28" s="205">
        <f t="shared" si="4"/>
        <v>0</v>
      </c>
      <c r="T28" s="187">
        <f t="shared" si="10"/>
        <v>0</v>
      </c>
      <c r="U28" s="187"/>
      <c r="V28" s="199">
        <f t="shared" si="6"/>
        <v>93568.1</v>
      </c>
      <c r="W28" s="188">
        <f t="shared" si="7"/>
        <v>63</v>
      </c>
      <c r="X28" s="188">
        <f t="shared" si="8"/>
        <v>1</v>
      </c>
      <c r="Y28" s="188">
        <v>0</v>
      </c>
      <c r="Z28" s="189">
        <f t="shared" si="9"/>
        <v>92568100</v>
      </c>
      <c r="AA28" s="7"/>
      <c r="AB28" s="7"/>
    </row>
    <row r="29" spans="1:28" s="208" customFormat="1" ht="15" customHeight="1" x14ac:dyDescent="0.2">
      <c r="A29" s="168">
        <v>21</v>
      </c>
      <c r="B29" s="146" t="s">
        <v>52</v>
      </c>
      <c r="C29" s="187">
        <f t="shared" si="0"/>
        <v>3441</v>
      </c>
      <c r="D29" s="187">
        <v>635</v>
      </c>
      <c r="E29" s="187">
        <v>2806</v>
      </c>
      <c r="F29" s="187">
        <f t="shared" si="1"/>
        <v>195</v>
      </c>
      <c r="G29" s="187">
        <v>25</v>
      </c>
      <c r="H29" s="187">
        <v>170</v>
      </c>
      <c r="I29" s="187">
        <v>125982</v>
      </c>
      <c r="J29" s="187">
        <v>72006</v>
      </c>
      <c r="K29" s="187">
        <f t="shared" si="2"/>
        <v>67597.100000000006</v>
      </c>
      <c r="L29" s="187">
        <v>66820.5</v>
      </c>
      <c r="M29" s="187">
        <v>776.6</v>
      </c>
      <c r="N29" s="187">
        <v>637.1</v>
      </c>
      <c r="O29" s="187">
        <f t="shared" si="3"/>
        <v>67597.100000000006</v>
      </c>
      <c r="P29" s="187">
        <v>66820.5</v>
      </c>
      <c r="Q29" s="187">
        <v>776.6</v>
      </c>
      <c r="R29" s="187">
        <v>637.1</v>
      </c>
      <c r="S29" s="205">
        <f t="shared" si="4"/>
        <v>4408.8999999999996</v>
      </c>
      <c r="T29" s="187"/>
      <c r="U29" s="187"/>
      <c r="V29" s="199">
        <f t="shared" si="6"/>
        <v>72006</v>
      </c>
      <c r="W29" s="188">
        <f t="shared" si="7"/>
        <v>57.2</v>
      </c>
      <c r="X29" s="188">
        <f t="shared" si="8"/>
        <v>6.8</v>
      </c>
      <c r="Y29" s="188">
        <v>0</v>
      </c>
      <c r="Z29" s="189">
        <f t="shared" si="9"/>
        <v>66820500</v>
      </c>
      <c r="AA29" s="7"/>
      <c r="AB29" s="7"/>
    </row>
    <row r="30" spans="1:28" s="208" customFormat="1" ht="15" customHeight="1" x14ac:dyDescent="0.2">
      <c r="A30" s="168">
        <v>22</v>
      </c>
      <c r="B30" s="146" t="s">
        <v>53</v>
      </c>
      <c r="C30" s="187">
        <f t="shared" si="0"/>
        <v>1101</v>
      </c>
      <c r="D30" s="187">
        <v>395</v>
      </c>
      <c r="E30" s="187">
        <v>706</v>
      </c>
      <c r="F30" s="187">
        <f t="shared" si="1"/>
        <v>100</v>
      </c>
      <c r="G30" s="187">
        <v>21</v>
      </c>
      <c r="H30" s="187">
        <v>79</v>
      </c>
      <c r="I30" s="187">
        <v>41462</v>
      </c>
      <c r="J30" s="187">
        <v>27749.1</v>
      </c>
      <c r="K30" s="187">
        <f t="shared" si="2"/>
        <v>27802.1</v>
      </c>
      <c r="L30" s="187">
        <v>27516.6</v>
      </c>
      <c r="M30" s="187">
        <v>285.5</v>
      </c>
      <c r="N30" s="187">
        <v>236.9</v>
      </c>
      <c r="O30" s="187">
        <f t="shared" si="3"/>
        <v>27749.1</v>
      </c>
      <c r="P30" s="187">
        <v>27463.599999999999</v>
      </c>
      <c r="Q30" s="187">
        <v>285.5</v>
      </c>
      <c r="R30" s="187">
        <v>236.9</v>
      </c>
      <c r="S30" s="205">
        <f t="shared" si="4"/>
        <v>-53</v>
      </c>
      <c r="T30" s="187">
        <f>J30-K30</f>
        <v>-53</v>
      </c>
      <c r="U30" s="187">
        <v>0</v>
      </c>
      <c r="V30" s="199">
        <f t="shared" si="6"/>
        <v>27749.1</v>
      </c>
      <c r="W30" s="188">
        <f t="shared" si="7"/>
        <v>66.900000000000006</v>
      </c>
      <c r="X30" s="188">
        <f t="shared" si="8"/>
        <v>-2.9</v>
      </c>
      <c r="Y30" s="188">
        <v>736000</v>
      </c>
      <c r="Z30" s="189">
        <f t="shared" si="9"/>
        <v>27516600</v>
      </c>
      <c r="AA30" s="7"/>
      <c r="AB30" s="7"/>
    </row>
    <row r="31" spans="1:28" s="208" customFormat="1" ht="15" customHeight="1" x14ac:dyDescent="0.2">
      <c r="A31" s="168">
        <v>23</v>
      </c>
      <c r="B31" s="146" t="s">
        <v>54</v>
      </c>
      <c r="C31" s="187">
        <f t="shared" si="0"/>
        <v>3045</v>
      </c>
      <c r="D31" s="187"/>
      <c r="E31" s="187">
        <v>3045</v>
      </c>
      <c r="F31" s="187">
        <f t="shared" si="1"/>
        <v>219</v>
      </c>
      <c r="G31" s="187"/>
      <c r="H31" s="187">
        <v>219</v>
      </c>
      <c r="I31" s="187">
        <v>117125</v>
      </c>
      <c r="J31" s="187">
        <v>61872.4</v>
      </c>
      <c r="K31" s="187">
        <f t="shared" si="2"/>
        <v>60291.199999999997</v>
      </c>
      <c r="L31" s="187">
        <v>59531.199999999997</v>
      </c>
      <c r="M31" s="187">
        <v>760</v>
      </c>
      <c r="N31" s="187">
        <v>277.89999999999998</v>
      </c>
      <c r="O31" s="187">
        <f t="shared" si="3"/>
        <v>60291.199999999997</v>
      </c>
      <c r="P31" s="187">
        <v>59531.199999999997</v>
      </c>
      <c r="Q31" s="187">
        <v>760</v>
      </c>
      <c r="R31" s="187">
        <v>277.89999999999998</v>
      </c>
      <c r="S31" s="205">
        <f t="shared" si="4"/>
        <v>1581.2</v>
      </c>
      <c r="T31" s="187"/>
      <c r="U31" s="187"/>
      <c r="V31" s="199">
        <f t="shared" si="6"/>
        <v>61872.4</v>
      </c>
      <c r="W31" s="188">
        <f t="shared" si="7"/>
        <v>52.8</v>
      </c>
      <c r="X31" s="188">
        <f t="shared" si="8"/>
        <v>11.2</v>
      </c>
      <c r="Y31" s="188">
        <v>1500000</v>
      </c>
      <c r="Z31" s="189">
        <f t="shared" si="9"/>
        <v>59531200</v>
      </c>
      <c r="AA31" s="7"/>
      <c r="AB31" s="7"/>
    </row>
    <row r="32" spans="1:28" s="208" customFormat="1" ht="15" customHeight="1" x14ac:dyDescent="0.2">
      <c r="A32" s="168">
        <v>22</v>
      </c>
      <c r="B32" s="146" t="s">
        <v>55</v>
      </c>
      <c r="C32" s="187">
        <f t="shared" si="0"/>
        <v>2486</v>
      </c>
      <c r="D32" s="187">
        <v>1300</v>
      </c>
      <c r="E32" s="187">
        <v>1186</v>
      </c>
      <c r="F32" s="187">
        <f t="shared" si="1"/>
        <v>167</v>
      </c>
      <c r="G32" s="187">
        <v>64</v>
      </c>
      <c r="H32" s="187">
        <v>103</v>
      </c>
      <c r="I32" s="187">
        <v>71806</v>
      </c>
      <c r="J32" s="187">
        <v>43574.9</v>
      </c>
      <c r="K32" s="187">
        <f t="shared" si="2"/>
        <v>43833</v>
      </c>
      <c r="L32" s="187">
        <v>43356</v>
      </c>
      <c r="M32" s="187">
        <v>477</v>
      </c>
      <c r="N32" s="187">
        <v>369.1</v>
      </c>
      <c r="O32" s="187">
        <f t="shared" si="3"/>
        <v>43833</v>
      </c>
      <c r="P32" s="187">
        <v>43356</v>
      </c>
      <c r="Q32" s="187">
        <v>477</v>
      </c>
      <c r="R32" s="187">
        <v>369.1</v>
      </c>
      <c r="S32" s="205">
        <f t="shared" si="4"/>
        <v>-258.10000000000002</v>
      </c>
      <c r="T32" s="187">
        <f>J32-K32</f>
        <v>-258.10000000000002</v>
      </c>
      <c r="U32" s="187">
        <v>1711.6</v>
      </c>
      <c r="V32" s="199">
        <f t="shared" si="6"/>
        <v>45286.5</v>
      </c>
      <c r="W32" s="188">
        <f t="shared" si="7"/>
        <v>63.1</v>
      </c>
      <c r="X32" s="188">
        <f t="shared" si="8"/>
        <v>0.9</v>
      </c>
      <c r="Y32" s="188">
        <v>1840000</v>
      </c>
      <c r="Z32" s="189">
        <f t="shared" si="9"/>
        <v>43356000</v>
      </c>
      <c r="AA32" s="7"/>
      <c r="AB32" s="7"/>
    </row>
    <row r="33" spans="1:28" s="208" customFormat="1" ht="15" customHeight="1" x14ac:dyDescent="0.2">
      <c r="A33" s="168">
        <v>25</v>
      </c>
      <c r="B33" s="146" t="s">
        <v>56</v>
      </c>
      <c r="C33" s="187">
        <f t="shared" si="0"/>
        <v>3467</v>
      </c>
      <c r="D33" s="187">
        <v>2369</v>
      </c>
      <c r="E33" s="187">
        <v>1098</v>
      </c>
      <c r="F33" s="187">
        <f t="shared" si="1"/>
        <v>198</v>
      </c>
      <c r="G33" s="187">
        <v>98</v>
      </c>
      <c r="H33" s="187">
        <v>100</v>
      </c>
      <c r="I33" s="187">
        <v>90676</v>
      </c>
      <c r="J33" s="187">
        <v>50145.599999999999</v>
      </c>
      <c r="K33" s="187">
        <f t="shared" si="2"/>
        <v>50145.599999999999</v>
      </c>
      <c r="L33" s="187">
        <v>49269.599999999999</v>
      </c>
      <c r="M33" s="187">
        <v>876</v>
      </c>
      <c r="N33" s="187">
        <v>436.8</v>
      </c>
      <c r="O33" s="187">
        <f t="shared" si="3"/>
        <v>50145.599999999999</v>
      </c>
      <c r="P33" s="187">
        <v>49269.599999999999</v>
      </c>
      <c r="Q33" s="187">
        <v>876</v>
      </c>
      <c r="R33" s="187">
        <v>631.29999999999995</v>
      </c>
      <c r="S33" s="205">
        <f t="shared" si="4"/>
        <v>0</v>
      </c>
      <c r="T33" s="187"/>
      <c r="U33" s="187"/>
      <c r="V33" s="199">
        <f t="shared" si="6"/>
        <v>50145.599999999999</v>
      </c>
      <c r="W33" s="188">
        <f t="shared" si="7"/>
        <v>55.3</v>
      </c>
      <c r="X33" s="188">
        <f t="shared" si="8"/>
        <v>8.6999999999999993</v>
      </c>
      <c r="Y33" s="188">
        <v>1550000</v>
      </c>
      <c r="Z33" s="189">
        <f t="shared" si="9"/>
        <v>49269600</v>
      </c>
      <c r="AA33" s="7"/>
      <c r="AB33" s="7"/>
    </row>
    <row r="34" spans="1:28" s="208" customFormat="1" ht="15" customHeight="1" x14ac:dyDescent="0.2">
      <c r="A34" s="168">
        <v>26</v>
      </c>
      <c r="B34" s="146" t="s">
        <v>57</v>
      </c>
      <c r="C34" s="187">
        <f t="shared" si="0"/>
        <v>2726</v>
      </c>
      <c r="D34" s="187"/>
      <c r="E34" s="187">
        <v>2726</v>
      </c>
      <c r="F34" s="187">
        <f t="shared" si="1"/>
        <v>171</v>
      </c>
      <c r="G34" s="187"/>
      <c r="H34" s="187">
        <v>171</v>
      </c>
      <c r="I34" s="187">
        <v>131927</v>
      </c>
      <c r="J34" s="187">
        <v>66079.899999999994</v>
      </c>
      <c r="K34" s="187">
        <f t="shared" si="2"/>
        <v>66079.899999999994</v>
      </c>
      <c r="L34" s="187">
        <v>64416.9</v>
      </c>
      <c r="M34" s="187">
        <v>1663</v>
      </c>
      <c r="N34" s="187">
        <v>1037.5</v>
      </c>
      <c r="O34" s="187">
        <f t="shared" si="3"/>
        <v>66079.899999999994</v>
      </c>
      <c r="P34" s="187">
        <v>64416.9</v>
      </c>
      <c r="Q34" s="187">
        <v>1663</v>
      </c>
      <c r="R34" s="187">
        <v>1037.5</v>
      </c>
      <c r="S34" s="205">
        <f t="shared" si="4"/>
        <v>0</v>
      </c>
      <c r="T34" s="187">
        <f t="shared" ref="T34:T41" si="11">J34-K34</f>
        <v>0</v>
      </c>
      <c r="U34" s="187"/>
      <c r="V34" s="199">
        <f t="shared" si="6"/>
        <v>66079.899999999994</v>
      </c>
      <c r="W34" s="188">
        <f t="shared" si="7"/>
        <v>50.1</v>
      </c>
      <c r="X34" s="188">
        <f t="shared" si="8"/>
        <v>13.9</v>
      </c>
      <c r="Y34" s="209">
        <v>4030550</v>
      </c>
      <c r="Z34" s="210" t="s">
        <v>108</v>
      </c>
      <c r="AA34" s="211"/>
    </row>
    <row r="35" spans="1:28" s="208" customFormat="1" ht="15" customHeight="1" x14ac:dyDescent="0.2">
      <c r="A35" s="168">
        <v>27</v>
      </c>
      <c r="B35" s="146" t="s">
        <v>58</v>
      </c>
      <c r="C35" s="187">
        <f t="shared" si="0"/>
        <v>1453</v>
      </c>
      <c r="D35" s="187">
        <v>1100</v>
      </c>
      <c r="E35" s="187">
        <v>353</v>
      </c>
      <c r="F35" s="187">
        <f t="shared" si="1"/>
        <v>117</v>
      </c>
      <c r="G35" s="187">
        <v>55</v>
      </c>
      <c r="H35" s="187">
        <v>62</v>
      </c>
      <c r="I35" s="187">
        <v>39742</v>
      </c>
      <c r="J35" s="187">
        <v>33399.5</v>
      </c>
      <c r="K35" s="187">
        <f t="shared" si="2"/>
        <v>33410.5</v>
      </c>
      <c r="L35" s="187">
        <v>33047</v>
      </c>
      <c r="M35" s="187">
        <v>363.5</v>
      </c>
      <c r="N35" s="187"/>
      <c r="O35" s="187">
        <f t="shared" si="3"/>
        <v>32412.6</v>
      </c>
      <c r="P35" s="187">
        <v>32049.1</v>
      </c>
      <c r="Q35" s="187">
        <v>363.5</v>
      </c>
      <c r="R35" s="187"/>
      <c r="S35" s="205">
        <f t="shared" si="4"/>
        <v>-11</v>
      </c>
      <c r="T35" s="187">
        <f t="shared" si="11"/>
        <v>-11</v>
      </c>
      <c r="U35" s="187">
        <v>0</v>
      </c>
      <c r="V35" s="199">
        <f t="shared" si="6"/>
        <v>33399.5</v>
      </c>
      <c r="W35" s="173">
        <f t="shared" si="7"/>
        <v>84</v>
      </c>
      <c r="X35" s="173">
        <f t="shared" si="8"/>
        <v>-20</v>
      </c>
      <c r="Y35" s="188">
        <v>1725200</v>
      </c>
      <c r="Z35" s="189">
        <f t="shared" si="9"/>
        <v>33047000</v>
      </c>
      <c r="AA35" s="7"/>
    </row>
    <row r="36" spans="1:28" s="208" customFormat="1" ht="15" customHeight="1" x14ac:dyDescent="0.2">
      <c r="A36" s="168">
        <v>28</v>
      </c>
      <c r="B36" s="146" t="s">
        <v>59</v>
      </c>
      <c r="C36" s="187">
        <f t="shared" si="0"/>
        <v>2494</v>
      </c>
      <c r="D36" s="187"/>
      <c r="E36" s="187">
        <v>2494</v>
      </c>
      <c r="F36" s="187">
        <f t="shared" si="1"/>
        <v>174</v>
      </c>
      <c r="G36" s="187"/>
      <c r="H36" s="187">
        <v>174</v>
      </c>
      <c r="I36" s="187">
        <v>102957</v>
      </c>
      <c r="J36" s="187">
        <v>64113.599999999999</v>
      </c>
      <c r="K36" s="187">
        <f t="shared" si="2"/>
        <v>64016.7</v>
      </c>
      <c r="L36" s="187">
        <v>63173</v>
      </c>
      <c r="M36" s="187">
        <v>843.7</v>
      </c>
      <c r="N36" s="187">
        <v>826.7</v>
      </c>
      <c r="O36" s="187">
        <f t="shared" si="3"/>
        <v>62077.3</v>
      </c>
      <c r="P36" s="187">
        <v>61233.599999999999</v>
      </c>
      <c r="Q36" s="187">
        <v>843.7</v>
      </c>
      <c r="R36" s="187">
        <v>826.7</v>
      </c>
      <c r="S36" s="205">
        <f t="shared" si="4"/>
        <v>96.9</v>
      </c>
      <c r="T36" s="187">
        <f t="shared" si="11"/>
        <v>96.9</v>
      </c>
      <c r="U36" s="187"/>
      <c r="V36" s="199">
        <f t="shared" si="6"/>
        <v>64113.599999999999</v>
      </c>
      <c r="W36" s="188">
        <f t="shared" si="7"/>
        <v>62.3</v>
      </c>
      <c r="X36" s="188">
        <f t="shared" si="8"/>
        <v>1.7</v>
      </c>
      <c r="Y36" s="188">
        <v>2080000</v>
      </c>
      <c r="Z36" s="189">
        <f t="shared" si="9"/>
        <v>63173000</v>
      </c>
    </row>
    <row r="37" spans="1:28" s="208" customFormat="1" ht="15" customHeight="1" x14ac:dyDescent="0.2">
      <c r="A37" s="168">
        <v>29</v>
      </c>
      <c r="B37" s="146" t="s">
        <v>60</v>
      </c>
      <c r="C37" s="187">
        <f t="shared" si="0"/>
        <v>3405</v>
      </c>
      <c r="D37" s="187">
        <v>2623</v>
      </c>
      <c r="E37" s="187">
        <v>782</v>
      </c>
      <c r="F37" s="187">
        <f t="shared" si="1"/>
        <v>203</v>
      </c>
      <c r="G37" s="187">
        <v>133</v>
      </c>
      <c r="H37" s="187">
        <v>70</v>
      </c>
      <c r="I37" s="187">
        <v>88879</v>
      </c>
      <c r="J37" s="187">
        <v>57377.599999999999</v>
      </c>
      <c r="K37" s="187">
        <f t="shared" si="2"/>
        <v>57377.599999999999</v>
      </c>
      <c r="L37" s="187">
        <v>56513.599999999999</v>
      </c>
      <c r="M37" s="187">
        <v>864</v>
      </c>
      <c r="N37" s="187">
        <v>275.5</v>
      </c>
      <c r="O37" s="187">
        <f t="shared" si="3"/>
        <v>57377.599999999999</v>
      </c>
      <c r="P37" s="187">
        <v>56513.599999999999</v>
      </c>
      <c r="Q37" s="187">
        <v>864</v>
      </c>
      <c r="R37" s="187">
        <v>275.5</v>
      </c>
      <c r="S37" s="205">
        <f t="shared" si="4"/>
        <v>0</v>
      </c>
      <c r="T37" s="187">
        <f t="shared" si="11"/>
        <v>0</v>
      </c>
      <c r="U37" s="187"/>
      <c r="V37" s="199">
        <f t="shared" si="6"/>
        <v>57377.599999999999</v>
      </c>
      <c r="W37" s="188">
        <f t="shared" si="7"/>
        <v>64.599999999999994</v>
      </c>
      <c r="X37" s="188">
        <f t="shared" si="8"/>
        <v>-0.6</v>
      </c>
      <c r="Y37" s="188">
        <v>2600000</v>
      </c>
      <c r="Z37" s="189">
        <f t="shared" si="9"/>
        <v>56513600</v>
      </c>
    </row>
    <row r="38" spans="1:28" s="208" customFormat="1" ht="15" customHeight="1" x14ac:dyDescent="0.2">
      <c r="A38" s="168">
        <v>30</v>
      </c>
      <c r="B38" s="146" t="s">
        <v>61</v>
      </c>
      <c r="C38" s="187">
        <f t="shared" si="0"/>
        <v>3131</v>
      </c>
      <c r="D38" s="187">
        <v>996</v>
      </c>
      <c r="E38" s="187">
        <v>2135</v>
      </c>
      <c r="F38" s="187">
        <f t="shared" si="1"/>
        <v>193</v>
      </c>
      <c r="G38" s="187">
        <v>46</v>
      </c>
      <c r="H38" s="187">
        <v>147</v>
      </c>
      <c r="I38" s="187">
        <v>109964</v>
      </c>
      <c r="J38" s="187">
        <v>65172.800000000003</v>
      </c>
      <c r="K38" s="187">
        <f t="shared" si="2"/>
        <v>62454.8</v>
      </c>
      <c r="L38" s="187">
        <v>61670.5</v>
      </c>
      <c r="M38" s="187">
        <v>784.3</v>
      </c>
      <c r="N38" s="187">
        <v>554.20000000000005</v>
      </c>
      <c r="O38" s="187">
        <f t="shared" si="3"/>
        <v>62454.8</v>
      </c>
      <c r="P38" s="187">
        <v>61670.5</v>
      </c>
      <c r="Q38" s="187">
        <v>784.3</v>
      </c>
      <c r="R38" s="187">
        <v>554.20000000000005</v>
      </c>
      <c r="S38" s="205">
        <f t="shared" si="4"/>
        <v>2718</v>
      </c>
      <c r="T38" s="187">
        <f t="shared" si="11"/>
        <v>2718</v>
      </c>
      <c r="U38" s="187"/>
      <c r="V38" s="199">
        <f t="shared" si="6"/>
        <v>65172.800000000003</v>
      </c>
      <c r="W38" s="188">
        <f t="shared" si="7"/>
        <v>59.3</v>
      </c>
      <c r="X38" s="188">
        <f t="shared" si="8"/>
        <v>4.7</v>
      </c>
      <c r="Y38" s="188">
        <v>6500000</v>
      </c>
      <c r="Z38" s="189">
        <f t="shared" si="9"/>
        <v>61670500</v>
      </c>
    </row>
    <row r="39" spans="1:28" s="208" customFormat="1" ht="15" customHeight="1" x14ac:dyDescent="0.2">
      <c r="A39" s="168">
        <v>31</v>
      </c>
      <c r="B39" s="146" t="s">
        <v>62</v>
      </c>
      <c r="C39" s="187">
        <f t="shared" si="0"/>
        <v>4029</v>
      </c>
      <c r="D39" s="187">
        <v>1124</v>
      </c>
      <c r="E39" s="187">
        <v>2905</v>
      </c>
      <c r="F39" s="187">
        <f t="shared" si="1"/>
        <v>233</v>
      </c>
      <c r="G39" s="187">
        <v>58</v>
      </c>
      <c r="H39" s="187">
        <v>175</v>
      </c>
      <c r="I39" s="187">
        <v>136277</v>
      </c>
      <c r="J39" s="187">
        <v>82769.8</v>
      </c>
      <c r="K39" s="187">
        <f t="shared" si="2"/>
        <v>80787.899999999994</v>
      </c>
      <c r="L39" s="187">
        <v>78529.399999999994</v>
      </c>
      <c r="M39" s="187">
        <v>2258.5</v>
      </c>
      <c r="N39" s="187">
        <v>325</v>
      </c>
      <c r="O39" s="187">
        <f t="shared" si="3"/>
        <v>82769.8</v>
      </c>
      <c r="P39" s="187">
        <v>80511.3</v>
      </c>
      <c r="Q39" s="187">
        <v>2258.5</v>
      </c>
      <c r="R39" s="187">
        <v>325</v>
      </c>
      <c r="S39" s="205">
        <f t="shared" si="4"/>
        <v>1981.9</v>
      </c>
      <c r="T39" s="187">
        <f t="shared" si="11"/>
        <v>1981.9</v>
      </c>
      <c r="U39" s="187">
        <v>0</v>
      </c>
      <c r="V39" s="199">
        <f t="shared" si="6"/>
        <v>82769.8</v>
      </c>
      <c r="W39" s="188">
        <f t="shared" si="7"/>
        <v>60.7</v>
      </c>
      <c r="X39" s="188">
        <f t="shared" si="8"/>
        <v>3.3</v>
      </c>
      <c r="Y39" s="188">
        <v>4000000</v>
      </c>
      <c r="Z39" s="189">
        <f t="shared" si="9"/>
        <v>78529400</v>
      </c>
    </row>
    <row r="40" spans="1:28" ht="15" customHeight="1" x14ac:dyDescent="0.2">
      <c r="A40" s="168">
        <v>32</v>
      </c>
      <c r="B40" s="146" t="s">
        <v>63</v>
      </c>
      <c r="C40" s="187">
        <f t="shared" si="0"/>
        <v>3180</v>
      </c>
      <c r="D40" s="187"/>
      <c r="E40" s="187">
        <v>3180</v>
      </c>
      <c r="F40" s="187">
        <f t="shared" si="1"/>
        <v>248</v>
      </c>
      <c r="G40" s="187"/>
      <c r="H40" s="187">
        <v>248</v>
      </c>
      <c r="I40" s="187">
        <v>134646</v>
      </c>
      <c r="J40" s="187">
        <v>79587</v>
      </c>
      <c r="K40" s="187">
        <f t="shared" si="2"/>
        <v>79587</v>
      </c>
      <c r="L40" s="187">
        <v>79091</v>
      </c>
      <c r="M40" s="187">
        <v>496</v>
      </c>
      <c r="N40" s="187">
        <v>496</v>
      </c>
      <c r="O40" s="187">
        <f t="shared" si="3"/>
        <v>80083</v>
      </c>
      <c r="P40" s="187">
        <v>79587</v>
      </c>
      <c r="Q40" s="187">
        <v>496</v>
      </c>
      <c r="R40" s="187">
        <v>496</v>
      </c>
      <c r="S40" s="205">
        <f t="shared" si="4"/>
        <v>0</v>
      </c>
      <c r="T40" s="187">
        <f t="shared" si="11"/>
        <v>0</v>
      </c>
      <c r="U40" s="187">
        <v>0</v>
      </c>
      <c r="V40" s="199">
        <f t="shared" si="6"/>
        <v>79587</v>
      </c>
      <c r="W40" s="188">
        <f t="shared" si="7"/>
        <v>59.1</v>
      </c>
      <c r="X40" s="188">
        <f t="shared" si="8"/>
        <v>4.9000000000000004</v>
      </c>
      <c r="Y40" s="188">
        <v>3700000</v>
      </c>
      <c r="Z40" s="189">
        <f t="shared" si="9"/>
        <v>79091000</v>
      </c>
    </row>
    <row r="41" spans="1:28" ht="15" customHeight="1" x14ac:dyDescent="0.2">
      <c r="A41" s="168">
        <v>33</v>
      </c>
      <c r="B41" s="146" t="s">
        <v>64</v>
      </c>
      <c r="C41" s="187">
        <f t="shared" si="0"/>
        <v>2063</v>
      </c>
      <c r="D41" s="187">
        <v>947</v>
      </c>
      <c r="E41" s="187">
        <v>1116</v>
      </c>
      <c r="F41" s="187">
        <f t="shared" si="1"/>
        <v>119</v>
      </c>
      <c r="G41" s="187">
        <v>41</v>
      </c>
      <c r="H41" s="187">
        <v>78</v>
      </c>
      <c r="I41" s="187">
        <v>66425</v>
      </c>
      <c r="J41" s="187">
        <v>42179.7</v>
      </c>
      <c r="K41" s="187">
        <f t="shared" si="2"/>
        <v>42179.7</v>
      </c>
      <c r="L41" s="187">
        <v>41572.400000000001</v>
      </c>
      <c r="M41" s="187">
        <v>607.29999999999995</v>
      </c>
      <c r="N41" s="187">
        <v>402.1</v>
      </c>
      <c r="O41" s="187">
        <f t="shared" si="3"/>
        <v>40245.699999999997</v>
      </c>
      <c r="P41" s="187">
        <v>39638.400000000001</v>
      </c>
      <c r="Q41" s="187">
        <v>607.29999999999995</v>
      </c>
      <c r="R41" s="187">
        <v>402.1</v>
      </c>
      <c r="S41" s="205">
        <f t="shared" si="4"/>
        <v>0</v>
      </c>
      <c r="T41" s="187">
        <f t="shared" si="11"/>
        <v>0</v>
      </c>
      <c r="U41" s="187"/>
      <c r="V41" s="199">
        <f t="shared" si="6"/>
        <v>42179.7</v>
      </c>
      <c r="W41" s="188">
        <f t="shared" si="7"/>
        <v>63.5</v>
      </c>
      <c r="X41" s="188">
        <f t="shared" si="8"/>
        <v>0.5</v>
      </c>
      <c r="Y41" s="188">
        <v>2100000</v>
      </c>
      <c r="Z41" s="189">
        <f t="shared" si="9"/>
        <v>41572400</v>
      </c>
    </row>
    <row r="42" spans="1:28" ht="15" customHeight="1" x14ac:dyDescent="0.2">
      <c r="A42" s="168">
        <v>34</v>
      </c>
      <c r="B42" s="146" t="s">
        <v>65</v>
      </c>
      <c r="C42" s="187">
        <f t="shared" si="0"/>
        <v>1774</v>
      </c>
      <c r="D42" s="187"/>
      <c r="E42" s="187">
        <v>1774</v>
      </c>
      <c r="F42" s="187">
        <f t="shared" si="1"/>
        <v>124</v>
      </c>
      <c r="G42" s="187"/>
      <c r="H42" s="187">
        <v>124</v>
      </c>
      <c r="I42" s="187">
        <v>72213</v>
      </c>
      <c r="J42" s="187">
        <v>41968.3</v>
      </c>
      <c r="K42" s="187">
        <f t="shared" si="2"/>
        <v>42048.6</v>
      </c>
      <c r="L42" s="187">
        <v>41374.699999999997</v>
      </c>
      <c r="M42" s="187">
        <v>673.9</v>
      </c>
      <c r="N42" s="187">
        <v>444.2</v>
      </c>
      <c r="O42" s="187">
        <f t="shared" si="3"/>
        <v>41968.3</v>
      </c>
      <c r="P42" s="187">
        <v>41294.400000000001</v>
      </c>
      <c r="Q42" s="187">
        <v>673.9</v>
      </c>
      <c r="R42" s="187">
        <v>444.2</v>
      </c>
      <c r="S42" s="205">
        <f t="shared" si="4"/>
        <v>-80.3</v>
      </c>
      <c r="T42" s="187"/>
      <c r="U42" s="187"/>
      <c r="V42" s="199">
        <f t="shared" si="6"/>
        <v>41968.3</v>
      </c>
      <c r="W42" s="188">
        <f t="shared" si="7"/>
        <v>58.1</v>
      </c>
      <c r="X42" s="188">
        <f t="shared" si="8"/>
        <v>5.9</v>
      </c>
      <c r="Y42" s="188">
        <v>1500000</v>
      </c>
      <c r="Z42" s="189">
        <f t="shared" si="9"/>
        <v>41374700</v>
      </c>
    </row>
    <row r="43" spans="1:28" ht="15" customHeight="1" x14ac:dyDescent="0.2">
      <c r="A43" s="76"/>
      <c r="B43" s="146" t="s">
        <v>66</v>
      </c>
      <c r="C43" s="187">
        <f t="shared" si="0"/>
        <v>0</v>
      </c>
      <c r="D43" s="187"/>
      <c r="E43" s="187"/>
      <c r="F43" s="187">
        <f t="shared" si="1"/>
        <v>0</v>
      </c>
      <c r="G43" s="187"/>
      <c r="H43" s="187"/>
      <c r="I43" s="187">
        <v>198592</v>
      </c>
      <c r="J43" s="187">
        <v>0</v>
      </c>
      <c r="K43" s="187">
        <f t="shared" si="2"/>
        <v>0</v>
      </c>
      <c r="L43" s="187"/>
      <c r="M43" s="187"/>
      <c r="N43" s="187"/>
      <c r="O43" s="187">
        <f t="shared" si="3"/>
        <v>0</v>
      </c>
      <c r="P43" s="187">
        <f>J43</f>
        <v>0</v>
      </c>
      <c r="Q43" s="187"/>
      <c r="R43" s="187"/>
      <c r="S43" s="205">
        <f t="shared" si="4"/>
        <v>0</v>
      </c>
      <c r="T43" s="187">
        <f>J43-K43</f>
        <v>0</v>
      </c>
      <c r="U43" s="187"/>
      <c r="V43" s="199">
        <f t="shared" si="6"/>
        <v>0</v>
      </c>
      <c r="W43" s="188">
        <f t="shared" si="7"/>
        <v>0</v>
      </c>
      <c r="X43" s="188"/>
      <c r="Y43" s="188"/>
      <c r="Z43" s="189">
        <f t="shared" si="9"/>
        <v>0</v>
      </c>
    </row>
    <row r="44" spans="1:28" s="194" customFormat="1" ht="21" customHeight="1" x14ac:dyDescent="0.2">
      <c r="A44" s="78"/>
      <c r="B44" s="78" t="s">
        <v>4</v>
      </c>
      <c r="C44" s="190">
        <f t="shared" ref="C44:V44" si="12">SUM(C9:C43)</f>
        <v>180356</v>
      </c>
      <c r="D44" s="190">
        <f t="shared" si="12"/>
        <v>132728</v>
      </c>
      <c r="E44" s="190">
        <f t="shared" si="12"/>
        <v>47628</v>
      </c>
      <c r="F44" s="190">
        <f t="shared" si="12"/>
        <v>8731</v>
      </c>
      <c r="G44" s="190">
        <f t="shared" si="12"/>
        <v>5361</v>
      </c>
      <c r="H44" s="190">
        <f t="shared" si="12"/>
        <v>3370</v>
      </c>
      <c r="I44" s="190">
        <f t="shared" si="12"/>
        <v>4778611</v>
      </c>
      <c r="J44" s="190">
        <f t="shared" si="12"/>
        <v>2798801.9</v>
      </c>
      <c r="K44" s="190">
        <f t="shared" si="12"/>
        <v>2778862.4</v>
      </c>
      <c r="L44" s="190">
        <f t="shared" si="12"/>
        <v>2723353.2</v>
      </c>
      <c r="M44" s="190">
        <f t="shared" si="12"/>
        <v>55509.2</v>
      </c>
      <c r="N44" s="190">
        <f t="shared" si="12"/>
        <v>34990.199999999997</v>
      </c>
      <c r="O44" s="190">
        <f t="shared" si="12"/>
        <v>2773194.7</v>
      </c>
      <c r="P44" s="190">
        <f t="shared" si="12"/>
        <v>2717793.2</v>
      </c>
      <c r="Q44" s="190">
        <f t="shared" si="12"/>
        <v>55401.5</v>
      </c>
      <c r="R44" s="190">
        <f t="shared" si="12"/>
        <v>35112.5</v>
      </c>
      <c r="S44" s="206">
        <f t="shared" si="12"/>
        <v>19939.5</v>
      </c>
      <c r="T44" s="190">
        <f t="shared" si="12"/>
        <v>10959</v>
      </c>
      <c r="U44" s="190">
        <f t="shared" si="12"/>
        <v>4687.3</v>
      </c>
      <c r="V44" s="200">
        <f t="shared" si="12"/>
        <v>2803489.2</v>
      </c>
      <c r="W44" s="191"/>
      <c r="X44" s="192">
        <f>(I44-I43)/12*8</f>
        <v>3053346</v>
      </c>
      <c r="Y44" s="193"/>
    </row>
    <row r="45" spans="1:28" x14ac:dyDescent="0.2">
      <c r="X45" s="148">
        <f>X44/I44*100</f>
        <v>63.896098678046798</v>
      </c>
    </row>
    <row r="46" spans="1:28" x14ac:dyDescent="0.2">
      <c r="Q46" s="195"/>
    </row>
    <row r="47" spans="1:28" x14ac:dyDescent="0.2">
      <c r="V47" s="202"/>
    </row>
    <row r="48" spans="1:28" ht="5.25" customHeight="1" x14ac:dyDescent="0.2"/>
    <row r="49" spans="2:10" hidden="1" x14ac:dyDescent="0.2">
      <c r="J49" s="196"/>
    </row>
    <row r="50" spans="2:10" hidden="1" x14ac:dyDescent="0.2"/>
    <row r="51" spans="2:10" hidden="1" x14ac:dyDescent="0.2"/>
    <row r="52" spans="2:10" hidden="1" x14ac:dyDescent="0.2"/>
    <row r="53" spans="2:10" hidden="1" x14ac:dyDescent="0.2"/>
    <row r="54" spans="2:10" hidden="1" x14ac:dyDescent="0.2"/>
    <row r="55" spans="2:10" hidden="1" x14ac:dyDescent="0.2"/>
    <row r="56" spans="2:10" hidden="1" x14ac:dyDescent="0.2"/>
    <row r="57" spans="2:10" hidden="1" x14ac:dyDescent="0.2"/>
    <row r="58" spans="2:10" hidden="1" x14ac:dyDescent="0.2"/>
    <row r="59" spans="2:10" hidden="1" x14ac:dyDescent="0.2"/>
    <row r="60" spans="2:10" hidden="1" x14ac:dyDescent="0.2"/>
    <row r="61" spans="2:10" hidden="1" x14ac:dyDescent="0.2"/>
    <row r="62" spans="2:10" hidden="1" x14ac:dyDescent="0.2"/>
    <row r="63" spans="2:10" x14ac:dyDescent="0.2">
      <c r="B63" s="148" t="s">
        <v>77</v>
      </c>
    </row>
    <row r="64" spans="2:10" x14ac:dyDescent="0.2">
      <c r="B64" s="148" t="s">
        <v>78</v>
      </c>
    </row>
  </sheetData>
  <mergeCells count="25">
    <mergeCell ref="B1:S1"/>
    <mergeCell ref="U1:V3"/>
    <mergeCell ref="B2:S2"/>
    <mergeCell ref="J3:N3"/>
    <mergeCell ref="A5:A7"/>
    <mergeCell ref="B5:B7"/>
    <mergeCell ref="C5:E6"/>
    <mergeCell ref="F5:H6"/>
    <mergeCell ref="I5:I7"/>
    <mergeCell ref="J5:J7"/>
    <mergeCell ref="W5:W7"/>
    <mergeCell ref="X5:X7"/>
    <mergeCell ref="Y5:Y7"/>
    <mergeCell ref="K6:K7"/>
    <mergeCell ref="L6:L7"/>
    <mergeCell ref="M6:N6"/>
    <mergeCell ref="O6:O7"/>
    <mergeCell ref="P6:P7"/>
    <mergeCell ref="Q6:R6"/>
    <mergeCell ref="K5:N5"/>
    <mergeCell ref="O5:R5"/>
    <mergeCell ref="S5:S7"/>
    <mergeCell ref="T5:T7"/>
    <mergeCell ref="U5:U7"/>
    <mergeCell ref="V5:V7"/>
  </mergeCells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U46"/>
  <sheetViews>
    <sheetView zoomScale="130" zoomScaleNormal="130" workbookViewId="0">
      <pane xSplit="2" ySplit="6" topLeftCell="W7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bestFit="1" customWidth="1"/>
    <col min="4" max="4" width="9.85546875" style="15" bestFit="1" customWidth="1"/>
    <col min="5" max="5" width="8.85546875" style="15" customWidth="1"/>
    <col min="6" max="6" width="7.28515625" style="15" customWidth="1"/>
    <col min="7" max="7" width="9.5703125" style="15" customWidth="1"/>
    <col min="8" max="8" width="10.28515625" style="15" customWidth="1"/>
    <col min="9" max="9" width="8.5703125" style="15" customWidth="1"/>
    <col min="10" max="38" width="9.42578125" style="15" customWidth="1"/>
    <col min="39" max="39" width="11" style="32" customWidth="1"/>
    <col min="40" max="40" width="9.140625" style="14" hidden="1" customWidth="1"/>
    <col min="41" max="98" width="9.140625" style="14"/>
    <col min="99" max="16384" width="9.140625" style="15"/>
  </cols>
  <sheetData>
    <row r="1" spans="1:99" x14ac:dyDescent="0.2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428"/>
      <c r="AL1" s="428"/>
      <c r="AM1" s="428"/>
    </row>
    <row r="2" spans="1:99" ht="8.25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</row>
    <row r="3" spans="1:99" x14ac:dyDescent="0.2">
      <c r="A3" s="428" t="s">
        <v>116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  <c r="AK3" s="428"/>
      <c r="AL3" s="428"/>
      <c r="AM3" s="428"/>
    </row>
    <row r="4" spans="1:99" ht="2.25" customHeight="1" x14ac:dyDescent="0.2"/>
    <row r="5" spans="1:99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4" t="s">
        <v>106</v>
      </c>
      <c r="AB5" s="424"/>
      <c r="AC5" s="425" t="s">
        <v>72</v>
      </c>
      <c r="AD5" s="426" t="s">
        <v>7</v>
      </c>
      <c r="AE5" s="424" t="s">
        <v>118</v>
      </c>
      <c r="AF5" s="424"/>
      <c r="AG5" s="425" t="s">
        <v>72</v>
      </c>
      <c r="AH5" s="426" t="s">
        <v>7</v>
      </c>
      <c r="AI5" s="424" t="s">
        <v>120</v>
      </c>
      <c r="AJ5" s="424"/>
      <c r="AK5" s="425" t="s">
        <v>72</v>
      </c>
      <c r="AL5" s="426" t="s">
        <v>7</v>
      </c>
      <c r="AM5" s="422" t="s">
        <v>117</v>
      </c>
      <c r="AN5" s="31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99" s="17" customFormat="1" ht="55.5" customHeight="1" x14ac:dyDescent="0.2">
      <c r="A6" s="430"/>
      <c r="B6" s="431"/>
      <c r="C6" s="175" t="s">
        <v>8</v>
      </c>
      <c r="D6" s="175" t="s">
        <v>9</v>
      </c>
      <c r="E6" s="425"/>
      <c r="F6" s="427"/>
      <c r="G6" s="175" t="s">
        <v>8</v>
      </c>
      <c r="H6" s="175" t="s">
        <v>74</v>
      </c>
      <c r="I6" s="425"/>
      <c r="J6" s="427"/>
      <c r="K6" s="175" t="s">
        <v>8</v>
      </c>
      <c r="L6" s="175" t="s">
        <v>74</v>
      </c>
      <c r="M6" s="425"/>
      <c r="N6" s="427"/>
      <c r="O6" s="175" t="s">
        <v>8</v>
      </c>
      <c r="P6" s="175" t="s">
        <v>74</v>
      </c>
      <c r="Q6" s="425"/>
      <c r="R6" s="427"/>
      <c r="S6" s="175" t="s">
        <v>8</v>
      </c>
      <c r="T6" s="175" t="s">
        <v>74</v>
      </c>
      <c r="U6" s="425"/>
      <c r="V6" s="427"/>
      <c r="W6" s="175" t="s">
        <v>8</v>
      </c>
      <c r="X6" s="175" t="s">
        <v>74</v>
      </c>
      <c r="Y6" s="425"/>
      <c r="Z6" s="427"/>
      <c r="AA6" s="175" t="s">
        <v>8</v>
      </c>
      <c r="AB6" s="175" t="s">
        <v>74</v>
      </c>
      <c r="AC6" s="425"/>
      <c r="AD6" s="427"/>
      <c r="AE6" s="176" t="s">
        <v>8</v>
      </c>
      <c r="AF6" s="176" t="s">
        <v>74</v>
      </c>
      <c r="AG6" s="425"/>
      <c r="AH6" s="427"/>
      <c r="AI6" s="178" t="s">
        <v>8</v>
      </c>
      <c r="AJ6" s="178" t="s">
        <v>74</v>
      </c>
      <c r="AK6" s="425"/>
      <c r="AL6" s="427"/>
      <c r="AM6" s="423"/>
      <c r="AN6" s="31" t="s">
        <v>75</v>
      </c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</row>
    <row r="7" spans="1:99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6">
        <v>1711</v>
      </c>
      <c r="AB7" s="36">
        <v>1189</v>
      </c>
      <c r="AC7" s="36">
        <f>AA7+AB7</f>
        <v>2900</v>
      </c>
      <c r="AD7" s="36">
        <v>41</v>
      </c>
      <c r="AE7" s="36">
        <v>3019</v>
      </c>
      <c r="AF7" s="36">
        <v>1923</v>
      </c>
      <c r="AG7" s="36">
        <f>AE7+AF7</f>
        <v>4942</v>
      </c>
      <c r="AH7" s="36">
        <v>29</v>
      </c>
      <c r="AI7" s="36"/>
      <c r="AJ7" s="36"/>
      <c r="AK7" s="36">
        <f>AI7+AJ7</f>
        <v>0</v>
      </c>
      <c r="AL7" s="36"/>
      <c r="AM7" s="39">
        <f>E7+I7+M7+Q7+U7+Y7+AC7+AG7</f>
        <v>62628</v>
      </c>
      <c r="AN7" s="41">
        <f>август!L9-'фот сентябрь'!AM7</f>
        <v>-4943</v>
      </c>
      <c r="AO7" s="41">
        <f>сентябрь!L9-AM7</f>
        <v>-1</v>
      </c>
    </row>
    <row r="8" spans="1:99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2">K8+L8</f>
        <v>13350</v>
      </c>
      <c r="N8" s="36">
        <v>26</v>
      </c>
      <c r="O8" s="36">
        <v>10382</v>
      </c>
      <c r="P8" s="36">
        <v>3542</v>
      </c>
      <c r="Q8" s="36">
        <f t="shared" ref="Q8:Q40" si="3">O8+P8</f>
        <v>13924</v>
      </c>
      <c r="R8" s="36">
        <v>26</v>
      </c>
      <c r="S8" s="36">
        <v>18065</v>
      </c>
      <c r="T8" s="36">
        <v>6169</v>
      </c>
      <c r="U8" s="36">
        <f t="shared" ref="U8:U40" si="4">S8+T8</f>
        <v>24234</v>
      </c>
      <c r="V8" s="36">
        <v>26</v>
      </c>
      <c r="W8" s="36">
        <v>17795</v>
      </c>
      <c r="X8" s="36">
        <v>6096</v>
      </c>
      <c r="Y8" s="36">
        <f t="shared" ref="Y8:Y40" si="5">W8+X8</f>
        <v>23891</v>
      </c>
      <c r="Z8" s="36">
        <v>26</v>
      </c>
      <c r="AA8" s="36">
        <v>3469</v>
      </c>
      <c r="AB8" s="36">
        <v>1253</v>
      </c>
      <c r="AC8" s="36">
        <f t="shared" ref="AC8:AC40" si="6">AA8+AB8</f>
        <v>4722</v>
      </c>
      <c r="AD8" s="36">
        <v>26</v>
      </c>
      <c r="AE8" s="36">
        <v>5482</v>
      </c>
      <c r="AF8" s="36">
        <v>1694</v>
      </c>
      <c r="AG8" s="36">
        <f t="shared" ref="AG8:AG40" si="7">AE8+AF8</f>
        <v>7176</v>
      </c>
      <c r="AH8" s="36">
        <v>26</v>
      </c>
      <c r="AI8" s="36"/>
      <c r="AJ8" s="36"/>
      <c r="AK8" s="36">
        <f t="shared" ref="AK8:AK40" si="8">AI8+AJ8</f>
        <v>0</v>
      </c>
      <c r="AL8" s="36"/>
      <c r="AM8" s="39">
        <f t="shared" ref="AM8:AM40" si="9">E8+I8+M8+Q8+U8+Y8+AC8+AG8</f>
        <v>115600</v>
      </c>
      <c r="AN8" s="41">
        <f>август!L10-'фот сентябрь'!AM8</f>
        <v>-7176</v>
      </c>
      <c r="AO8" s="41">
        <f>сентябрь!L10-AM8</f>
        <v>0</v>
      </c>
    </row>
    <row r="9" spans="1:99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2"/>
        <v>5172</v>
      </c>
      <c r="N9" s="36">
        <v>21</v>
      </c>
      <c r="O9" s="36">
        <v>3869</v>
      </c>
      <c r="P9" s="36">
        <v>1348</v>
      </c>
      <c r="Q9" s="36">
        <f t="shared" si="3"/>
        <v>5217</v>
      </c>
      <c r="R9" s="36">
        <v>21</v>
      </c>
      <c r="S9" s="36">
        <v>6879</v>
      </c>
      <c r="T9" s="36">
        <v>2341</v>
      </c>
      <c r="U9" s="36">
        <f t="shared" si="4"/>
        <v>9220</v>
      </c>
      <c r="V9" s="36">
        <v>21</v>
      </c>
      <c r="W9" s="36">
        <v>6681</v>
      </c>
      <c r="X9" s="36">
        <v>2292</v>
      </c>
      <c r="Y9" s="36">
        <f t="shared" si="5"/>
        <v>8973</v>
      </c>
      <c r="Z9" s="36">
        <v>21</v>
      </c>
      <c r="AA9" s="36">
        <v>761</v>
      </c>
      <c r="AB9" s="36">
        <v>268</v>
      </c>
      <c r="AC9" s="36">
        <f t="shared" si="6"/>
        <v>1029</v>
      </c>
      <c r="AD9" s="36">
        <v>21</v>
      </c>
      <c r="AE9" s="36">
        <v>1960</v>
      </c>
      <c r="AF9" s="36">
        <v>673</v>
      </c>
      <c r="AG9" s="36">
        <f t="shared" si="7"/>
        <v>2633</v>
      </c>
      <c r="AH9" s="36">
        <v>21</v>
      </c>
      <c r="AI9" s="36"/>
      <c r="AJ9" s="36"/>
      <c r="AK9" s="36">
        <f t="shared" si="8"/>
        <v>0</v>
      </c>
      <c r="AL9" s="36"/>
      <c r="AM9" s="39">
        <f t="shared" si="9"/>
        <v>42698</v>
      </c>
      <c r="AN9" s="41">
        <f>август!L11-'фот сентябрь'!AM9</f>
        <v>-2633</v>
      </c>
      <c r="AO9" s="41">
        <f>сентябрь!L11-AM9</f>
        <v>0</v>
      </c>
    </row>
    <row r="10" spans="1:99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2"/>
        <v>75346</v>
      </c>
      <c r="N10" s="36">
        <v>25</v>
      </c>
      <c r="O10" s="36">
        <v>54023</v>
      </c>
      <c r="P10" s="36">
        <v>19682</v>
      </c>
      <c r="Q10" s="36">
        <f t="shared" si="3"/>
        <v>73705</v>
      </c>
      <c r="R10" s="36">
        <v>25</v>
      </c>
      <c r="S10" s="36">
        <v>130818</v>
      </c>
      <c r="T10" s="36">
        <v>28286</v>
      </c>
      <c r="U10" s="36">
        <f t="shared" si="4"/>
        <v>159104</v>
      </c>
      <c r="V10" s="36">
        <v>25</v>
      </c>
      <c r="W10" s="36">
        <v>51854</v>
      </c>
      <c r="X10" s="36">
        <v>32283</v>
      </c>
      <c r="Y10" s="36">
        <f t="shared" si="5"/>
        <v>84137</v>
      </c>
      <c r="Z10" s="36">
        <v>25</v>
      </c>
      <c r="AA10" s="36">
        <v>16787</v>
      </c>
      <c r="AB10" s="36">
        <v>6455</v>
      </c>
      <c r="AC10" s="36">
        <f t="shared" si="6"/>
        <v>23242</v>
      </c>
      <c r="AD10" s="36">
        <v>25</v>
      </c>
      <c r="AE10" s="36">
        <v>31898</v>
      </c>
      <c r="AF10" s="36">
        <v>11715</v>
      </c>
      <c r="AG10" s="36">
        <f t="shared" si="7"/>
        <v>43613</v>
      </c>
      <c r="AH10" s="36">
        <v>25</v>
      </c>
      <c r="AI10" s="36"/>
      <c r="AJ10" s="36"/>
      <c r="AK10" s="36">
        <f t="shared" si="8"/>
        <v>0</v>
      </c>
      <c r="AL10" s="36"/>
      <c r="AM10" s="39">
        <f t="shared" si="9"/>
        <v>606098</v>
      </c>
      <c r="AN10" s="41">
        <f>август!L12-'фот сентябрь'!AM10</f>
        <v>-43614</v>
      </c>
      <c r="AO10" s="41">
        <f>сентябрь!L12-AM10</f>
        <v>0</v>
      </c>
    </row>
    <row r="11" spans="1:99" x14ac:dyDescent="0.2">
      <c r="A11" s="20">
        <v>5</v>
      </c>
      <c r="B11" s="19" t="s">
        <v>36</v>
      </c>
      <c r="C11" s="36">
        <v>5800</v>
      </c>
      <c r="D11" s="36">
        <v>1948</v>
      </c>
      <c r="E11" s="38">
        <f t="shared" si="0"/>
        <v>7748</v>
      </c>
      <c r="F11" s="36">
        <v>26</v>
      </c>
      <c r="G11" s="36">
        <v>5661</v>
      </c>
      <c r="H11" s="36">
        <v>1976</v>
      </c>
      <c r="I11" s="36">
        <f t="shared" si="1"/>
        <v>7637</v>
      </c>
      <c r="J11" s="36">
        <v>27</v>
      </c>
      <c r="K11" s="36">
        <v>6010</v>
      </c>
      <c r="L11" s="36">
        <v>2060</v>
      </c>
      <c r="M11" s="36">
        <f t="shared" si="2"/>
        <v>8070</v>
      </c>
      <c r="N11" s="36">
        <v>28</v>
      </c>
      <c r="O11" s="36">
        <v>5746</v>
      </c>
      <c r="P11" s="36">
        <v>2088</v>
      </c>
      <c r="Q11" s="36">
        <f t="shared" si="3"/>
        <v>7834</v>
      </c>
      <c r="R11" s="36">
        <v>22</v>
      </c>
      <c r="S11" s="36">
        <v>6348</v>
      </c>
      <c r="T11" s="36">
        <v>1956</v>
      </c>
      <c r="U11" s="36">
        <f t="shared" si="4"/>
        <v>8304</v>
      </c>
      <c r="V11" s="36">
        <v>21</v>
      </c>
      <c r="W11" s="36">
        <v>14774</v>
      </c>
      <c r="X11" s="36">
        <v>4589</v>
      </c>
      <c r="Y11" s="36">
        <f t="shared" si="5"/>
        <v>19363</v>
      </c>
      <c r="Z11" s="36">
        <v>18</v>
      </c>
      <c r="AA11" s="36">
        <v>1222</v>
      </c>
      <c r="AB11" s="36">
        <v>698</v>
      </c>
      <c r="AC11" s="36">
        <f t="shared" si="6"/>
        <v>1920</v>
      </c>
      <c r="AD11" s="36">
        <v>21</v>
      </c>
      <c r="AE11" s="36">
        <v>3073</v>
      </c>
      <c r="AF11" s="36">
        <v>1104</v>
      </c>
      <c r="AG11" s="36">
        <f t="shared" si="7"/>
        <v>4177</v>
      </c>
      <c r="AH11" s="36">
        <v>24</v>
      </c>
      <c r="AI11" s="36"/>
      <c r="AJ11" s="36"/>
      <c r="AK11" s="36">
        <f t="shared" si="8"/>
        <v>0</v>
      </c>
      <c r="AL11" s="36"/>
      <c r="AM11" s="39">
        <f t="shared" si="9"/>
        <v>65053</v>
      </c>
      <c r="AN11" s="41">
        <f>август!L13-'фот сентябрь'!AM11</f>
        <v>-4178</v>
      </c>
      <c r="AO11" s="41">
        <f>сентябрь!L13-AM11</f>
        <v>-1</v>
      </c>
    </row>
    <row r="12" spans="1:99" x14ac:dyDescent="0.2">
      <c r="A12" s="18">
        <v>6</v>
      </c>
      <c r="B12" s="21" t="s">
        <v>37</v>
      </c>
      <c r="C12" s="36">
        <v>4263</v>
      </c>
      <c r="D12" s="36">
        <v>1407</v>
      </c>
      <c r="E12" s="38">
        <f t="shared" si="0"/>
        <v>5670</v>
      </c>
      <c r="F12" s="36">
        <v>25</v>
      </c>
      <c r="G12" s="36">
        <v>4254</v>
      </c>
      <c r="H12" s="36">
        <v>1398</v>
      </c>
      <c r="I12" s="36">
        <f t="shared" si="1"/>
        <v>5652</v>
      </c>
      <c r="J12" s="36">
        <v>25</v>
      </c>
      <c r="K12" s="36">
        <v>4411</v>
      </c>
      <c r="L12" s="36">
        <v>1461</v>
      </c>
      <c r="M12" s="36">
        <f t="shared" si="2"/>
        <v>5872</v>
      </c>
      <c r="N12" s="36">
        <v>24</v>
      </c>
      <c r="O12" s="36">
        <v>4165</v>
      </c>
      <c r="P12" s="36">
        <v>1416</v>
      </c>
      <c r="Q12" s="36">
        <f t="shared" si="3"/>
        <v>5581</v>
      </c>
      <c r="R12" s="36">
        <v>27</v>
      </c>
      <c r="S12" s="36">
        <v>4706</v>
      </c>
      <c r="T12" s="36">
        <v>1461</v>
      </c>
      <c r="U12" s="36">
        <f t="shared" si="4"/>
        <v>6167</v>
      </c>
      <c r="V12" s="36">
        <v>26</v>
      </c>
      <c r="W12" s="36">
        <v>9694</v>
      </c>
      <c r="X12" s="36">
        <v>3187</v>
      </c>
      <c r="Y12" s="36">
        <f t="shared" si="5"/>
        <v>12881</v>
      </c>
      <c r="Z12" s="36">
        <v>22</v>
      </c>
      <c r="AA12" s="36">
        <v>1274</v>
      </c>
      <c r="AB12" s="36">
        <v>429</v>
      </c>
      <c r="AC12" s="36">
        <f t="shared" si="6"/>
        <v>1703</v>
      </c>
      <c r="AD12" s="36">
        <v>28</v>
      </c>
      <c r="AE12" s="36">
        <v>1992</v>
      </c>
      <c r="AF12" s="36">
        <v>675</v>
      </c>
      <c r="AG12" s="36">
        <f t="shared" si="7"/>
        <v>2667</v>
      </c>
      <c r="AH12" s="36">
        <v>32</v>
      </c>
      <c r="AI12" s="36"/>
      <c r="AJ12" s="36"/>
      <c r="AK12" s="36">
        <f t="shared" si="8"/>
        <v>0</v>
      </c>
      <c r="AL12" s="36"/>
      <c r="AM12" s="39">
        <f t="shared" si="9"/>
        <v>46193</v>
      </c>
      <c r="AN12" s="153">
        <f>август!L14-'фот сентябрь'!AM12</f>
        <v>-2739</v>
      </c>
      <c r="AO12" s="41">
        <f>сентябрь!L14-AM12</f>
        <v>-1</v>
      </c>
    </row>
    <row r="13" spans="1:99" x14ac:dyDescent="0.2">
      <c r="A13" s="20">
        <v>7</v>
      </c>
      <c r="B13" s="19" t="s">
        <v>38</v>
      </c>
      <c r="C13" s="36">
        <v>5961</v>
      </c>
      <c r="D13" s="36">
        <v>2280</v>
      </c>
      <c r="E13" s="38">
        <f t="shared" si="0"/>
        <v>8241</v>
      </c>
      <c r="F13" s="36">
        <v>39</v>
      </c>
      <c r="G13" s="36">
        <v>5237</v>
      </c>
      <c r="H13" s="36">
        <v>2722</v>
      </c>
      <c r="I13" s="36">
        <f t="shared" si="1"/>
        <v>7959</v>
      </c>
      <c r="J13" s="36">
        <v>39</v>
      </c>
      <c r="K13" s="36">
        <v>4927</v>
      </c>
      <c r="L13" s="36">
        <v>2561</v>
      </c>
      <c r="M13" s="36">
        <f t="shared" si="2"/>
        <v>7488</v>
      </c>
      <c r="N13" s="36">
        <v>39</v>
      </c>
      <c r="O13" s="36">
        <v>5961</v>
      </c>
      <c r="P13" s="36">
        <v>2039</v>
      </c>
      <c r="Q13" s="36">
        <f t="shared" si="3"/>
        <v>8000</v>
      </c>
      <c r="R13" s="36">
        <v>39</v>
      </c>
      <c r="S13" s="36">
        <v>8558</v>
      </c>
      <c r="T13" s="36">
        <v>2927</v>
      </c>
      <c r="U13" s="36">
        <f t="shared" si="4"/>
        <v>11485</v>
      </c>
      <c r="V13" s="36">
        <v>39</v>
      </c>
      <c r="W13" s="36">
        <v>11439</v>
      </c>
      <c r="X13" s="36">
        <v>3912</v>
      </c>
      <c r="Y13" s="36">
        <f t="shared" si="5"/>
        <v>15351</v>
      </c>
      <c r="Z13" s="36">
        <v>39</v>
      </c>
      <c r="AA13" s="36">
        <v>2863</v>
      </c>
      <c r="AB13" s="36">
        <v>1183</v>
      </c>
      <c r="AC13" s="36">
        <f t="shared" si="6"/>
        <v>4046</v>
      </c>
      <c r="AD13" s="36">
        <v>39</v>
      </c>
      <c r="AE13" s="36">
        <f>2407</f>
        <v>2407</v>
      </c>
      <c r="AF13" s="36">
        <v>1047</v>
      </c>
      <c r="AG13" s="36">
        <f t="shared" si="7"/>
        <v>3454</v>
      </c>
      <c r="AH13" s="36">
        <v>39</v>
      </c>
      <c r="AI13" s="36">
        <v>4948</v>
      </c>
      <c r="AJ13" s="36">
        <v>1916</v>
      </c>
      <c r="AK13" s="36">
        <f t="shared" si="8"/>
        <v>6864</v>
      </c>
      <c r="AL13" s="36">
        <v>39</v>
      </c>
      <c r="AM13" s="39">
        <f>E13+I13+M13+Q13+U13+Y13+AC13+AG13+AK13</f>
        <v>72888</v>
      </c>
      <c r="AN13" s="41">
        <f>август!L15-'фот сентябрь'!AM13</f>
        <v>-10318</v>
      </c>
      <c r="AO13" s="41">
        <f>сентябрь!L15-AM13</f>
        <v>0</v>
      </c>
    </row>
    <row r="14" spans="1:99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2"/>
        <v>20827</v>
      </c>
      <c r="N14" s="36">
        <v>21</v>
      </c>
      <c r="O14" s="36">
        <v>15292</v>
      </c>
      <c r="P14" s="36">
        <v>5294</v>
      </c>
      <c r="Q14" s="36">
        <f t="shared" si="3"/>
        <v>20586</v>
      </c>
      <c r="R14" s="36">
        <v>19</v>
      </c>
      <c r="S14" s="36">
        <v>27149</v>
      </c>
      <c r="T14" s="36">
        <v>9234</v>
      </c>
      <c r="U14" s="36">
        <f t="shared" si="4"/>
        <v>36383</v>
      </c>
      <c r="V14" s="36">
        <v>16</v>
      </c>
      <c r="W14" s="36">
        <v>28109</v>
      </c>
      <c r="X14" s="36">
        <v>9735</v>
      </c>
      <c r="Y14" s="36">
        <f t="shared" si="5"/>
        <v>37844</v>
      </c>
      <c r="Z14" s="36">
        <v>16</v>
      </c>
      <c r="AA14" s="36">
        <v>4774</v>
      </c>
      <c r="AB14" s="36">
        <v>1733</v>
      </c>
      <c r="AC14" s="36">
        <f t="shared" si="6"/>
        <v>6507</v>
      </c>
      <c r="AD14" s="36">
        <v>14</v>
      </c>
      <c r="AE14" s="36">
        <v>6746</v>
      </c>
      <c r="AF14" s="36">
        <v>2221</v>
      </c>
      <c r="AG14" s="36">
        <f t="shared" si="7"/>
        <v>8967</v>
      </c>
      <c r="AH14" s="36">
        <v>19</v>
      </c>
      <c r="AI14" s="36"/>
      <c r="AJ14" s="36"/>
      <c r="AK14" s="36">
        <f t="shared" si="8"/>
        <v>0</v>
      </c>
      <c r="AL14" s="36"/>
      <c r="AM14" s="39">
        <f t="shared" si="9"/>
        <v>172986</v>
      </c>
      <c r="AN14" s="41">
        <f>август!L16-'фот сентябрь'!AM14</f>
        <v>-8968</v>
      </c>
      <c r="AO14" s="41">
        <f>сентябрь!L16-AM14</f>
        <v>-1</v>
      </c>
    </row>
    <row r="15" spans="1:99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2"/>
        <v>7253</v>
      </c>
      <c r="N15" s="36">
        <v>18</v>
      </c>
      <c r="O15" s="36">
        <v>5731</v>
      </c>
      <c r="P15" s="36">
        <v>1975</v>
      </c>
      <c r="Q15" s="36">
        <f t="shared" si="3"/>
        <v>7706</v>
      </c>
      <c r="R15" s="36">
        <v>24</v>
      </c>
      <c r="S15" s="36">
        <v>8288</v>
      </c>
      <c r="T15" s="36">
        <v>2620</v>
      </c>
      <c r="U15" s="36">
        <f t="shared" si="4"/>
        <v>10908</v>
      </c>
      <c r="V15" s="36">
        <v>24</v>
      </c>
      <c r="W15" s="36">
        <v>9432</v>
      </c>
      <c r="X15" s="36">
        <v>3155</v>
      </c>
      <c r="Y15" s="36">
        <f t="shared" si="5"/>
        <v>12587</v>
      </c>
      <c r="Z15" s="36">
        <v>17</v>
      </c>
      <c r="AA15" s="36">
        <v>1813</v>
      </c>
      <c r="AB15" s="36">
        <v>811</v>
      </c>
      <c r="AC15" s="36">
        <f t="shared" si="6"/>
        <v>2624</v>
      </c>
      <c r="AD15" s="36">
        <v>17</v>
      </c>
      <c r="AE15" s="36">
        <v>2844</v>
      </c>
      <c r="AF15" s="36">
        <v>1136</v>
      </c>
      <c r="AG15" s="36">
        <f t="shared" si="7"/>
        <v>3980</v>
      </c>
      <c r="AH15" s="36">
        <v>17</v>
      </c>
      <c r="AI15" s="36"/>
      <c r="AJ15" s="36"/>
      <c r="AK15" s="36">
        <f t="shared" si="8"/>
        <v>0</v>
      </c>
      <c r="AL15" s="36"/>
      <c r="AM15" s="39">
        <f t="shared" si="9"/>
        <v>59814</v>
      </c>
      <c r="AN15" s="41">
        <f>август!L17-'фот сентябрь'!AM15</f>
        <v>-3981</v>
      </c>
      <c r="AO15" s="41">
        <f>сентябрь!L17-AM15</f>
        <v>-1</v>
      </c>
    </row>
    <row r="16" spans="1:99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2"/>
        <v>7610</v>
      </c>
      <c r="N16" s="36">
        <v>25</v>
      </c>
      <c r="O16" s="36">
        <v>5597</v>
      </c>
      <c r="P16" s="36">
        <v>1907</v>
      </c>
      <c r="Q16" s="36">
        <f t="shared" si="3"/>
        <v>7504</v>
      </c>
      <c r="R16" s="36">
        <v>25</v>
      </c>
      <c r="S16" s="36">
        <v>11985</v>
      </c>
      <c r="T16" s="36">
        <v>4094</v>
      </c>
      <c r="U16" s="36">
        <f t="shared" si="4"/>
        <v>16079</v>
      </c>
      <c r="V16" s="36">
        <v>25</v>
      </c>
      <c r="W16" s="36">
        <v>6221</v>
      </c>
      <c r="X16" s="36">
        <v>2123</v>
      </c>
      <c r="Y16" s="36">
        <f t="shared" si="5"/>
        <v>8344</v>
      </c>
      <c r="Z16" s="36">
        <v>25</v>
      </c>
      <c r="AA16" s="36">
        <v>1226</v>
      </c>
      <c r="AB16" s="36">
        <v>418</v>
      </c>
      <c r="AC16" s="36">
        <f t="shared" si="6"/>
        <v>1644</v>
      </c>
      <c r="AD16" s="36">
        <v>25</v>
      </c>
      <c r="AE16" s="36">
        <v>3424</v>
      </c>
      <c r="AF16" s="36">
        <v>1167</v>
      </c>
      <c r="AG16" s="36">
        <f t="shared" si="7"/>
        <v>4591</v>
      </c>
      <c r="AH16" s="36">
        <v>25</v>
      </c>
      <c r="AI16" s="36"/>
      <c r="AJ16" s="36"/>
      <c r="AK16" s="36">
        <f t="shared" si="8"/>
        <v>0</v>
      </c>
      <c r="AL16" s="36"/>
      <c r="AM16" s="39">
        <f t="shared" si="9"/>
        <v>60516</v>
      </c>
      <c r="AN16" s="41">
        <f>август!L18-'фот сентябрь'!AM16</f>
        <v>-4592</v>
      </c>
      <c r="AO16" s="41">
        <f>сентябрь!L18-AM16</f>
        <v>-1</v>
      </c>
    </row>
    <row r="17" spans="1:98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2"/>
        <v>26960</v>
      </c>
      <c r="N17" s="36">
        <v>27</v>
      </c>
      <c r="O17" s="36">
        <v>20535</v>
      </c>
      <c r="P17" s="36">
        <v>6977</v>
      </c>
      <c r="Q17" s="36">
        <f t="shared" si="3"/>
        <v>27512</v>
      </c>
      <c r="R17" s="36">
        <v>27</v>
      </c>
      <c r="S17" s="36">
        <v>38936</v>
      </c>
      <c r="T17" s="36">
        <v>10203</v>
      </c>
      <c r="U17" s="36">
        <f t="shared" si="4"/>
        <v>49139</v>
      </c>
      <c r="V17" s="36">
        <v>27</v>
      </c>
      <c r="W17" s="36">
        <v>28807</v>
      </c>
      <c r="X17" s="36">
        <v>13123</v>
      </c>
      <c r="Y17" s="36">
        <f t="shared" si="5"/>
        <v>41930</v>
      </c>
      <c r="Z17" s="36">
        <v>27</v>
      </c>
      <c r="AA17" s="36">
        <v>7774</v>
      </c>
      <c r="AB17" s="36">
        <v>2653</v>
      </c>
      <c r="AC17" s="36">
        <f t="shared" si="6"/>
        <v>10427</v>
      </c>
      <c r="AD17" s="36">
        <v>27</v>
      </c>
      <c r="AE17" s="36">
        <v>8125</v>
      </c>
      <c r="AF17" s="36">
        <v>2784</v>
      </c>
      <c r="AG17" s="36">
        <f t="shared" si="7"/>
        <v>10909</v>
      </c>
      <c r="AH17" s="36">
        <v>27</v>
      </c>
      <c r="AI17" s="36"/>
      <c r="AJ17" s="36"/>
      <c r="AK17" s="36">
        <f t="shared" si="8"/>
        <v>0</v>
      </c>
      <c r="AL17" s="36"/>
      <c r="AM17" s="39">
        <f t="shared" si="9"/>
        <v>220379</v>
      </c>
      <c r="AN17" s="41">
        <f>август!L19-'фот сентябрь'!AM17</f>
        <v>-10910</v>
      </c>
      <c r="AO17" s="41">
        <f>сентябрь!L19-AM17</f>
        <v>-1</v>
      </c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</row>
    <row r="18" spans="1:98" s="24" customFormat="1" x14ac:dyDescent="0.2">
      <c r="A18" s="18">
        <v>12</v>
      </c>
      <c r="B18" s="19" t="s">
        <v>43</v>
      </c>
      <c r="C18" s="36">
        <v>3334</v>
      </c>
      <c r="D18" s="36">
        <v>1140</v>
      </c>
      <c r="E18" s="38">
        <f t="shared" si="0"/>
        <v>4474</v>
      </c>
      <c r="F18" s="36">
        <v>15</v>
      </c>
      <c r="G18" s="36">
        <v>3459</v>
      </c>
      <c r="H18" s="36">
        <v>1183</v>
      </c>
      <c r="I18" s="36">
        <f t="shared" si="1"/>
        <v>4642</v>
      </c>
      <c r="J18" s="36">
        <v>20</v>
      </c>
      <c r="K18" s="36">
        <v>3396</v>
      </c>
      <c r="L18" s="36">
        <v>1162</v>
      </c>
      <c r="M18" s="36">
        <f t="shared" si="2"/>
        <v>4558</v>
      </c>
      <c r="N18" s="36">
        <v>18</v>
      </c>
      <c r="O18" s="36">
        <v>3394</v>
      </c>
      <c r="P18" s="36">
        <v>1161</v>
      </c>
      <c r="Q18" s="36">
        <f t="shared" si="3"/>
        <v>4555</v>
      </c>
      <c r="R18" s="36">
        <v>18</v>
      </c>
      <c r="S18" s="36">
        <v>8829</v>
      </c>
      <c r="T18" s="36">
        <v>3019</v>
      </c>
      <c r="U18" s="36">
        <f t="shared" si="4"/>
        <v>11848</v>
      </c>
      <c r="V18" s="36">
        <v>20</v>
      </c>
      <c r="W18" s="36">
        <v>2083</v>
      </c>
      <c r="X18" s="36">
        <v>712</v>
      </c>
      <c r="Y18" s="36">
        <f t="shared" si="5"/>
        <v>2795</v>
      </c>
      <c r="Z18" s="36">
        <v>8</v>
      </c>
      <c r="AA18" s="36">
        <v>915</v>
      </c>
      <c r="AB18" s="36">
        <v>313</v>
      </c>
      <c r="AC18" s="36">
        <f t="shared" si="6"/>
        <v>1228</v>
      </c>
      <c r="AD18" s="36">
        <v>5</v>
      </c>
      <c r="AE18" s="36">
        <v>2428</v>
      </c>
      <c r="AF18" s="36">
        <v>830</v>
      </c>
      <c r="AG18" s="36">
        <f t="shared" si="7"/>
        <v>3258</v>
      </c>
      <c r="AH18" s="36">
        <v>12</v>
      </c>
      <c r="AI18" s="36"/>
      <c r="AJ18" s="36"/>
      <c r="AK18" s="36">
        <f t="shared" si="8"/>
        <v>0</v>
      </c>
      <c r="AL18" s="36"/>
      <c r="AM18" s="39">
        <f t="shared" si="9"/>
        <v>37358</v>
      </c>
      <c r="AN18" s="41">
        <f>август!L20-'фот сентябрь'!AM18</f>
        <v>-3257</v>
      </c>
      <c r="AO18" s="41">
        <f>сентябрь!L20-AM18</f>
        <v>1</v>
      </c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</row>
    <row r="19" spans="1:98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2"/>
        <v>3609</v>
      </c>
      <c r="N19" s="36">
        <v>33</v>
      </c>
      <c r="O19" s="36">
        <v>2699</v>
      </c>
      <c r="P19" s="36">
        <v>917</v>
      </c>
      <c r="Q19" s="36">
        <f t="shared" si="3"/>
        <v>3616</v>
      </c>
      <c r="R19" s="36">
        <v>33</v>
      </c>
      <c r="S19" s="36">
        <v>5696</v>
      </c>
      <c r="T19" s="36">
        <v>1941</v>
      </c>
      <c r="U19" s="36">
        <f t="shared" si="4"/>
        <v>7637</v>
      </c>
      <c r="V19" s="36">
        <v>28</v>
      </c>
      <c r="W19" s="36">
        <v>3403</v>
      </c>
      <c r="X19" s="36">
        <v>1140</v>
      </c>
      <c r="Y19" s="36">
        <f t="shared" si="5"/>
        <v>4543</v>
      </c>
      <c r="Z19" s="36">
        <v>28</v>
      </c>
      <c r="AA19" s="36">
        <v>932</v>
      </c>
      <c r="AB19" s="36">
        <v>296</v>
      </c>
      <c r="AC19" s="36">
        <f t="shared" si="6"/>
        <v>1228</v>
      </c>
      <c r="AD19" s="36">
        <v>27</v>
      </c>
      <c r="AE19" s="36">
        <v>1548</v>
      </c>
      <c r="AF19" s="36">
        <v>508</v>
      </c>
      <c r="AG19" s="36">
        <f t="shared" si="7"/>
        <v>2056</v>
      </c>
      <c r="AH19" s="36">
        <v>35</v>
      </c>
      <c r="AI19" s="36"/>
      <c r="AJ19" s="36"/>
      <c r="AK19" s="36">
        <f t="shared" si="8"/>
        <v>0</v>
      </c>
      <c r="AL19" s="36"/>
      <c r="AM19" s="39">
        <f t="shared" si="9"/>
        <v>30045</v>
      </c>
      <c r="AN19" s="41">
        <f>август!L21-'фот сентябрь'!AM19</f>
        <v>-2057</v>
      </c>
      <c r="AO19" s="41">
        <f>сентябрь!L21-AM19</f>
        <v>-2</v>
      </c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</row>
    <row r="20" spans="1:98" s="24" customFormat="1" x14ac:dyDescent="0.2">
      <c r="A20" s="18">
        <v>14</v>
      </c>
      <c r="B20" s="19" t="s">
        <v>45</v>
      </c>
      <c r="C20" s="36">
        <v>3485</v>
      </c>
      <c r="D20" s="36">
        <v>1190</v>
      </c>
      <c r="E20" s="38">
        <f t="shared" si="0"/>
        <v>4675</v>
      </c>
      <c r="F20" s="36">
        <v>33</v>
      </c>
      <c r="G20" s="36">
        <v>3037</v>
      </c>
      <c r="H20" s="36">
        <v>1032</v>
      </c>
      <c r="I20" s="36">
        <f t="shared" si="1"/>
        <v>4069</v>
      </c>
      <c r="J20" s="36">
        <v>35</v>
      </c>
      <c r="K20" s="36">
        <v>2997</v>
      </c>
      <c r="L20" s="36">
        <v>1016</v>
      </c>
      <c r="M20" s="36">
        <f t="shared" si="2"/>
        <v>4013</v>
      </c>
      <c r="N20" s="36">
        <v>33</v>
      </c>
      <c r="O20" s="36">
        <v>2985</v>
      </c>
      <c r="P20" s="36">
        <v>1016</v>
      </c>
      <c r="Q20" s="36">
        <f t="shared" si="3"/>
        <v>4001</v>
      </c>
      <c r="R20" s="36">
        <v>33</v>
      </c>
      <c r="S20" s="36">
        <v>4442</v>
      </c>
      <c r="T20" s="36">
        <v>1514</v>
      </c>
      <c r="U20" s="36">
        <f t="shared" si="4"/>
        <v>5956</v>
      </c>
      <c r="V20" s="36">
        <v>32</v>
      </c>
      <c r="W20" s="36">
        <v>6178</v>
      </c>
      <c r="X20" s="36">
        <v>2111</v>
      </c>
      <c r="Y20" s="36">
        <f t="shared" si="5"/>
        <v>8289</v>
      </c>
      <c r="Z20" s="36">
        <v>63</v>
      </c>
      <c r="AA20" s="36">
        <v>616</v>
      </c>
      <c r="AB20" s="36">
        <v>207</v>
      </c>
      <c r="AC20" s="36">
        <f t="shared" si="6"/>
        <v>823</v>
      </c>
      <c r="AD20" s="36">
        <v>0</v>
      </c>
      <c r="AE20" s="36">
        <v>1406</v>
      </c>
      <c r="AF20" s="36">
        <v>465</v>
      </c>
      <c r="AG20" s="36">
        <f t="shared" si="7"/>
        <v>1871</v>
      </c>
      <c r="AH20" s="36">
        <v>0</v>
      </c>
      <c r="AI20" s="36"/>
      <c r="AJ20" s="36"/>
      <c r="AK20" s="36">
        <f t="shared" si="8"/>
        <v>0</v>
      </c>
      <c r="AL20" s="36"/>
      <c r="AM20" s="39">
        <f t="shared" si="9"/>
        <v>33697</v>
      </c>
      <c r="AN20" s="41">
        <f>август!L22-'фот сентябрь'!AM20</f>
        <v>-1869</v>
      </c>
      <c r="AO20" s="41">
        <f>сентябрь!L22-AM20</f>
        <v>2</v>
      </c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</row>
    <row r="21" spans="1:98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2"/>
        <v>4711</v>
      </c>
      <c r="N21" s="36">
        <v>23</v>
      </c>
      <c r="O21" s="36">
        <v>3507</v>
      </c>
      <c r="P21" s="36">
        <v>1194</v>
      </c>
      <c r="Q21" s="36">
        <f t="shared" si="3"/>
        <v>4701</v>
      </c>
      <c r="R21" s="36">
        <v>21</v>
      </c>
      <c r="S21" s="36">
        <v>4480</v>
      </c>
      <c r="T21" s="36">
        <v>1526</v>
      </c>
      <c r="U21" s="36">
        <f t="shared" si="4"/>
        <v>6006</v>
      </c>
      <c r="V21" s="36">
        <v>22</v>
      </c>
      <c r="W21" s="36">
        <v>9477</v>
      </c>
      <c r="X21" s="36">
        <v>3241</v>
      </c>
      <c r="Y21" s="36">
        <f t="shared" si="5"/>
        <v>12718</v>
      </c>
      <c r="Z21" s="36">
        <v>22</v>
      </c>
      <c r="AA21" s="36">
        <v>698</v>
      </c>
      <c r="AB21" s="36">
        <v>238</v>
      </c>
      <c r="AC21" s="36">
        <f t="shared" si="6"/>
        <v>936</v>
      </c>
      <c r="AD21" s="36">
        <v>19</v>
      </c>
      <c r="AE21" s="36">
        <v>1149</v>
      </c>
      <c r="AF21" s="36">
        <v>390</v>
      </c>
      <c r="AG21" s="36">
        <f t="shared" si="7"/>
        <v>1539</v>
      </c>
      <c r="AH21" s="36">
        <v>21</v>
      </c>
      <c r="AI21" s="36"/>
      <c r="AJ21" s="36"/>
      <c r="AK21" s="36">
        <f t="shared" si="8"/>
        <v>0</v>
      </c>
      <c r="AL21" s="36"/>
      <c r="AM21" s="39">
        <f t="shared" si="9"/>
        <v>40175</v>
      </c>
      <c r="AN21" s="41">
        <f>август!L23-'фот сентябрь'!AM21</f>
        <v>-1539</v>
      </c>
      <c r="AO21" s="41">
        <f>сентябрь!L23-AM21</f>
        <v>1</v>
      </c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</row>
    <row r="22" spans="1:98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2"/>
        <v>5770</v>
      </c>
      <c r="N22" s="36">
        <v>23</v>
      </c>
      <c r="O22" s="36">
        <v>4151</v>
      </c>
      <c r="P22" s="36">
        <v>1418</v>
      </c>
      <c r="Q22" s="36">
        <f t="shared" si="3"/>
        <v>5569</v>
      </c>
      <c r="R22" s="36">
        <v>23</v>
      </c>
      <c r="S22" s="36">
        <v>6815</v>
      </c>
      <c r="T22" s="36">
        <v>2325</v>
      </c>
      <c r="U22" s="36">
        <f t="shared" si="4"/>
        <v>9140</v>
      </c>
      <c r="V22" s="36">
        <v>18</v>
      </c>
      <c r="W22" s="36">
        <v>7568</v>
      </c>
      <c r="X22" s="36">
        <v>2574</v>
      </c>
      <c r="Y22" s="36">
        <f t="shared" si="5"/>
        <v>10142</v>
      </c>
      <c r="Z22" s="36">
        <v>19</v>
      </c>
      <c r="AA22" s="36">
        <v>1430</v>
      </c>
      <c r="AB22" s="36">
        <v>485</v>
      </c>
      <c r="AC22" s="36">
        <f t="shared" si="6"/>
        <v>1915</v>
      </c>
      <c r="AD22" s="36">
        <v>18</v>
      </c>
      <c r="AE22" s="36">
        <v>2001</v>
      </c>
      <c r="AF22" s="36">
        <v>681</v>
      </c>
      <c r="AG22" s="36">
        <f t="shared" si="7"/>
        <v>2682</v>
      </c>
      <c r="AH22" s="36">
        <v>18</v>
      </c>
      <c r="AI22" s="36"/>
      <c r="AJ22" s="36"/>
      <c r="AK22" s="36">
        <f t="shared" si="8"/>
        <v>0</v>
      </c>
      <c r="AL22" s="36"/>
      <c r="AM22" s="39">
        <f t="shared" si="9"/>
        <v>48784</v>
      </c>
      <c r="AN22" s="41">
        <f>август!L24-'фот сентябрь'!AM22</f>
        <v>-2681</v>
      </c>
      <c r="AO22" s="41">
        <f>сентябрь!L24-AM22</f>
        <v>2</v>
      </c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</row>
    <row r="23" spans="1:98" s="24" customFormat="1" x14ac:dyDescent="0.2">
      <c r="A23" s="18">
        <v>17</v>
      </c>
      <c r="B23" s="19" t="s">
        <v>48</v>
      </c>
      <c r="C23" s="36">
        <v>4416</v>
      </c>
      <c r="D23" s="36">
        <v>1483</v>
      </c>
      <c r="E23" s="38">
        <f t="shared" si="0"/>
        <v>5899</v>
      </c>
      <c r="F23" s="36">
        <v>26</v>
      </c>
      <c r="G23" s="36">
        <v>4339</v>
      </c>
      <c r="H23" s="36">
        <v>1484</v>
      </c>
      <c r="I23" s="36">
        <f t="shared" si="1"/>
        <v>5823</v>
      </c>
      <c r="J23" s="36">
        <v>26</v>
      </c>
      <c r="K23" s="36">
        <v>4454</v>
      </c>
      <c r="L23" s="36">
        <v>1521</v>
      </c>
      <c r="M23" s="36">
        <f t="shared" si="2"/>
        <v>5975</v>
      </c>
      <c r="N23" s="36">
        <v>26</v>
      </c>
      <c r="O23" s="36">
        <v>4389</v>
      </c>
      <c r="P23" s="36">
        <v>1493</v>
      </c>
      <c r="Q23" s="36">
        <f t="shared" si="3"/>
        <v>5882</v>
      </c>
      <c r="R23" s="36">
        <v>26</v>
      </c>
      <c r="S23" s="36">
        <v>6644</v>
      </c>
      <c r="T23" s="36">
        <v>2255</v>
      </c>
      <c r="U23" s="36">
        <f t="shared" si="4"/>
        <v>8899</v>
      </c>
      <c r="V23" s="36">
        <v>26</v>
      </c>
      <c r="W23" s="36">
        <v>9272</v>
      </c>
      <c r="X23" s="36">
        <v>3172</v>
      </c>
      <c r="Y23" s="36">
        <f t="shared" si="5"/>
        <v>12444</v>
      </c>
      <c r="Z23" s="36">
        <v>26</v>
      </c>
      <c r="AA23" s="36">
        <v>704</v>
      </c>
      <c r="AB23" s="36">
        <v>229</v>
      </c>
      <c r="AC23" s="36">
        <f t="shared" si="6"/>
        <v>933</v>
      </c>
      <c r="AD23" s="36">
        <v>26</v>
      </c>
      <c r="AE23" s="36">
        <v>1719</v>
      </c>
      <c r="AF23" s="36">
        <v>496</v>
      </c>
      <c r="AG23" s="36">
        <f t="shared" si="7"/>
        <v>2215</v>
      </c>
      <c r="AH23" s="36">
        <v>26</v>
      </c>
      <c r="AI23" s="36"/>
      <c r="AJ23" s="36"/>
      <c r="AK23" s="36">
        <f t="shared" si="8"/>
        <v>0</v>
      </c>
      <c r="AL23" s="36"/>
      <c r="AM23" s="39">
        <f t="shared" si="9"/>
        <v>48070</v>
      </c>
      <c r="AN23" s="41">
        <f>август!L25-'фот сентябрь'!AM23</f>
        <v>-2215</v>
      </c>
      <c r="AO23" s="41">
        <f>сентябрь!L25-AM23</f>
        <v>0</v>
      </c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</row>
    <row r="24" spans="1:98" s="24" customFormat="1" x14ac:dyDescent="0.2">
      <c r="A24" s="20">
        <v>18</v>
      </c>
      <c r="B24" s="19" t="s">
        <v>49</v>
      </c>
      <c r="C24" s="36">
        <v>2713</v>
      </c>
      <c r="D24" s="36">
        <v>928</v>
      </c>
      <c r="E24" s="38">
        <f t="shared" si="0"/>
        <v>3641</v>
      </c>
      <c r="F24" s="36">
        <v>27</v>
      </c>
      <c r="G24" s="36">
        <v>2889</v>
      </c>
      <c r="H24" s="36">
        <v>988</v>
      </c>
      <c r="I24" s="36">
        <f t="shared" si="1"/>
        <v>3877</v>
      </c>
      <c r="J24" s="36">
        <v>27</v>
      </c>
      <c r="K24" s="36">
        <v>2792</v>
      </c>
      <c r="L24" s="36">
        <v>955</v>
      </c>
      <c r="M24" s="36">
        <f t="shared" si="2"/>
        <v>3747</v>
      </c>
      <c r="N24" s="36">
        <v>27</v>
      </c>
      <c r="O24" s="36">
        <v>2885</v>
      </c>
      <c r="P24" s="36">
        <v>987</v>
      </c>
      <c r="Q24" s="36">
        <f t="shared" si="3"/>
        <v>3872</v>
      </c>
      <c r="R24" s="36">
        <v>27</v>
      </c>
      <c r="S24" s="36">
        <v>3204</v>
      </c>
      <c r="T24" s="36">
        <v>1096</v>
      </c>
      <c r="U24" s="36">
        <f t="shared" si="4"/>
        <v>4300</v>
      </c>
      <c r="V24" s="36"/>
      <c r="W24" s="36">
        <v>7365</v>
      </c>
      <c r="X24" s="36">
        <v>2519</v>
      </c>
      <c r="Y24" s="36">
        <f t="shared" si="5"/>
        <v>9884</v>
      </c>
      <c r="Z24" s="36">
        <v>27</v>
      </c>
      <c r="AA24" s="36">
        <v>405</v>
      </c>
      <c r="AB24" s="36">
        <v>139</v>
      </c>
      <c r="AC24" s="36">
        <f t="shared" si="6"/>
        <v>544</v>
      </c>
      <c r="AD24" s="36">
        <v>27</v>
      </c>
      <c r="AE24" s="36">
        <v>1039</v>
      </c>
      <c r="AF24" s="36">
        <v>356</v>
      </c>
      <c r="AG24" s="36">
        <f t="shared" si="7"/>
        <v>1395</v>
      </c>
      <c r="AH24" s="36">
        <v>27</v>
      </c>
      <c r="AI24" s="36"/>
      <c r="AJ24" s="36"/>
      <c r="AK24" s="36">
        <f t="shared" si="8"/>
        <v>0</v>
      </c>
      <c r="AL24" s="36"/>
      <c r="AM24" s="39">
        <f t="shared" si="9"/>
        <v>31260</v>
      </c>
      <c r="AN24" s="41">
        <f>август!L26-'фот сентябрь'!AM24</f>
        <v>-1399</v>
      </c>
      <c r="AO24" s="41">
        <f>сентябрь!L26-AM24</f>
        <v>-4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</row>
    <row r="25" spans="1:98" s="24" customFormat="1" x14ac:dyDescent="0.2">
      <c r="A25" s="20">
        <v>19</v>
      </c>
      <c r="B25" s="21" t="s">
        <v>50</v>
      </c>
      <c r="C25" s="36">
        <v>6178</v>
      </c>
      <c r="D25" s="36">
        <v>2105</v>
      </c>
      <c r="E25" s="38">
        <f t="shared" si="0"/>
        <v>8283</v>
      </c>
      <c r="F25" s="36">
        <v>32</v>
      </c>
      <c r="G25" s="36">
        <v>6042</v>
      </c>
      <c r="H25" s="36">
        <v>2063</v>
      </c>
      <c r="I25" s="36">
        <f t="shared" si="1"/>
        <v>8105</v>
      </c>
      <c r="J25" s="36">
        <v>32</v>
      </c>
      <c r="K25" s="36">
        <v>6201</v>
      </c>
      <c r="L25" s="36">
        <v>2110</v>
      </c>
      <c r="M25" s="36">
        <f t="shared" si="2"/>
        <v>8311</v>
      </c>
      <c r="N25" s="36">
        <v>34</v>
      </c>
      <c r="O25" s="36">
        <v>6110</v>
      </c>
      <c r="P25" s="36">
        <v>2082</v>
      </c>
      <c r="Q25" s="36">
        <f t="shared" si="3"/>
        <v>8192</v>
      </c>
      <c r="R25" s="36">
        <v>32</v>
      </c>
      <c r="S25" s="36">
        <v>15769</v>
      </c>
      <c r="T25" s="36">
        <v>5387</v>
      </c>
      <c r="U25" s="36">
        <f t="shared" si="4"/>
        <v>21156</v>
      </c>
      <c r="V25" s="36">
        <v>20</v>
      </c>
      <c r="W25" s="36">
        <v>4379</v>
      </c>
      <c r="X25" s="36">
        <v>1495</v>
      </c>
      <c r="Y25" s="36">
        <f t="shared" si="5"/>
        <v>5874</v>
      </c>
      <c r="Z25" s="36">
        <v>30</v>
      </c>
      <c r="AA25" s="36">
        <v>1706</v>
      </c>
      <c r="AB25" s="36">
        <v>545</v>
      </c>
      <c r="AC25" s="36">
        <f t="shared" si="6"/>
        <v>2251</v>
      </c>
      <c r="AD25" s="36">
        <v>18</v>
      </c>
      <c r="AE25" s="36">
        <v>6810</v>
      </c>
      <c r="AF25" s="36">
        <v>1684</v>
      </c>
      <c r="AG25" s="36">
        <f t="shared" si="7"/>
        <v>8494</v>
      </c>
      <c r="AH25" s="36">
        <v>24</v>
      </c>
      <c r="AI25" s="36"/>
      <c r="AJ25" s="36"/>
      <c r="AK25" s="36">
        <f t="shared" si="8"/>
        <v>0</v>
      </c>
      <c r="AL25" s="36"/>
      <c r="AM25" s="39">
        <f t="shared" si="9"/>
        <v>70666</v>
      </c>
      <c r="AN25" s="41">
        <f>август!L27-'фот сентябрь'!AM25</f>
        <v>-8494</v>
      </c>
      <c r="AO25" s="41">
        <f>сентябрь!L27-AM25</f>
        <v>0</v>
      </c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</row>
    <row r="26" spans="1:98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2"/>
        <v>11568</v>
      </c>
      <c r="N26" s="36">
        <v>35</v>
      </c>
      <c r="O26" s="36">
        <v>8429</v>
      </c>
      <c r="P26" s="36">
        <v>2895</v>
      </c>
      <c r="Q26" s="36">
        <f t="shared" si="3"/>
        <v>11324</v>
      </c>
      <c r="R26" s="36">
        <v>35</v>
      </c>
      <c r="S26" s="36">
        <v>9349</v>
      </c>
      <c r="T26" s="36">
        <v>3279</v>
      </c>
      <c r="U26" s="36">
        <f t="shared" si="4"/>
        <v>12628</v>
      </c>
      <c r="V26" s="36">
        <v>34</v>
      </c>
      <c r="W26" s="36">
        <v>19065</v>
      </c>
      <c r="X26" s="36">
        <v>6412</v>
      </c>
      <c r="Y26" s="36">
        <f t="shared" si="5"/>
        <v>25477</v>
      </c>
      <c r="Z26" s="36">
        <v>35</v>
      </c>
      <c r="AA26" s="36">
        <v>3193</v>
      </c>
      <c r="AB26" s="36">
        <v>1083</v>
      </c>
      <c r="AC26" s="36">
        <f t="shared" si="6"/>
        <v>4276</v>
      </c>
      <c r="AD26" s="36">
        <v>33</v>
      </c>
      <c r="AE26" s="36">
        <v>4291</v>
      </c>
      <c r="AF26" s="36">
        <v>1374</v>
      </c>
      <c r="AG26" s="36">
        <f t="shared" si="7"/>
        <v>5665</v>
      </c>
      <c r="AH26" s="36">
        <v>35</v>
      </c>
      <c r="AI26" s="36"/>
      <c r="AJ26" s="36"/>
      <c r="AK26" s="36">
        <f t="shared" si="8"/>
        <v>0</v>
      </c>
      <c r="AL26" s="36"/>
      <c r="AM26" s="39">
        <f t="shared" si="9"/>
        <v>92568</v>
      </c>
      <c r="AN26" s="41">
        <f>август!L28-'фот сентябрь'!AM26</f>
        <v>-5665</v>
      </c>
      <c r="AO26" s="41">
        <f>сентябрь!L28-AM26</f>
        <v>0</v>
      </c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</row>
    <row r="27" spans="1:98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2"/>
        <v>7911</v>
      </c>
      <c r="N27" s="36">
        <v>31</v>
      </c>
      <c r="O27" s="36">
        <v>5923</v>
      </c>
      <c r="P27" s="36">
        <v>2008</v>
      </c>
      <c r="Q27" s="36">
        <f t="shared" si="3"/>
        <v>7931</v>
      </c>
      <c r="R27" s="36">
        <v>31</v>
      </c>
      <c r="S27" s="36">
        <v>10209</v>
      </c>
      <c r="T27" s="36">
        <v>3491</v>
      </c>
      <c r="U27" s="36">
        <f t="shared" si="4"/>
        <v>13700</v>
      </c>
      <c r="V27" s="36">
        <v>31</v>
      </c>
      <c r="W27" s="36">
        <v>9935</v>
      </c>
      <c r="X27" s="36">
        <v>3398</v>
      </c>
      <c r="Y27" s="36">
        <f t="shared" si="5"/>
        <v>13333</v>
      </c>
      <c r="Z27" s="36">
        <v>31</v>
      </c>
      <c r="AA27" s="36">
        <v>2540</v>
      </c>
      <c r="AB27" s="36">
        <v>866</v>
      </c>
      <c r="AC27" s="36">
        <f t="shared" si="6"/>
        <v>3406</v>
      </c>
      <c r="AD27" s="36">
        <v>31</v>
      </c>
      <c r="AE27" s="36">
        <v>3784</v>
      </c>
      <c r="AF27" s="36">
        <v>1274</v>
      </c>
      <c r="AG27" s="36">
        <f t="shared" si="7"/>
        <v>5058</v>
      </c>
      <c r="AH27" s="36">
        <v>31</v>
      </c>
      <c r="AI27" s="36"/>
      <c r="AJ27" s="36"/>
      <c r="AK27" s="36">
        <f t="shared" si="8"/>
        <v>0</v>
      </c>
      <c r="AL27" s="36"/>
      <c r="AM27" s="39">
        <f t="shared" si="9"/>
        <v>66821</v>
      </c>
      <c r="AN27" s="41">
        <f>август!L29-'фот сентябрь'!AM27</f>
        <v>-5059</v>
      </c>
      <c r="AO27" s="41">
        <f>сентябрь!L29-AM27</f>
        <v>-1</v>
      </c>
    </row>
    <row r="28" spans="1:98" s="24" customFormat="1" x14ac:dyDescent="0.2">
      <c r="A28" s="18">
        <v>22</v>
      </c>
      <c r="B28" s="21" t="s">
        <v>53</v>
      </c>
      <c r="C28" s="36">
        <v>2457</v>
      </c>
      <c r="D28" s="36">
        <v>909</v>
      </c>
      <c r="E28" s="38">
        <f t="shared" si="0"/>
        <v>3366</v>
      </c>
      <c r="F28" s="36">
        <v>18</v>
      </c>
      <c r="G28" s="36">
        <v>2362</v>
      </c>
      <c r="H28" s="36">
        <v>988</v>
      </c>
      <c r="I28" s="36">
        <f t="shared" si="1"/>
        <v>3350</v>
      </c>
      <c r="J28" s="36">
        <v>18</v>
      </c>
      <c r="K28" s="36">
        <v>2535</v>
      </c>
      <c r="L28" s="36">
        <v>757</v>
      </c>
      <c r="M28" s="36">
        <f t="shared" si="2"/>
        <v>3292</v>
      </c>
      <c r="N28" s="36">
        <v>19</v>
      </c>
      <c r="O28" s="36">
        <v>2451</v>
      </c>
      <c r="P28" s="36">
        <v>663</v>
      </c>
      <c r="Q28" s="36">
        <f t="shared" si="3"/>
        <v>3114</v>
      </c>
      <c r="R28" s="36">
        <v>19</v>
      </c>
      <c r="S28" s="36">
        <v>6450</v>
      </c>
      <c r="T28" s="36">
        <v>1956</v>
      </c>
      <c r="U28" s="36">
        <f t="shared" si="4"/>
        <v>8406</v>
      </c>
      <c r="V28" s="36">
        <v>19</v>
      </c>
      <c r="W28" s="36">
        <v>2697</v>
      </c>
      <c r="X28" s="36">
        <v>1103</v>
      </c>
      <c r="Y28" s="36">
        <f t="shared" si="5"/>
        <v>3800</v>
      </c>
      <c r="Z28" s="36">
        <v>19</v>
      </c>
      <c r="AA28" s="36">
        <v>508</v>
      </c>
      <c r="AB28" s="36">
        <v>228</v>
      </c>
      <c r="AC28" s="36">
        <f t="shared" si="6"/>
        <v>736</v>
      </c>
      <c r="AD28" s="36">
        <v>22</v>
      </c>
      <c r="AE28" s="36">
        <v>1042</v>
      </c>
      <c r="AF28" s="36">
        <v>411</v>
      </c>
      <c r="AG28" s="36">
        <f t="shared" si="7"/>
        <v>1453</v>
      </c>
      <c r="AH28" s="36">
        <v>17</v>
      </c>
      <c r="AI28" s="36"/>
      <c r="AJ28" s="36"/>
      <c r="AK28" s="36">
        <f t="shared" si="8"/>
        <v>0</v>
      </c>
      <c r="AL28" s="36"/>
      <c r="AM28" s="39">
        <f t="shared" si="9"/>
        <v>27517</v>
      </c>
      <c r="AN28" s="41">
        <f>август!L30-'фот сентябрь'!AM28</f>
        <v>-1453</v>
      </c>
      <c r="AO28" s="41">
        <f>сентябрь!L30-AM28</f>
        <v>0</v>
      </c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</row>
    <row r="29" spans="1:98" s="24" customFormat="1" x14ac:dyDescent="0.2">
      <c r="A29" s="18">
        <v>23</v>
      </c>
      <c r="B29" s="19" t="s">
        <v>54</v>
      </c>
      <c r="C29" s="36">
        <v>5344</v>
      </c>
      <c r="D29" s="36">
        <v>1819</v>
      </c>
      <c r="E29" s="38">
        <f t="shared" si="0"/>
        <v>7163</v>
      </c>
      <c r="F29" s="36">
        <v>35</v>
      </c>
      <c r="G29" s="36">
        <v>5469</v>
      </c>
      <c r="H29" s="36">
        <v>1858</v>
      </c>
      <c r="I29" s="36">
        <f t="shared" si="1"/>
        <v>7327</v>
      </c>
      <c r="J29" s="36">
        <v>34</v>
      </c>
      <c r="K29" s="36">
        <v>5303</v>
      </c>
      <c r="L29" s="36">
        <v>1795</v>
      </c>
      <c r="M29" s="36">
        <f t="shared" si="2"/>
        <v>7098</v>
      </c>
      <c r="N29" s="36">
        <v>33</v>
      </c>
      <c r="O29" s="36">
        <v>5410</v>
      </c>
      <c r="P29" s="36">
        <v>1845</v>
      </c>
      <c r="Q29" s="36">
        <f t="shared" si="3"/>
        <v>7255</v>
      </c>
      <c r="R29" s="36">
        <v>30</v>
      </c>
      <c r="S29" s="36">
        <v>7301</v>
      </c>
      <c r="T29" s="36">
        <v>2487</v>
      </c>
      <c r="U29" s="36">
        <f t="shared" si="4"/>
        <v>9788</v>
      </c>
      <c r="V29" s="36">
        <v>33</v>
      </c>
      <c r="W29" s="36">
        <v>11082</v>
      </c>
      <c r="X29" s="36">
        <v>3777</v>
      </c>
      <c r="Y29" s="36">
        <f t="shared" si="5"/>
        <v>14859</v>
      </c>
      <c r="Z29" s="36">
        <v>32</v>
      </c>
      <c r="AA29" s="36">
        <v>1627</v>
      </c>
      <c r="AB29" s="36">
        <v>555</v>
      </c>
      <c r="AC29" s="36">
        <f t="shared" si="6"/>
        <v>2182</v>
      </c>
      <c r="AD29" s="36">
        <v>23</v>
      </c>
      <c r="AE29" s="36">
        <v>2892</v>
      </c>
      <c r="AF29" s="36">
        <v>968</v>
      </c>
      <c r="AG29" s="36">
        <f t="shared" si="7"/>
        <v>3860</v>
      </c>
      <c r="AH29" s="36">
        <v>32</v>
      </c>
      <c r="AI29" s="36"/>
      <c r="AJ29" s="36"/>
      <c r="AK29" s="36">
        <f t="shared" si="8"/>
        <v>0</v>
      </c>
      <c r="AL29" s="36"/>
      <c r="AM29" s="39">
        <f t="shared" si="9"/>
        <v>59532</v>
      </c>
      <c r="AN29" s="41">
        <f>август!L31-'фот сентябрь'!AM29</f>
        <v>-3861</v>
      </c>
      <c r="AO29" s="41">
        <f>сентябрь!L31-AM29</f>
        <v>-1</v>
      </c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</row>
    <row r="30" spans="1:98" s="24" customFormat="1" x14ac:dyDescent="0.2">
      <c r="A30" s="20">
        <v>24</v>
      </c>
      <c r="B30" s="19" t="s">
        <v>55</v>
      </c>
      <c r="C30" s="36">
        <v>3765</v>
      </c>
      <c r="D30" s="36">
        <v>1284</v>
      </c>
      <c r="E30" s="38">
        <f t="shared" si="0"/>
        <v>5049</v>
      </c>
      <c r="F30" s="36">
        <v>31</v>
      </c>
      <c r="G30" s="36">
        <v>3868</v>
      </c>
      <c r="H30" s="36">
        <v>1325</v>
      </c>
      <c r="I30" s="36">
        <f t="shared" si="1"/>
        <v>5193</v>
      </c>
      <c r="J30" s="36">
        <v>29</v>
      </c>
      <c r="K30" s="36">
        <v>4042</v>
      </c>
      <c r="L30" s="36">
        <v>1378</v>
      </c>
      <c r="M30" s="36">
        <f t="shared" si="2"/>
        <v>5420</v>
      </c>
      <c r="N30" s="36">
        <v>46</v>
      </c>
      <c r="O30" s="36">
        <v>3844</v>
      </c>
      <c r="P30" s="36">
        <v>1311</v>
      </c>
      <c r="Q30" s="36">
        <f t="shared" si="3"/>
        <v>5155</v>
      </c>
      <c r="R30" s="36">
        <v>37</v>
      </c>
      <c r="S30" s="36">
        <v>7582</v>
      </c>
      <c r="T30" s="36">
        <v>2284</v>
      </c>
      <c r="U30" s="36">
        <f t="shared" si="4"/>
        <v>9866</v>
      </c>
      <c r="V30" s="36">
        <v>17</v>
      </c>
      <c r="W30" s="36">
        <v>5468</v>
      </c>
      <c r="X30" s="36">
        <v>1868</v>
      </c>
      <c r="Y30" s="36">
        <f t="shared" si="5"/>
        <v>7336</v>
      </c>
      <c r="Z30" s="36">
        <v>8</v>
      </c>
      <c r="AA30" s="36">
        <v>1830</v>
      </c>
      <c r="AB30" s="36">
        <v>627</v>
      </c>
      <c r="AC30" s="36">
        <f t="shared" si="6"/>
        <v>2457</v>
      </c>
      <c r="AD30" s="36">
        <v>23</v>
      </c>
      <c r="AE30" s="36">
        <v>2154</v>
      </c>
      <c r="AF30" s="36">
        <v>725</v>
      </c>
      <c r="AG30" s="36">
        <f t="shared" si="7"/>
        <v>2879</v>
      </c>
      <c r="AH30" s="36">
        <v>27</v>
      </c>
      <c r="AI30" s="36"/>
      <c r="AJ30" s="36"/>
      <c r="AK30" s="36">
        <f t="shared" si="8"/>
        <v>0</v>
      </c>
      <c r="AL30" s="36"/>
      <c r="AM30" s="39">
        <f t="shared" si="9"/>
        <v>43355</v>
      </c>
      <c r="AN30" s="41">
        <f>август!L32-'фот сентябрь'!AM30</f>
        <v>-2878</v>
      </c>
      <c r="AO30" s="41">
        <f>сентябрь!L32-AM30</f>
        <v>1</v>
      </c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</row>
    <row r="31" spans="1:98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2"/>
        <v>5882</v>
      </c>
      <c r="N31" s="36">
        <v>27</v>
      </c>
      <c r="O31" s="36">
        <v>4391</v>
      </c>
      <c r="P31" s="36">
        <v>1447</v>
      </c>
      <c r="Q31" s="36">
        <f t="shared" si="3"/>
        <v>5838</v>
      </c>
      <c r="R31" s="36">
        <v>34</v>
      </c>
      <c r="S31" s="36">
        <v>5566</v>
      </c>
      <c r="T31" s="36">
        <v>1880</v>
      </c>
      <c r="U31" s="36">
        <f t="shared" si="4"/>
        <v>7446</v>
      </c>
      <c r="V31" s="36">
        <v>32</v>
      </c>
      <c r="W31" s="36">
        <v>10168</v>
      </c>
      <c r="X31" s="36">
        <v>3477</v>
      </c>
      <c r="Y31" s="36">
        <f t="shared" si="5"/>
        <v>13645</v>
      </c>
      <c r="Z31" s="36">
        <v>31</v>
      </c>
      <c r="AA31" s="36">
        <v>1602</v>
      </c>
      <c r="AB31" s="36">
        <v>641</v>
      </c>
      <c r="AC31" s="36">
        <f t="shared" si="6"/>
        <v>2243</v>
      </c>
      <c r="AD31" s="36">
        <v>12</v>
      </c>
      <c r="AE31" s="36">
        <v>2011</v>
      </c>
      <c r="AF31" s="36">
        <v>643</v>
      </c>
      <c r="AG31" s="36">
        <f t="shared" si="7"/>
        <v>2654</v>
      </c>
      <c r="AH31" s="36">
        <v>33</v>
      </c>
      <c r="AI31" s="36"/>
      <c r="AJ31" s="36"/>
      <c r="AK31" s="36">
        <f t="shared" si="8"/>
        <v>0</v>
      </c>
      <c r="AL31" s="36"/>
      <c r="AM31" s="39">
        <f t="shared" si="9"/>
        <v>49271</v>
      </c>
      <c r="AN31" s="41">
        <f>август!L33-'фот сентябрь'!AM31</f>
        <v>-2655</v>
      </c>
      <c r="AO31" s="41">
        <f>сентябрь!L33-AM31</f>
        <v>-1</v>
      </c>
    </row>
    <row r="32" spans="1:98" s="24" customFormat="1" x14ac:dyDescent="0.2">
      <c r="A32" s="18">
        <v>26</v>
      </c>
      <c r="B32" s="19" t="s">
        <v>57</v>
      </c>
      <c r="C32" s="36">
        <v>5882</v>
      </c>
      <c r="D32" s="36">
        <v>2008</v>
      </c>
      <c r="E32" s="38">
        <f t="shared" si="0"/>
        <v>7890</v>
      </c>
      <c r="F32" s="36">
        <v>34</v>
      </c>
      <c r="G32" s="36">
        <v>5859</v>
      </c>
      <c r="H32" s="36">
        <v>1993</v>
      </c>
      <c r="I32" s="36">
        <f t="shared" si="1"/>
        <v>7852</v>
      </c>
      <c r="J32" s="36">
        <v>35</v>
      </c>
      <c r="K32" s="36">
        <v>5812</v>
      </c>
      <c r="L32" s="36">
        <v>1964</v>
      </c>
      <c r="M32" s="36">
        <f t="shared" si="2"/>
        <v>7776</v>
      </c>
      <c r="N32" s="36">
        <v>35</v>
      </c>
      <c r="O32" s="36">
        <v>5883</v>
      </c>
      <c r="P32" s="36">
        <v>2003</v>
      </c>
      <c r="Q32" s="36">
        <f t="shared" si="3"/>
        <v>7886</v>
      </c>
      <c r="R32" s="36">
        <v>34</v>
      </c>
      <c r="S32" s="36">
        <v>15670</v>
      </c>
      <c r="T32" s="36">
        <v>5351</v>
      </c>
      <c r="U32" s="36">
        <f t="shared" si="4"/>
        <v>21021</v>
      </c>
      <c r="V32" s="36">
        <v>34</v>
      </c>
      <c r="W32" s="36">
        <v>3599</v>
      </c>
      <c r="X32" s="36">
        <v>1216</v>
      </c>
      <c r="Y32" s="36">
        <f t="shared" si="5"/>
        <v>4815</v>
      </c>
      <c r="Z32" s="36">
        <v>34</v>
      </c>
      <c r="AA32" s="36">
        <v>2315</v>
      </c>
      <c r="AB32" s="36">
        <v>780</v>
      </c>
      <c r="AC32" s="36">
        <f t="shared" si="6"/>
        <v>3095</v>
      </c>
      <c r="AD32" s="36">
        <v>34</v>
      </c>
      <c r="AE32" s="36">
        <v>3042</v>
      </c>
      <c r="AF32" s="36">
        <v>1039</v>
      </c>
      <c r="AG32" s="36">
        <f t="shared" si="7"/>
        <v>4081</v>
      </c>
      <c r="AH32" s="36">
        <v>31</v>
      </c>
      <c r="AI32" s="36"/>
      <c r="AJ32" s="36"/>
      <c r="AK32" s="36">
        <f t="shared" si="8"/>
        <v>0</v>
      </c>
      <c r="AL32" s="36"/>
      <c r="AM32" s="39">
        <f t="shared" si="9"/>
        <v>64416</v>
      </c>
      <c r="AN32" s="41">
        <f>август!L34-'фот сентябрь'!AM32</f>
        <v>-4081</v>
      </c>
      <c r="AO32" s="41">
        <f>сентябрь!L34-AM32</f>
        <v>1</v>
      </c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</row>
    <row r="33" spans="1:98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2"/>
        <v>3914</v>
      </c>
      <c r="N33" s="36">
        <v>26</v>
      </c>
      <c r="O33" s="36">
        <v>2958</v>
      </c>
      <c r="P33" s="36">
        <v>1006</v>
      </c>
      <c r="Q33" s="36">
        <f t="shared" si="3"/>
        <v>3964</v>
      </c>
      <c r="R33" s="36">
        <v>26</v>
      </c>
      <c r="S33" s="36">
        <v>6189</v>
      </c>
      <c r="T33" s="36">
        <v>2152</v>
      </c>
      <c r="U33" s="36">
        <f t="shared" si="4"/>
        <v>8341</v>
      </c>
      <c r="V33" s="36">
        <v>28</v>
      </c>
      <c r="W33" s="36">
        <v>4429</v>
      </c>
      <c r="X33" s="36">
        <v>1533</v>
      </c>
      <c r="Y33" s="36">
        <f t="shared" si="5"/>
        <v>5962</v>
      </c>
      <c r="Z33" s="36">
        <v>27</v>
      </c>
      <c r="AA33" s="36">
        <v>507</v>
      </c>
      <c r="AB33" s="36">
        <v>178</v>
      </c>
      <c r="AC33" s="36">
        <f t="shared" si="6"/>
        <v>685</v>
      </c>
      <c r="AD33" s="36">
        <v>29</v>
      </c>
      <c r="AE33" s="36">
        <v>1638</v>
      </c>
      <c r="AF33" s="36">
        <v>509</v>
      </c>
      <c r="AG33" s="36">
        <f t="shared" si="7"/>
        <v>2147</v>
      </c>
      <c r="AH33" s="36">
        <v>26</v>
      </c>
      <c r="AI33" s="36"/>
      <c r="AJ33" s="36"/>
      <c r="AK33" s="36">
        <f t="shared" si="8"/>
        <v>0</v>
      </c>
      <c r="AL33" s="36"/>
      <c r="AM33" s="39">
        <f t="shared" si="9"/>
        <v>33048</v>
      </c>
      <c r="AN33" s="41">
        <f>август!L35-'фот сентябрь'!AM33</f>
        <v>-2148</v>
      </c>
      <c r="AO33" s="41">
        <f>сентябрь!L35-AM33</f>
        <v>-1</v>
      </c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</row>
    <row r="34" spans="1:98" s="24" customFormat="1" x14ac:dyDescent="0.2">
      <c r="A34" s="18">
        <v>28</v>
      </c>
      <c r="B34" s="21" t="s">
        <v>59</v>
      </c>
      <c r="C34" s="36">
        <v>4830</v>
      </c>
      <c r="D34" s="36">
        <v>1616</v>
      </c>
      <c r="E34" s="38">
        <f t="shared" si="0"/>
        <v>6446</v>
      </c>
      <c r="F34" s="36">
        <v>30</v>
      </c>
      <c r="G34" s="36">
        <v>4751</v>
      </c>
      <c r="H34" s="36">
        <v>1591</v>
      </c>
      <c r="I34" s="36">
        <f t="shared" si="1"/>
        <v>6342</v>
      </c>
      <c r="J34" s="36">
        <v>31</v>
      </c>
      <c r="K34" s="36">
        <v>5268</v>
      </c>
      <c r="L34" s="36">
        <v>1757</v>
      </c>
      <c r="M34" s="36">
        <f t="shared" si="2"/>
        <v>7025</v>
      </c>
      <c r="N34" s="36">
        <v>35</v>
      </c>
      <c r="O34" s="36">
        <v>9231</v>
      </c>
      <c r="P34" s="36">
        <v>3149</v>
      </c>
      <c r="Q34" s="36">
        <f t="shared" si="3"/>
        <v>12380</v>
      </c>
      <c r="R34" s="36">
        <v>58</v>
      </c>
      <c r="S34" s="36">
        <v>9661</v>
      </c>
      <c r="T34" s="36">
        <v>3285</v>
      </c>
      <c r="U34" s="36">
        <f t="shared" si="4"/>
        <v>12946</v>
      </c>
      <c r="V34" s="36">
        <v>49</v>
      </c>
      <c r="W34" s="36">
        <v>9241</v>
      </c>
      <c r="X34" s="36">
        <v>3140</v>
      </c>
      <c r="Y34" s="36">
        <f t="shared" si="5"/>
        <v>12381</v>
      </c>
      <c r="Z34" s="36">
        <v>34</v>
      </c>
      <c r="AA34" s="36">
        <v>1291</v>
      </c>
      <c r="AB34" s="36">
        <v>426</v>
      </c>
      <c r="AC34" s="36">
        <f t="shared" si="6"/>
        <v>1717</v>
      </c>
      <c r="AD34" s="36">
        <v>34</v>
      </c>
      <c r="AE34" s="36">
        <v>2942</v>
      </c>
      <c r="AF34" s="36">
        <v>995</v>
      </c>
      <c r="AG34" s="36">
        <f t="shared" si="7"/>
        <v>3937</v>
      </c>
      <c r="AH34" s="36">
        <v>35</v>
      </c>
      <c r="AI34" s="36"/>
      <c r="AJ34" s="36"/>
      <c r="AK34" s="36">
        <f t="shared" si="8"/>
        <v>0</v>
      </c>
      <c r="AL34" s="36"/>
      <c r="AM34" s="39">
        <f t="shared" si="9"/>
        <v>63174</v>
      </c>
      <c r="AN34" s="41">
        <f>август!L36-'фот сентябрь'!AM34</f>
        <v>-3938</v>
      </c>
      <c r="AO34" s="41">
        <f>сентябрь!L36-AM34</f>
        <v>-1</v>
      </c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</row>
    <row r="35" spans="1:98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2"/>
        <v>7008</v>
      </c>
      <c r="N35" s="36">
        <v>0</v>
      </c>
      <c r="O35" s="36">
        <v>5246</v>
      </c>
      <c r="P35" s="36">
        <v>1788</v>
      </c>
      <c r="Q35" s="36">
        <f t="shared" si="3"/>
        <v>7034</v>
      </c>
      <c r="R35" s="36"/>
      <c r="S35" s="36">
        <v>7627</v>
      </c>
      <c r="T35" s="36">
        <v>2603</v>
      </c>
      <c r="U35" s="36">
        <f t="shared" si="4"/>
        <v>10230</v>
      </c>
      <c r="V35" s="36"/>
      <c r="W35" s="36">
        <v>9680</v>
      </c>
      <c r="X35" s="36">
        <v>3303</v>
      </c>
      <c r="Y35" s="36">
        <f t="shared" si="5"/>
        <v>12983</v>
      </c>
      <c r="Z35" s="36"/>
      <c r="AA35" s="36">
        <v>1731</v>
      </c>
      <c r="AB35" s="36">
        <v>588</v>
      </c>
      <c r="AC35" s="36">
        <f t="shared" si="6"/>
        <v>2319</v>
      </c>
      <c r="AD35" s="36"/>
      <c r="AE35" s="36">
        <v>2407</v>
      </c>
      <c r="AF35" s="36">
        <v>918</v>
      </c>
      <c r="AG35" s="36">
        <f t="shared" si="7"/>
        <v>3325</v>
      </c>
      <c r="AH35" s="36"/>
      <c r="AI35" s="36"/>
      <c r="AJ35" s="36"/>
      <c r="AK35" s="36">
        <f t="shared" si="8"/>
        <v>0</v>
      </c>
      <c r="AL35" s="36"/>
      <c r="AM35" s="39">
        <f t="shared" si="9"/>
        <v>56516</v>
      </c>
      <c r="AN35" s="41">
        <f>август!L37-'фот сентябрь'!AM35</f>
        <v>-3328</v>
      </c>
      <c r="AO35" s="41">
        <f>сентябрь!L37-AM35</f>
        <v>-2</v>
      </c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</row>
    <row r="36" spans="1:98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2"/>
        <v>7171</v>
      </c>
      <c r="N36" s="36">
        <v>33</v>
      </c>
      <c r="O36" s="36">
        <v>5224</v>
      </c>
      <c r="P36" s="36">
        <v>1773</v>
      </c>
      <c r="Q36" s="36">
        <f t="shared" si="3"/>
        <v>6997</v>
      </c>
      <c r="R36" s="36">
        <v>33</v>
      </c>
      <c r="S36" s="36">
        <v>7656</v>
      </c>
      <c r="T36" s="36">
        <v>2653</v>
      </c>
      <c r="U36" s="36">
        <f t="shared" si="4"/>
        <v>10309</v>
      </c>
      <c r="V36" s="36">
        <v>33</v>
      </c>
      <c r="W36" s="36">
        <v>9729</v>
      </c>
      <c r="X36" s="36">
        <v>3246</v>
      </c>
      <c r="Y36" s="36">
        <f t="shared" si="5"/>
        <v>12975</v>
      </c>
      <c r="Z36" s="36">
        <v>33</v>
      </c>
      <c r="AA36" s="36">
        <v>5470</v>
      </c>
      <c r="AB36" s="36">
        <v>852</v>
      </c>
      <c r="AC36" s="36">
        <f t="shared" si="6"/>
        <v>6322</v>
      </c>
      <c r="AD36" s="36">
        <v>33</v>
      </c>
      <c r="AE36" s="36">
        <v>2029</v>
      </c>
      <c r="AF36" s="36">
        <v>1654</v>
      </c>
      <c r="AG36" s="36">
        <f t="shared" si="7"/>
        <v>3683</v>
      </c>
      <c r="AH36" s="36">
        <v>33</v>
      </c>
      <c r="AI36" s="36"/>
      <c r="AJ36" s="36"/>
      <c r="AK36" s="36">
        <f t="shared" si="8"/>
        <v>0</v>
      </c>
      <c r="AL36" s="36"/>
      <c r="AM36" s="39">
        <f t="shared" si="9"/>
        <v>61675</v>
      </c>
      <c r="AN36" s="41">
        <f>август!L38-'фот сентябрь'!AM36</f>
        <v>-3687</v>
      </c>
      <c r="AO36" s="41">
        <f>сентябрь!L38-AM36</f>
        <v>-5</v>
      </c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</row>
    <row r="37" spans="1:98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2"/>
        <v>9038</v>
      </c>
      <c r="N37" s="36">
        <v>26</v>
      </c>
      <c r="O37" s="36">
        <v>6918</v>
      </c>
      <c r="P37" s="36">
        <v>2366</v>
      </c>
      <c r="Q37" s="36">
        <f t="shared" si="3"/>
        <v>9284</v>
      </c>
      <c r="R37" s="36">
        <v>25</v>
      </c>
      <c r="S37" s="36">
        <v>8000</v>
      </c>
      <c r="T37" s="36">
        <v>2736</v>
      </c>
      <c r="U37" s="36">
        <f t="shared" si="4"/>
        <v>10736</v>
      </c>
      <c r="V37" s="36">
        <v>28</v>
      </c>
      <c r="W37" s="36">
        <v>17373</v>
      </c>
      <c r="X37" s="36">
        <v>5941</v>
      </c>
      <c r="Y37" s="36">
        <f t="shared" si="5"/>
        <v>23314</v>
      </c>
      <c r="Z37" s="36">
        <v>26</v>
      </c>
      <c r="AA37" s="36">
        <v>2722</v>
      </c>
      <c r="AB37" s="36">
        <v>931</v>
      </c>
      <c r="AC37" s="36">
        <f t="shared" si="6"/>
        <v>3653</v>
      </c>
      <c r="AD37" s="36">
        <v>26</v>
      </c>
      <c r="AE37" s="36">
        <v>2906</v>
      </c>
      <c r="AF37" s="36">
        <v>994</v>
      </c>
      <c r="AG37" s="36">
        <f t="shared" si="7"/>
        <v>3900</v>
      </c>
      <c r="AH37" s="36">
        <v>26</v>
      </c>
      <c r="AI37" s="36"/>
      <c r="AJ37" s="36"/>
      <c r="AK37" s="36">
        <f t="shared" si="8"/>
        <v>0</v>
      </c>
      <c r="AL37" s="36"/>
      <c r="AM37" s="39">
        <f t="shared" si="9"/>
        <v>78527</v>
      </c>
      <c r="AN37" s="41">
        <f>август!L39-'фот сентябрь'!AM37</f>
        <v>-3900</v>
      </c>
      <c r="AO37" s="41">
        <f>сентябрь!L39-AM37</f>
        <v>2</v>
      </c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</row>
    <row r="38" spans="1:98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2"/>
        <v>9467</v>
      </c>
      <c r="N38" s="36">
        <v>28</v>
      </c>
      <c r="O38" s="36">
        <v>7214</v>
      </c>
      <c r="P38" s="36">
        <v>2499</v>
      </c>
      <c r="Q38" s="36">
        <f t="shared" si="3"/>
        <v>9713</v>
      </c>
      <c r="R38" s="36">
        <v>28</v>
      </c>
      <c r="S38" s="36">
        <v>12539</v>
      </c>
      <c r="T38" s="36">
        <v>4264</v>
      </c>
      <c r="U38" s="36">
        <f t="shared" si="4"/>
        <v>16803</v>
      </c>
      <c r="V38" s="36">
        <v>29</v>
      </c>
      <c r="W38" s="36">
        <v>11895</v>
      </c>
      <c r="X38" s="36">
        <v>3947</v>
      </c>
      <c r="Y38" s="36">
        <f t="shared" si="5"/>
        <v>15842</v>
      </c>
      <c r="Z38" s="36">
        <v>29</v>
      </c>
      <c r="AA38" s="36">
        <v>2320</v>
      </c>
      <c r="AB38" s="36">
        <v>935</v>
      </c>
      <c r="AC38" s="36">
        <f t="shared" si="6"/>
        <v>3255</v>
      </c>
      <c r="AD38" s="36">
        <v>29</v>
      </c>
      <c r="AE38" s="36">
        <v>3315</v>
      </c>
      <c r="AF38" s="36">
        <v>1322</v>
      </c>
      <c r="AG38" s="36">
        <f t="shared" si="7"/>
        <v>4637</v>
      </c>
      <c r="AH38" s="36">
        <v>29</v>
      </c>
      <c r="AI38" s="36"/>
      <c r="AJ38" s="36"/>
      <c r="AK38" s="36">
        <f t="shared" si="8"/>
        <v>0</v>
      </c>
      <c r="AL38" s="36"/>
      <c r="AM38" s="39">
        <f t="shared" si="9"/>
        <v>79091</v>
      </c>
      <c r="AN38" s="41">
        <f>август!L40-'фот сентябрь'!AM38</f>
        <v>-4637</v>
      </c>
      <c r="AO38" s="41">
        <f>сентябрь!L40-AM38</f>
        <v>0</v>
      </c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</row>
    <row r="39" spans="1:98" s="24" customFormat="1" x14ac:dyDescent="0.2">
      <c r="A39" s="18">
        <v>33</v>
      </c>
      <c r="B39" s="19" t="s">
        <v>64</v>
      </c>
      <c r="C39" s="36">
        <v>3785</v>
      </c>
      <c r="D39" s="36">
        <v>1274</v>
      </c>
      <c r="E39" s="38">
        <f t="shared" si="0"/>
        <v>5059</v>
      </c>
      <c r="F39" s="36">
        <v>18</v>
      </c>
      <c r="G39" s="36">
        <v>3726</v>
      </c>
      <c r="H39" s="36">
        <v>1234</v>
      </c>
      <c r="I39" s="36">
        <f t="shared" si="1"/>
        <v>4960</v>
      </c>
      <c r="J39" s="36">
        <v>59</v>
      </c>
      <c r="K39" s="36">
        <v>3662</v>
      </c>
      <c r="L39" s="36">
        <v>1227</v>
      </c>
      <c r="M39" s="36">
        <f t="shared" si="2"/>
        <v>4889</v>
      </c>
      <c r="N39" s="36">
        <v>19</v>
      </c>
      <c r="O39" s="36">
        <v>3615</v>
      </c>
      <c r="P39" s="36">
        <v>1227</v>
      </c>
      <c r="Q39" s="36">
        <f t="shared" si="3"/>
        <v>4842</v>
      </c>
      <c r="R39" s="36">
        <v>19</v>
      </c>
      <c r="S39" s="36">
        <v>5505</v>
      </c>
      <c r="T39" s="36">
        <v>1870</v>
      </c>
      <c r="U39" s="36">
        <f t="shared" si="4"/>
        <v>7375</v>
      </c>
      <c r="V39" s="36">
        <v>19</v>
      </c>
      <c r="W39" s="36">
        <v>7059</v>
      </c>
      <c r="X39" s="36">
        <v>2405</v>
      </c>
      <c r="Y39" s="36">
        <f t="shared" si="5"/>
        <v>9464</v>
      </c>
      <c r="Z39" s="36">
        <v>20</v>
      </c>
      <c r="AA39" s="36">
        <v>1939</v>
      </c>
      <c r="AB39" s="36">
        <v>347</v>
      </c>
      <c r="AC39" s="36">
        <f t="shared" si="6"/>
        <v>2286</v>
      </c>
      <c r="AD39" s="36">
        <v>19</v>
      </c>
      <c r="AE39" s="36">
        <v>1997</v>
      </c>
      <c r="AF39" s="36">
        <v>702</v>
      </c>
      <c r="AG39" s="36">
        <f t="shared" si="7"/>
        <v>2699</v>
      </c>
      <c r="AH39" s="36">
        <v>19</v>
      </c>
      <c r="AI39" s="36"/>
      <c r="AJ39" s="36"/>
      <c r="AK39" s="36">
        <f t="shared" si="8"/>
        <v>0</v>
      </c>
      <c r="AL39" s="36"/>
      <c r="AM39" s="39">
        <f t="shared" si="9"/>
        <v>41574</v>
      </c>
      <c r="AN39" s="41">
        <f>август!L41-'фот сентябрь'!AM39</f>
        <v>-2700</v>
      </c>
      <c r="AO39" s="41">
        <f>сентябрь!L41-AM39</f>
        <v>-2</v>
      </c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</row>
    <row r="40" spans="1:98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2"/>
        <v>5029</v>
      </c>
      <c r="N40" s="36">
        <v>17</v>
      </c>
      <c r="O40" s="36">
        <v>3799</v>
      </c>
      <c r="P40" s="36">
        <v>1297</v>
      </c>
      <c r="Q40" s="36">
        <f t="shared" si="3"/>
        <v>5096</v>
      </c>
      <c r="R40" s="36">
        <v>17</v>
      </c>
      <c r="S40" s="36">
        <v>4128</v>
      </c>
      <c r="T40" s="36">
        <v>1412</v>
      </c>
      <c r="U40" s="36">
        <f t="shared" si="4"/>
        <v>5540</v>
      </c>
      <c r="V40" s="36"/>
      <c r="W40" s="36">
        <v>7931</v>
      </c>
      <c r="X40" s="36">
        <v>2702</v>
      </c>
      <c r="Y40" s="36">
        <f t="shared" si="5"/>
        <v>10633</v>
      </c>
      <c r="Z40" s="36">
        <v>17</v>
      </c>
      <c r="AA40" s="36">
        <v>1546</v>
      </c>
      <c r="AB40" s="36">
        <v>529</v>
      </c>
      <c r="AC40" s="36">
        <f t="shared" si="6"/>
        <v>2075</v>
      </c>
      <c r="AD40" s="36">
        <v>17</v>
      </c>
      <c r="AE40" s="36">
        <v>2028</v>
      </c>
      <c r="AF40" s="36">
        <v>682</v>
      </c>
      <c r="AG40" s="36">
        <f t="shared" si="7"/>
        <v>2710</v>
      </c>
      <c r="AH40" s="36">
        <v>17</v>
      </c>
      <c r="AI40" s="36"/>
      <c r="AJ40" s="36"/>
      <c r="AK40" s="36">
        <f t="shared" si="8"/>
        <v>0</v>
      </c>
      <c r="AL40" s="36"/>
      <c r="AM40" s="39">
        <f t="shared" si="9"/>
        <v>41378</v>
      </c>
      <c r="AN40" s="41">
        <f>август!L42-'фот сентябрь'!AM40</f>
        <v>-2712</v>
      </c>
      <c r="AO40" s="41">
        <f>сентябрь!L42-AM40</f>
        <v>-3</v>
      </c>
    </row>
    <row r="41" spans="1:98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M41" si="10">SUM(K7:K40)</f>
        <v>243474</v>
      </c>
      <c r="L41" s="38">
        <f t="shared" si="10"/>
        <v>85174</v>
      </c>
      <c r="M41" s="38">
        <f t="shared" si="10"/>
        <v>328648</v>
      </c>
      <c r="N41" s="38">
        <f>SUM(N7:N40)/34</f>
        <v>27</v>
      </c>
      <c r="O41" s="38">
        <f t="shared" si="10"/>
        <v>247626</v>
      </c>
      <c r="P41" s="38">
        <f t="shared" si="10"/>
        <v>85753</v>
      </c>
      <c r="Q41" s="38">
        <f t="shared" si="10"/>
        <v>333379</v>
      </c>
      <c r="R41" s="38">
        <f>SUM(R7:R40)/34</f>
        <v>27</v>
      </c>
      <c r="S41" s="38">
        <f t="shared" si="10"/>
        <v>450874</v>
      </c>
      <c r="T41" s="38">
        <f t="shared" si="10"/>
        <v>132139</v>
      </c>
      <c r="U41" s="38">
        <f t="shared" si="10"/>
        <v>583013</v>
      </c>
      <c r="V41" s="38">
        <f>SUM(V7:V40)/34</f>
        <v>24</v>
      </c>
      <c r="W41" s="38">
        <f t="shared" si="10"/>
        <v>383731</v>
      </c>
      <c r="X41" s="38">
        <f t="shared" si="10"/>
        <v>147978</v>
      </c>
      <c r="Y41" s="38">
        <f t="shared" si="10"/>
        <v>531709</v>
      </c>
      <c r="Z41" s="38">
        <f>SUM(Z7:Z40)/34</f>
        <v>25</v>
      </c>
      <c r="AA41" s="38">
        <f t="shared" si="10"/>
        <v>82221</v>
      </c>
      <c r="AB41" s="38">
        <f t="shared" si="10"/>
        <v>29108</v>
      </c>
      <c r="AC41" s="38">
        <f t="shared" si="10"/>
        <v>111329</v>
      </c>
      <c r="AD41" s="38">
        <f>SUM(AD7:AD40)/34</f>
        <v>23</v>
      </c>
      <c r="AE41" s="38">
        <f t="shared" si="10"/>
        <v>127548</v>
      </c>
      <c r="AF41" s="38">
        <f t="shared" si="10"/>
        <v>45759</v>
      </c>
      <c r="AG41" s="38">
        <f t="shared" si="10"/>
        <v>173307</v>
      </c>
      <c r="AH41" s="38">
        <f>SUM(AH7:AH40)/34</f>
        <v>25</v>
      </c>
      <c r="AI41" s="38">
        <f t="shared" si="10"/>
        <v>4948</v>
      </c>
      <c r="AJ41" s="38">
        <f t="shared" si="10"/>
        <v>1916</v>
      </c>
      <c r="AK41" s="38">
        <f t="shared" si="10"/>
        <v>6864</v>
      </c>
      <c r="AL41" s="38">
        <f>SUM(AL7:AL40)/34</f>
        <v>1</v>
      </c>
      <c r="AM41" s="39">
        <f t="shared" si="10"/>
        <v>2723371</v>
      </c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</row>
    <row r="45" spans="1:98" x14ac:dyDescent="0.2">
      <c r="AN45" s="29"/>
    </row>
    <row r="46" spans="1:98" x14ac:dyDescent="0.2">
      <c r="AM46" s="33"/>
    </row>
  </sheetData>
  <mergeCells count="32">
    <mergeCell ref="A1:AM2"/>
    <mergeCell ref="A3:AM3"/>
    <mergeCell ref="A5:A6"/>
    <mergeCell ref="B5:B6"/>
    <mergeCell ref="C5:D5"/>
    <mergeCell ref="E5:E6"/>
    <mergeCell ref="F5:F6"/>
    <mergeCell ref="G5:H5"/>
    <mergeCell ref="I5:I6"/>
    <mergeCell ref="J5:J6"/>
    <mergeCell ref="AE5:AF5"/>
    <mergeCell ref="AG5:AG6"/>
    <mergeCell ref="AH5:AH6"/>
    <mergeCell ref="K5:L5"/>
    <mergeCell ref="M5:M6"/>
    <mergeCell ref="N5:N6"/>
    <mergeCell ref="O5:P5"/>
    <mergeCell ref="Q5:Q6"/>
    <mergeCell ref="AA5:AB5"/>
    <mergeCell ref="AC5:AC6"/>
    <mergeCell ref="R5:R6"/>
    <mergeCell ref="AD5:AD6"/>
    <mergeCell ref="AM5:AM6"/>
    <mergeCell ref="S5:T5"/>
    <mergeCell ref="U5:U6"/>
    <mergeCell ref="V5:V6"/>
    <mergeCell ref="W5:X5"/>
    <mergeCell ref="Y5:Y6"/>
    <mergeCell ref="Z5:Z6"/>
    <mergeCell ref="AI5:AJ5"/>
    <mergeCell ref="AK5:AK6"/>
    <mergeCell ref="AL5:AL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4"/>
  <sheetViews>
    <sheetView zoomScale="130" zoomScaleNormal="130" workbookViewId="0">
      <pane xSplit="2" ySplit="8" topLeftCell="F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.75" x14ac:dyDescent="0.2"/>
  <cols>
    <col min="1" max="1" width="3.140625" style="148" customWidth="1"/>
    <col min="2" max="2" width="14.42578125" style="148" customWidth="1"/>
    <col min="3" max="3" width="11.7109375" style="148" customWidth="1"/>
    <col min="4" max="4" width="10.7109375" style="148" customWidth="1"/>
    <col min="5" max="5" width="10.42578125" style="148" customWidth="1"/>
    <col min="6" max="6" width="8.85546875" style="148" customWidth="1"/>
    <col min="7" max="7" width="9.140625" style="148" customWidth="1"/>
    <col min="8" max="8" width="9.28515625" style="148" customWidth="1"/>
    <col min="9" max="9" width="11.5703125" style="148" customWidth="1"/>
    <col min="10" max="10" width="14.28515625" style="148" customWidth="1"/>
    <col min="11" max="12" width="11.5703125" style="148" customWidth="1"/>
    <col min="13" max="13" width="9.5703125" style="148" customWidth="1"/>
    <col min="14" max="14" width="11.42578125" style="148" customWidth="1"/>
    <col min="15" max="15" width="11.85546875" style="148" customWidth="1"/>
    <col min="16" max="16" width="11.7109375" style="148" customWidth="1"/>
    <col min="17" max="17" width="9.28515625" style="148" customWidth="1"/>
    <col min="18" max="18" width="11" style="148" customWidth="1"/>
    <col min="19" max="19" width="10.5703125" style="207" customWidth="1"/>
    <col min="20" max="20" width="10.28515625" style="148" hidden="1" customWidth="1"/>
    <col min="21" max="21" width="9.7109375" style="148" customWidth="1"/>
    <col min="22" max="22" width="12.42578125" style="201" customWidth="1"/>
    <col min="23" max="23" width="8.7109375" style="145" customWidth="1"/>
    <col min="24" max="24" width="11.7109375" style="145" customWidth="1"/>
    <col min="25" max="25" width="11.28515625" style="148" hidden="1" customWidth="1"/>
    <col min="26" max="26" width="12.42578125" style="148" hidden="1" customWidth="1"/>
    <col min="27" max="27" width="13.7109375" style="148" customWidth="1"/>
    <col min="28" max="16384" width="9.140625" style="148"/>
  </cols>
  <sheetData>
    <row r="1" spans="1:27" ht="18.75" x14ac:dyDescent="0.3">
      <c r="B1" s="453" t="s">
        <v>14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214"/>
      <c r="U1" s="454" t="s">
        <v>31</v>
      </c>
      <c r="V1" s="455"/>
      <c r="W1" s="52"/>
      <c r="X1" s="52"/>
      <c r="Y1" s="215"/>
    </row>
    <row r="2" spans="1:27" ht="18.75" x14ac:dyDescent="0.3">
      <c r="B2" s="453" t="s">
        <v>121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214"/>
      <c r="U2" s="455"/>
      <c r="V2" s="455"/>
      <c r="W2" s="52"/>
      <c r="X2" s="52"/>
      <c r="Y2" s="215"/>
    </row>
    <row r="3" spans="1:27" ht="18.75" x14ac:dyDescent="0.3">
      <c r="B3" s="181"/>
      <c r="C3" s="181"/>
      <c r="D3" s="181"/>
      <c r="E3" s="181"/>
      <c r="F3" s="181"/>
      <c r="G3" s="181"/>
      <c r="H3" s="181"/>
      <c r="I3" s="181"/>
      <c r="J3" s="456"/>
      <c r="K3" s="456"/>
      <c r="L3" s="456"/>
      <c r="M3" s="456"/>
      <c r="N3" s="456"/>
      <c r="O3" s="181"/>
      <c r="P3" s="181"/>
      <c r="Q3" s="181"/>
      <c r="R3" s="181"/>
      <c r="S3" s="203"/>
      <c r="T3" s="181"/>
      <c r="U3" s="455"/>
      <c r="V3" s="455"/>
      <c r="W3" s="52"/>
      <c r="X3" s="52"/>
      <c r="Y3" s="215"/>
    </row>
    <row r="4" spans="1:27" ht="18.75" x14ac:dyDescent="0.3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203"/>
      <c r="T4" s="181"/>
      <c r="V4" s="197" t="s">
        <v>6</v>
      </c>
      <c r="W4" s="53"/>
      <c r="X4" s="53"/>
      <c r="Y4" s="182"/>
    </row>
    <row r="5" spans="1:27" s="183" customFormat="1" ht="12.75" customHeight="1" x14ac:dyDescent="0.2">
      <c r="A5" s="396" t="s">
        <v>83</v>
      </c>
      <c r="B5" s="396" t="s">
        <v>15</v>
      </c>
      <c r="C5" s="396" t="s">
        <v>18</v>
      </c>
      <c r="D5" s="396"/>
      <c r="E5" s="396"/>
      <c r="F5" s="396" t="s">
        <v>1</v>
      </c>
      <c r="G5" s="396"/>
      <c r="H5" s="396"/>
      <c r="I5" s="396" t="s">
        <v>25</v>
      </c>
      <c r="J5" s="396" t="s">
        <v>84</v>
      </c>
      <c r="K5" s="396" t="s">
        <v>12</v>
      </c>
      <c r="L5" s="396"/>
      <c r="M5" s="396"/>
      <c r="N5" s="396"/>
      <c r="O5" s="396" t="s">
        <v>13</v>
      </c>
      <c r="P5" s="396"/>
      <c r="Q5" s="396"/>
      <c r="R5" s="396"/>
      <c r="S5" s="448" t="s">
        <v>67</v>
      </c>
      <c r="T5" s="449" t="s">
        <v>76</v>
      </c>
      <c r="U5" s="396" t="s">
        <v>2</v>
      </c>
      <c r="V5" s="452" t="s">
        <v>3</v>
      </c>
      <c r="W5" s="421" t="s">
        <v>113</v>
      </c>
      <c r="X5" s="421" t="s">
        <v>123</v>
      </c>
      <c r="Y5" s="396" t="s">
        <v>114</v>
      </c>
    </row>
    <row r="6" spans="1:27" s="183" customFormat="1" ht="24" customHeight="1" x14ac:dyDescent="0.2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 t="s">
        <v>10</v>
      </c>
      <c r="L6" s="396" t="s">
        <v>68</v>
      </c>
      <c r="M6" s="396" t="s">
        <v>5</v>
      </c>
      <c r="N6" s="396"/>
      <c r="O6" s="396" t="s">
        <v>10</v>
      </c>
      <c r="P6" s="396" t="s">
        <v>11</v>
      </c>
      <c r="Q6" s="396" t="s">
        <v>5</v>
      </c>
      <c r="R6" s="396"/>
      <c r="S6" s="448"/>
      <c r="T6" s="450"/>
      <c r="U6" s="396"/>
      <c r="V6" s="452"/>
      <c r="W6" s="421"/>
      <c r="X6" s="421"/>
      <c r="Y6" s="396"/>
    </row>
    <row r="7" spans="1:27" s="183" customFormat="1" ht="89.25" customHeight="1" x14ac:dyDescent="0.2">
      <c r="A7" s="396"/>
      <c r="B7" s="396"/>
      <c r="C7" s="212" t="s">
        <v>19</v>
      </c>
      <c r="D7" s="212" t="s">
        <v>20</v>
      </c>
      <c r="E7" s="212" t="s">
        <v>21</v>
      </c>
      <c r="F7" s="212" t="s">
        <v>19</v>
      </c>
      <c r="G7" s="212" t="s">
        <v>20</v>
      </c>
      <c r="H7" s="212" t="s">
        <v>21</v>
      </c>
      <c r="I7" s="396"/>
      <c r="J7" s="396"/>
      <c r="K7" s="396"/>
      <c r="L7" s="396"/>
      <c r="M7" s="212" t="s">
        <v>16</v>
      </c>
      <c r="N7" s="212" t="s">
        <v>17</v>
      </c>
      <c r="O7" s="396"/>
      <c r="P7" s="396"/>
      <c r="Q7" s="212" t="s">
        <v>16</v>
      </c>
      <c r="R7" s="212" t="s">
        <v>17</v>
      </c>
      <c r="S7" s="448"/>
      <c r="T7" s="451"/>
      <c r="U7" s="396"/>
      <c r="V7" s="452"/>
      <c r="W7" s="421"/>
      <c r="X7" s="421"/>
      <c r="Y7" s="396"/>
    </row>
    <row r="8" spans="1:27" s="186" customFormat="1" ht="17.25" customHeight="1" x14ac:dyDescent="0.2">
      <c r="A8" s="59">
        <v>1</v>
      </c>
      <c r="B8" s="59">
        <v>2</v>
      </c>
      <c r="C8" s="59" t="s">
        <v>24</v>
      </c>
      <c r="D8" s="184" t="s">
        <v>23</v>
      </c>
      <c r="E8" s="59" t="s">
        <v>22</v>
      </c>
      <c r="F8" s="59" t="s">
        <v>28</v>
      </c>
      <c r="G8" s="184" t="s">
        <v>29</v>
      </c>
      <c r="H8" s="59" t="s">
        <v>30</v>
      </c>
      <c r="I8" s="59">
        <v>5</v>
      </c>
      <c r="J8" s="59">
        <v>6</v>
      </c>
      <c r="K8" s="59">
        <v>7</v>
      </c>
      <c r="L8" s="59">
        <v>8</v>
      </c>
      <c r="M8" s="59">
        <v>9</v>
      </c>
      <c r="N8" s="59">
        <v>10</v>
      </c>
      <c r="O8" s="59">
        <v>11</v>
      </c>
      <c r="P8" s="59">
        <v>12</v>
      </c>
      <c r="Q8" s="59">
        <v>13</v>
      </c>
      <c r="R8" s="59">
        <v>14</v>
      </c>
      <c r="S8" s="204" t="s">
        <v>26</v>
      </c>
      <c r="T8" s="59"/>
      <c r="U8" s="59">
        <v>16</v>
      </c>
      <c r="V8" s="198" t="s">
        <v>27</v>
      </c>
      <c r="W8" s="165"/>
      <c r="X8" s="165"/>
      <c r="Y8" s="185"/>
    </row>
    <row r="9" spans="1:27" s="222" customFormat="1" ht="15" customHeight="1" x14ac:dyDescent="0.2">
      <c r="A9" s="216">
        <v>1</v>
      </c>
      <c r="B9" s="217" t="s">
        <v>32</v>
      </c>
      <c r="C9" s="218">
        <f t="shared" ref="C9:C43" si="0">D9+E9</f>
        <v>5386</v>
      </c>
      <c r="D9" s="218">
        <v>5386</v>
      </c>
      <c r="E9" s="218"/>
      <c r="F9" s="218">
        <f t="shared" ref="F9:F43" si="1">G9+H9</f>
        <v>215</v>
      </c>
      <c r="G9" s="218">
        <v>215</v>
      </c>
      <c r="H9" s="218"/>
      <c r="I9" s="218">
        <v>105846</v>
      </c>
      <c r="J9" s="218">
        <v>74378.8</v>
      </c>
      <c r="K9" s="218">
        <f t="shared" ref="K9:K43" si="2">L9+M9</f>
        <v>74378.8</v>
      </c>
      <c r="L9" s="218">
        <v>73027.3</v>
      </c>
      <c r="M9" s="218">
        <v>1351.5</v>
      </c>
      <c r="N9" s="218">
        <v>595.4</v>
      </c>
      <c r="O9" s="218">
        <f t="shared" ref="O9:O43" si="3">P9+Q9</f>
        <v>74378.8</v>
      </c>
      <c r="P9" s="218">
        <v>73027.3</v>
      </c>
      <c r="Q9" s="218">
        <v>1351.5</v>
      </c>
      <c r="R9" s="218">
        <v>595.4</v>
      </c>
      <c r="S9" s="219">
        <f t="shared" ref="S9:S43" si="4">J9-K9</f>
        <v>0</v>
      </c>
      <c r="T9" s="218">
        <f t="shared" ref="T9:T16" si="5">J9-K9</f>
        <v>0</v>
      </c>
      <c r="U9" s="218">
        <v>0</v>
      </c>
      <c r="V9" s="220">
        <f t="shared" ref="V9:V43" si="6">J9+U9</f>
        <v>74378.8</v>
      </c>
      <c r="W9" s="223">
        <f>V9/I9*100</f>
        <v>70.3</v>
      </c>
      <c r="X9" s="223">
        <f>75-W9</f>
        <v>4.7</v>
      </c>
      <c r="Y9" s="221">
        <v>2900009</v>
      </c>
      <c r="Z9" s="222">
        <f>L9*1000</f>
        <v>73027300</v>
      </c>
    </row>
    <row r="10" spans="1:27" s="222" customFormat="1" ht="15" customHeight="1" x14ac:dyDescent="0.2">
      <c r="A10" s="216">
        <v>2</v>
      </c>
      <c r="B10" s="217" t="s">
        <v>33</v>
      </c>
      <c r="C10" s="218">
        <f t="shared" si="0"/>
        <v>10457</v>
      </c>
      <c r="D10" s="218">
        <v>9841</v>
      </c>
      <c r="E10" s="218">
        <v>616</v>
      </c>
      <c r="F10" s="218">
        <f t="shared" si="1"/>
        <v>423</v>
      </c>
      <c r="G10" s="218">
        <v>378</v>
      </c>
      <c r="H10" s="218">
        <v>45</v>
      </c>
      <c r="I10" s="218">
        <v>210389</v>
      </c>
      <c r="J10" s="218">
        <v>140232.4</v>
      </c>
      <c r="K10" s="218">
        <f t="shared" si="2"/>
        <v>140232.4</v>
      </c>
      <c r="L10" s="218">
        <v>137826.1</v>
      </c>
      <c r="M10" s="218">
        <v>2406.3000000000002</v>
      </c>
      <c r="N10" s="218">
        <v>2406.3000000000002</v>
      </c>
      <c r="O10" s="218">
        <f t="shared" si="3"/>
        <v>140232.4</v>
      </c>
      <c r="P10" s="218">
        <v>137826.1</v>
      </c>
      <c r="Q10" s="218">
        <v>2406.3000000000002</v>
      </c>
      <c r="R10" s="218">
        <v>2406.3000000000002</v>
      </c>
      <c r="S10" s="219">
        <f t="shared" si="4"/>
        <v>0</v>
      </c>
      <c r="T10" s="218">
        <f t="shared" si="5"/>
        <v>0</v>
      </c>
      <c r="U10" s="218">
        <v>0</v>
      </c>
      <c r="V10" s="220">
        <f t="shared" si="6"/>
        <v>140232.4</v>
      </c>
      <c r="W10" s="223">
        <f t="shared" ref="W10:W43" si="7">V10/I10*100</f>
        <v>66.7</v>
      </c>
      <c r="X10" s="223">
        <f t="shared" ref="X10:X42" si="8">75-W10</f>
        <v>8.3000000000000007</v>
      </c>
      <c r="Y10" s="221">
        <v>6743000</v>
      </c>
      <c r="Z10" s="222">
        <f t="shared" ref="Z10:Z43" si="9">L10*1000</f>
        <v>137826100</v>
      </c>
    </row>
    <row r="11" spans="1:27" s="222" customFormat="1" ht="15" customHeight="1" x14ac:dyDescent="0.2">
      <c r="A11" s="216">
        <v>3</v>
      </c>
      <c r="B11" s="217" t="s">
        <v>34</v>
      </c>
      <c r="C11" s="218">
        <f>D11+E11</f>
        <v>3885</v>
      </c>
      <c r="D11" s="218">
        <v>3836</v>
      </c>
      <c r="E11" s="218">
        <v>49</v>
      </c>
      <c r="F11" s="218">
        <f t="shared" si="1"/>
        <v>171</v>
      </c>
      <c r="G11" s="218">
        <v>164</v>
      </c>
      <c r="H11" s="218">
        <v>7</v>
      </c>
      <c r="I11" s="218">
        <v>77169</v>
      </c>
      <c r="J11" s="218">
        <v>49974.7</v>
      </c>
      <c r="K11" s="218">
        <f t="shared" si="2"/>
        <v>49972.800000000003</v>
      </c>
      <c r="L11" s="218">
        <v>49061.1</v>
      </c>
      <c r="M11" s="218">
        <v>911.7</v>
      </c>
      <c r="N11" s="218">
        <v>638</v>
      </c>
      <c r="O11" s="218">
        <f t="shared" si="3"/>
        <v>49972.800000000003</v>
      </c>
      <c r="P11" s="218">
        <v>49061.1</v>
      </c>
      <c r="Q11" s="218">
        <v>911.7</v>
      </c>
      <c r="R11" s="218">
        <v>638</v>
      </c>
      <c r="S11" s="219">
        <f t="shared" si="4"/>
        <v>1.9</v>
      </c>
      <c r="T11" s="218">
        <f t="shared" si="5"/>
        <v>1.9</v>
      </c>
      <c r="U11" s="218">
        <v>1537.6</v>
      </c>
      <c r="V11" s="220">
        <f t="shared" si="6"/>
        <v>51512.3</v>
      </c>
      <c r="W11" s="223">
        <f t="shared" si="7"/>
        <v>66.8</v>
      </c>
      <c r="X11" s="223">
        <f t="shared" si="8"/>
        <v>8.1999999999999993</v>
      </c>
      <c r="Y11" s="221">
        <v>1000000</v>
      </c>
      <c r="Z11" s="222">
        <f t="shared" si="9"/>
        <v>49061100</v>
      </c>
    </row>
    <row r="12" spans="1:27" s="222" customFormat="1" ht="15" customHeight="1" x14ac:dyDescent="0.2">
      <c r="A12" s="216">
        <v>4</v>
      </c>
      <c r="B12" s="217" t="s">
        <v>35</v>
      </c>
      <c r="C12" s="218">
        <f t="shared" si="0"/>
        <v>46144</v>
      </c>
      <c r="D12" s="218">
        <v>43750</v>
      </c>
      <c r="E12" s="218">
        <v>2394</v>
      </c>
      <c r="F12" s="218">
        <f t="shared" si="1"/>
        <v>1771</v>
      </c>
      <c r="G12" s="218">
        <v>1634</v>
      </c>
      <c r="H12" s="218">
        <v>137</v>
      </c>
      <c r="I12" s="218">
        <v>949856</v>
      </c>
      <c r="J12" s="218">
        <v>714175.6</v>
      </c>
      <c r="K12" s="218">
        <f t="shared" si="2"/>
        <v>703920.6</v>
      </c>
      <c r="L12" s="218">
        <v>692254</v>
      </c>
      <c r="M12" s="218">
        <v>11666.6</v>
      </c>
      <c r="N12" s="218">
        <v>11370.5</v>
      </c>
      <c r="O12" s="218">
        <f t="shared" si="3"/>
        <v>703920.6</v>
      </c>
      <c r="P12" s="218">
        <v>692254</v>
      </c>
      <c r="Q12" s="218">
        <v>11666.6</v>
      </c>
      <c r="R12" s="218">
        <v>11370.5</v>
      </c>
      <c r="S12" s="219">
        <f t="shared" si="4"/>
        <v>10255</v>
      </c>
      <c r="T12" s="218">
        <f t="shared" si="5"/>
        <v>10255</v>
      </c>
      <c r="U12" s="218"/>
      <c r="V12" s="220">
        <f t="shared" si="6"/>
        <v>714175.6</v>
      </c>
      <c r="W12" s="223">
        <f t="shared" si="7"/>
        <v>75.2</v>
      </c>
      <c r="X12" s="223">
        <f t="shared" si="8"/>
        <v>-0.2</v>
      </c>
      <c r="Y12" s="221">
        <v>8512630</v>
      </c>
      <c r="Z12" s="222">
        <f t="shared" si="9"/>
        <v>692254000</v>
      </c>
    </row>
    <row r="13" spans="1:27" s="222" customFormat="1" ht="15" customHeight="1" x14ac:dyDescent="0.2">
      <c r="A13" s="216">
        <v>5</v>
      </c>
      <c r="B13" s="217" t="s">
        <v>36</v>
      </c>
      <c r="C13" s="218">
        <f t="shared" si="0"/>
        <v>4355</v>
      </c>
      <c r="D13" s="218">
        <v>3530</v>
      </c>
      <c r="E13" s="218">
        <v>825</v>
      </c>
      <c r="F13" s="218">
        <f t="shared" si="1"/>
        <v>203</v>
      </c>
      <c r="G13" s="218">
        <v>145</v>
      </c>
      <c r="H13" s="218">
        <v>58</v>
      </c>
      <c r="I13" s="218">
        <v>114545</v>
      </c>
      <c r="J13" s="218">
        <v>77937.100000000006</v>
      </c>
      <c r="K13" s="218">
        <f t="shared" si="2"/>
        <v>77937.2</v>
      </c>
      <c r="L13" s="218">
        <v>76852.399999999994</v>
      </c>
      <c r="M13" s="218">
        <v>1084.8</v>
      </c>
      <c r="N13" s="218">
        <v>851.4</v>
      </c>
      <c r="O13" s="218">
        <f t="shared" si="3"/>
        <v>77937.2</v>
      </c>
      <c r="P13" s="218">
        <v>76852.399999999994</v>
      </c>
      <c r="Q13" s="218">
        <v>1084.8</v>
      </c>
      <c r="R13" s="218">
        <v>851.4</v>
      </c>
      <c r="S13" s="219">
        <f t="shared" si="4"/>
        <v>-0.1</v>
      </c>
      <c r="T13" s="218">
        <f t="shared" si="5"/>
        <v>-0.1</v>
      </c>
      <c r="U13" s="218"/>
      <c r="V13" s="220">
        <f t="shared" si="6"/>
        <v>77937.100000000006</v>
      </c>
      <c r="W13" s="223">
        <f t="shared" si="7"/>
        <v>68</v>
      </c>
      <c r="X13" s="223">
        <f t="shared" si="8"/>
        <v>7</v>
      </c>
      <c r="Y13" s="221">
        <v>1920323</v>
      </c>
      <c r="Z13" s="222">
        <f t="shared" si="9"/>
        <v>76852400</v>
      </c>
      <c r="AA13" s="222">
        <f>I13*1000/C13</f>
        <v>26301.9517795637</v>
      </c>
    </row>
    <row r="14" spans="1:27" s="222" customFormat="1" ht="15.75" customHeight="1" x14ac:dyDescent="0.2">
      <c r="A14" s="216">
        <v>6</v>
      </c>
      <c r="B14" s="217" t="s">
        <v>37</v>
      </c>
      <c r="C14" s="218">
        <f t="shared" si="0"/>
        <v>3611</v>
      </c>
      <c r="D14" s="218">
        <v>3184</v>
      </c>
      <c r="E14" s="218">
        <v>427</v>
      </c>
      <c r="F14" s="218">
        <f t="shared" si="1"/>
        <v>162</v>
      </c>
      <c r="G14" s="218">
        <v>131</v>
      </c>
      <c r="H14" s="218">
        <v>31</v>
      </c>
      <c r="I14" s="218">
        <v>84865</v>
      </c>
      <c r="J14" s="218">
        <v>53689.9</v>
      </c>
      <c r="K14" s="218">
        <f t="shared" si="2"/>
        <v>53915</v>
      </c>
      <c r="L14" s="218">
        <v>52954.8</v>
      </c>
      <c r="M14" s="218">
        <v>960.2</v>
      </c>
      <c r="N14" s="218">
        <v>547.70000000000005</v>
      </c>
      <c r="O14" s="218">
        <f t="shared" si="3"/>
        <v>53738</v>
      </c>
      <c r="P14" s="218">
        <v>52834.5</v>
      </c>
      <c r="Q14" s="218">
        <v>903.5</v>
      </c>
      <c r="R14" s="218">
        <v>523.29999999999995</v>
      </c>
      <c r="S14" s="219">
        <f>J14-K14</f>
        <v>-225.1</v>
      </c>
      <c r="T14" s="218">
        <f t="shared" si="5"/>
        <v>-225.1</v>
      </c>
      <c r="U14" s="218">
        <v>3100.7</v>
      </c>
      <c r="V14" s="220">
        <f t="shared" si="6"/>
        <v>56790.6</v>
      </c>
      <c r="W14" s="223">
        <f t="shared" si="7"/>
        <v>66.900000000000006</v>
      </c>
      <c r="X14" s="223">
        <f t="shared" si="8"/>
        <v>8.1</v>
      </c>
      <c r="Y14" s="221">
        <v>700000</v>
      </c>
      <c r="Z14" s="222">
        <f t="shared" si="9"/>
        <v>52954800</v>
      </c>
    </row>
    <row r="15" spans="1:27" s="222" customFormat="1" ht="15" customHeight="1" x14ac:dyDescent="0.2">
      <c r="A15" s="216">
        <v>7</v>
      </c>
      <c r="B15" s="217" t="s">
        <v>38</v>
      </c>
      <c r="C15" s="218">
        <f t="shared" si="0"/>
        <v>4754</v>
      </c>
      <c r="D15" s="218">
        <v>4175</v>
      </c>
      <c r="E15" s="218">
        <v>579</v>
      </c>
      <c r="F15" s="218">
        <f t="shared" si="1"/>
        <v>242</v>
      </c>
      <c r="G15" s="218">
        <v>172</v>
      </c>
      <c r="H15" s="218">
        <v>70</v>
      </c>
      <c r="I15" s="218">
        <v>109479</v>
      </c>
      <c r="J15" s="218">
        <v>77095</v>
      </c>
      <c r="K15" s="218">
        <f t="shared" si="2"/>
        <v>77095</v>
      </c>
      <c r="L15" s="218">
        <v>75888</v>
      </c>
      <c r="M15" s="218">
        <v>1207</v>
      </c>
      <c r="N15" s="218">
        <v>1207</v>
      </c>
      <c r="O15" s="218">
        <f t="shared" si="3"/>
        <v>77095</v>
      </c>
      <c r="P15" s="218">
        <v>75888</v>
      </c>
      <c r="Q15" s="218">
        <v>1207</v>
      </c>
      <c r="R15" s="218">
        <v>1207</v>
      </c>
      <c r="S15" s="219">
        <f t="shared" si="4"/>
        <v>0</v>
      </c>
      <c r="T15" s="218">
        <f t="shared" si="5"/>
        <v>0</v>
      </c>
      <c r="U15" s="218"/>
      <c r="V15" s="220">
        <f t="shared" si="6"/>
        <v>77095</v>
      </c>
      <c r="W15" s="223">
        <f t="shared" si="7"/>
        <v>70.400000000000006</v>
      </c>
      <c r="X15" s="223">
        <f t="shared" si="8"/>
        <v>4.5999999999999996</v>
      </c>
      <c r="Y15" s="221">
        <v>3200000</v>
      </c>
      <c r="Z15" s="222">
        <f t="shared" si="9"/>
        <v>75888000</v>
      </c>
    </row>
    <row r="16" spans="1:27" s="222" customFormat="1" ht="15" customHeight="1" x14ac:dyDescent="0.2">
      <c r="A16" s="216">
        <v>8</v>
      </c>
      <c r="B16" s="217" t="s">
        <v>39</v>
      </c>
      <c r="C16" s="218">
        <f t="shared" si="0"/>
        <v>15219</v>
      </c>
      <c r="D16" s="218">
        <v>15219</v>
      </c>
      <c r="E16" s="218">
        <v>0</v>
      </c>
      <c r="F16" s="218">
        <f t="shared" si="1"/>
        <v>587</v>
      </c>
      <c r="G16" s="218">
        <v>587</v>
      </c>
      <c r="H16" s="218">
        <v>0</v>
      </c>
      <c r="I16" s="218">
        <v>294700</v>
      </c>
      <c r="J16" s="218">
        <v>203861.8</v>
      </c>
      <c r="K16" s="218">
        <f t="shared" si="2"/>
        <v>202490.7</v>
      </c>
      <c r="L16" s="218">
        <v>198704.7</v>
      </c>
      <c r="M16" s="218">
        <v>3786</v>
      </c>
      <c r="N16" s="218">
        <v>2659.9</v>
      </c>
      <c r="O16" s="218">
        <f t="shared" si="3"/>
        <v>202490.7</v>
      </c>
      <c r="P16" s="218">
        <v>198704.7</v>
      </c>
      <c r="Q16" s="218">
        <v>3786</v>
      </c>
      <c r="R16" s="218">
        <v>2659.9</v>
      </c>
      <c r="S16" s="219">
        <f t="shared" si="4"/>
        <v>1371.1</v>
      </c>
      <c r="T16" s="218">
        <f t="shared" si="5"/>
        <v>1371.1</v>
      </c>
      <c r="U16" s="218"/>
      <c r="V16" s="220">
        <f t="shared" si="6"/>
        <v>203861.8</v>
      </c>
      <c r="W16" s="223">
        <f t="shared" si="7"/>
        <v>69.2</v>
      </c>
      <c r="X16" s="223">
        <f t="shared" si="8"/>
        <v>5.8</v>
      </c>
      <c r="Y16" s="221">
        <v>0</v>
      </c>
      <c r="Z16" s="222">
        <f t="shared" si="9"/>
        <v>198704700</v>
      </c>
    </row>
    <row r="17" spans="1:28" s="222" customFormat="1" ht="15" customHeight="1" x14ac:dyDescent="0.2">
      <c r="A17" s="216">
        <v>9</v>
      </c>
      <c r="B17" s="217" t="s">
        <v>40</v>
      </c>
      <c r="C17" s="218">
        <f t="shared" si="0"/>
        <v>4493</v>
      </c>
      <c r="D17" s="218">
        <v>3875</v>
      </c>
      <c r="E17" s="218">
        <v>618</v>
      </c>
      <c r="F17" s="218">
        <f t="shared" si="1"/>
        <v>195</v>
      </c>
      <c r="G17" s="218">
        <v>156</v>
      </c>
      <c r="H17" s="218">
        <v>39</v>
      </c>
      <c r="I17" s="218">
        <v>102356</v>
      </c>
      <c r="J17" s="218">
        <v>68716.800000000003</v>
      </c>
      <c r="K17" s="218">
        <f t="shared" si="2"/>
        <v>70135.3</v>
      </c>
      <c r="L17" s="218">
        <v>67995.8</v>
      </c>
      <c r="M17" s="218">
        <v>2139.5</v>
      </c>
      <c r="N17" s="218">
        <v>1011</v>
      </c>
      <c r="O17" s="218">
        <f t="shared" si="3"/>
        <v>68716.800000000003</v>
      </c>
      <c r="P17" s="218">
        <v>66577.3</v>
      </c>
      <c r="Q17" s="218">
        <v>2139.5</v>
      </c>
      <c r="R17" s="218">
        <v>1011</v>
      </c>
      <c r="S17" s="219">
        <f t="shared" si="4"/>
        <v>-1418.5</v>
      </c>
      <c r="T17" s="218"/>
      <c r="U17" s="218"/>
      <c r="V17" s="220">
        <f t="shared" si="6"/>
        <v>68716.800000000003</v>
      </c>
      <c r="W17" s="223">
        <f t="shared" si="7"/>
        <v>67.099999999999994</v>
      </c>
      <c r="X17" s="223">
        <f t="shared" si="8"/>
        <v>7.9</v>
      </c>
      <c r="Y17" s="221">
        <v>1000000</v>
      </c>
      <c r="Z17" s="222">
        <f t="shared" si="9"/>
        <v>67995800</v>
      </c>
    </row>
    <row r="18" spans="1:28" s="222" customFormat="1" ht="15" customHeight="1" x14ac:dyDescent="0.2">
      <c r="A18" s="216">
        <v>10</v>
      </c>
      <c r="B18" s="217" t="s">
        <v>41</v>
      </c>
      <c r="C18" s="218">
        <f t="shared" si="0"/>
        <v>5101</v>
      </c>
      <c r="D18" s="218">
        <v>5101</v>
      </c>
      <c r="E18" s="218"/>
      <c r="F18" s="218">
        <f t="shared" si="1"/>
        <v>220</v>
      </c>
      <c r="G18" s="218">
        <v>220</v>
      </c>
      <c r="H18" s="218"/>
      <c r="I18" s="218">
        <v>101639</v>
      </c>
      <c r="J18" s="218">
        <v>71352.100000000006</v>
      </c>
      <c r="K18" s="218">
        <f t="shared" si="2"/>
        <v>71392.899999999994</v>
      </c>
      <c r="L18" s="218">
        <v>70161.899999999994</v>
      </c>
      <c r="M18" s="218">
        <v>1231</v>
      </c>
      <c r="N18" s="218">
        <v>1006.2</v>
      </c>
      <c r="O18" s="218">
        <f t="shared" si="3"/>
        <v>71352.100000000006</v>
      </c>
      <c r="P18" s="218">
        <v>70121.100000000006</v>
      </c>
      <c r="Q18" s="218">
        <v>1231</v>
      </c>
      <c r="R18" s="218">
        <v>1006.2</v>
      </c>
      <c r="S18" s="219">
        <f t="shared" si="4"/>
        <v>-40.799999999999997</v>
      </c>
      <c r="T18" s="218">
        <f>J18-K18</f>
        <v>-40.799999999999997</v>
      </c>
      <c r="U18" s="218">
        <v>0</v>
      </c>
      <c r="V18" s="220">
        <f t="shared" si="6"/>
        <v>71352.100000000006</v>
      </c>
      <c r="W18" s="223">
        <f t="shared" si="7"/>
        <v>70.2</v>
      </c>
      <c r="X18" s="223">
        <f t="shared" si="8"/>
        <v>4.8</v>
      </c>
      <c r="Y18" s="221">
        <v>1527751</v>
      </c>
      <c r="Z18" s="222">
        <f t="shared" si="9"/>
        <v>70161900</v>
      </c>
    </row>
    <row r="19" spans="1:28" s="222" customFormat="1" ht="15" customHeight="1" x14ac:dyDescent="0.2">
      <c r="A19" s="216">
        <v>11</v>
      </c>
      <c r="B19" s="217" t="s">
        <v>42</v>
      </c>
      <c r="C19" s="218">
        <f t="shared" si="0"/>
        <v>17046</v>
      </c>
      <c r="D19" s="218">
        <v>14638</v>
      </c>
      <c r="E19" s="218">
        <v>2408</v>
      </c>
      <c r="F19" s="218">
        <f t="shared" si="1"/>
        <v>687</v>
      </c>
      <c r="G19" s="218">
        <v>553</v>
      </c>
      <c r="H19" s="218">
        <v>134</v>
      </c>
      <c r="I19" s="218">
        <v>379318</v>
      </c>
      <c r="J19" s="218">
        <v>259657.5</v>
      </c>
      <c r="K19" s="218">
        <f t="shared" si="2"/>
        <v>255230</v>
      </c>
      <c r="L19" s="218">
        <v>251018.5</v>
      </c>
      <c r="M19" s="218">
        <v>4211.5</v>
      </c>
      <c r="N19" s="218">
        <v>3235.2</v>
      </c>
      <c r="O19" s="218">
        <f t="shared" si="3"/>
        <v>249614.3</v>
      </c>
      <c r="P19" s="218">
        <v>245402.8</v>
      </c>
      <c r="Q19" s="218">
        <v>4211.5</v>
      </c>
      <c r="R19" s="218">
        <v>3235.2</v>
      </c>
      <c r="S19" s="219">
        <f t="shared" si="4"/>
        <v>4427.5</v>
      </c>
      <c r="T19" s="218">
        <f>J19-K19</f>
        <v>4427.5</v>
      </c>
      <c r="U19" s="218"/>
      <c r="V19" s="220">
        <f t="shared" si="6"/>
        <v>259657.5</v>
      </c>
      <c r="W19" s="223">
        <f t="shared" si="7"/>
        <v>68.5</v>
      </c>
      <c r="X19" s="223">
        <f t="shared" si="8"/>
        <v>6.5</v>
      </c>
      <c r="Y19" s="221">
        <v>13881870</v>
      </c>
      <c r="Z19" s="222">
        <f t="shared" si="9"/>
        <v>251018500</v>
      </c>
    </row>
    <row r="20" spans="1:28" s="222" customFormat="1" ht="15" customHeight="1" x14ac:dyDescent="0.2">
      <c r="A20" s="216">
        <v>12</v>
      </c>
      <c r="B20" s="217" t="s">
        <v>43</v>
      </c>
      <c r="C20" s="218">
        <f t="shared" si="0"/>
        <v>3114</v>
      </c>
      <c r="D20" s="218">
        <v>3114</v>
      </c>
      <c r="E20" s="218"/>
      <c r="F20" s="218">
        <f t="shared" si="1"/>
        <v>138</v>
      </c>
      <c r="G20" s="218">
        <v>138</v>
      </c>
      <c r="H20" s="218"/>
      <c r="I20" s="218">
        <v>58417</v>
      </c>
      <c r="J20" s="218">
        <v>44920.3</v>
      </c>
      <c r="K20" s="218">
        <f t="shared" si="2"/>
        <v>43501.7</v>
      </c>
      <c r="L20" s="218">
        <v>42847.4</v>
      </c>
      <c r="M20" s="218">
        <v>654.29999999999995</v>
      </c>
      <c r="N20" s="218">
        <v>171.8</v>
      </c>
      <c r="O20" s="218">
        <f t="shared" si="3"/>
        <v>42452.2</v>
      </c>
      <c r="P20" s="218">
        <v>41797.9</v>
      </c>
      <c r="Q20" s="218">
        <v>654.29999999999995</v>
      </c>
      <c r="R20" s="218">
        <v>171.8</v>
      </c>
      <c r="S20" s="219">
        <f t="shared" si="4"/>
        <v>1418.6</v>
      </c>
      <c r="T20" s="218"/>
      <c r="U20" s="218"/>
      <c r="V20" s="220">
        <f t="shared" si="6"/>
        <v>44920.3</v>
      </c>
      <c r="W20" s="223">
        <f t="shared" si="7"/>
        <v>76.900000000000006</v>
      </c>
      <c r="X20" s="223">
        <f t="shared" si="8"/>
        <v>-1.9</v>
      </c>
      <c r="Y20" s="221">
        <v>1300000</v>
      </c>
      <c r="Z20" s="222">
        <f t="shared" si="9"/>
        <v>42847400</v>
      </c>
    </row>
    <row r="21" spans="1:28" s="227" customFormat="1" ht="15" customHeight="1" x14ac:dyDescent="0.2">
      <c r="A21" s="216">
        <v>13</v>
      </c>
      <c r="B21" s="217" t="s">
        <v>44</v>
      </c>
      <c r="C21" s="218">
        <f t="shared" si="0"/>
        <v>1384</v>
      </c>
      <c r="D21" s="218"/>
      <c r="E21" s="218">
        <v>1384</v>
      </c>
      <c r="F21" s="218">
        <f t="shared" si="1"/>
        <v>95</v>
      </c>
      <c r="G21" s="218"/>
      <c r="H21" s="218">
        <v>95</v>
      </c>
      <c r="I21" s="218">
        <v>53326</v>
      </c>
      <c r="J21" s="218">
        <v>34393.5</v>
      </c>
      <c r="K21" s="218">
        <f t="shared" si="2"/>
        <v>34613.5</v>
      </c>
      <c r="L21" s="218">
        <v>34263.199999999997</v>
      </c>
      <c r="M21" s="218">
        <v>350.3</v>
      </c>
      <c r="N21" s="218">
        <v>249.9</v>
      </c>
      <c r="O21" s="218">
        <f t="shared" si="3"/>
        <v>34393.5</v>
      </c>
      <c r="P21" s="218">
        <v>34043.199999999997</v>
      </c>
      <c r="Q21" s="218">
        <v>350.3</v>
      </c>
      <c r="R21" s="218">
        <v>249.9</v>
      </c>
      <c r="S21" s="219">
        <f t="shared" si="4"/>
        <v>-220</v>
      </c>
      <c r="T21" s="218">
        <f t="shared" ref="T21:T28" si="10">J21-K21</f>
        <v>-220</v>
      </c>
      <c r="U21" s="218">
        <v>0</v>
      </c>
      <c r="V21" s="220">
        <f t="shared" si="6"/>
        <v>34393.5</v>
      </c>
      <c r="W21" s="223">
        <f t="shared" si="7"/>
        <v>64.5</v>
      </c>
      <c r="X21" s="223">
        <f t="shared" si="8"/>
        <v>10.5</v>
      </c>
      <c r="Y21" s="221">
        <v>2200000</v>
      </c>
      <c r="Z21" s="222">
        <f t="shared" si="9"/>
        <v>34263200</v>
      </c>
    </row>
    <row r="22" spans="1:28" s="227" customFormat="1" ht="15" customHeight="1" x14ac:dyDescent="0.2">
      <c r="A22" s="216">
        <v>14</v>
      </c>
      <c r="B22" s="217" t="s">
        <v>45</v>
      </c>
      <c r="C22" s="218">
        <f t="shared" si="0"/>
        <v>1258</v>
      </c>
      <c r="D22" s="218"/>
      <c r="E22" s="218">
        <v>1258</v>
      </c>
      <c r="F22" s="218">
        <f t="shared" si="1"/>
        <v>106</v>
      </c>
      <c r="G22" s="218"/>
      <c r="H22" s="218">
        <v>106</v>
      </c>
      <c r="I22" s="218">
        <v>56085</v>
      </c>
      <c r="J22" s="218">
        <v>37992.800000000003</v>
      </c>
      <c r="K22" s="218">
        <f t="shared" si="2"/>
        <v>38308.9</v>
      </c>
      <c r="L22" s="218">
        <v>38085.1</v>
      </c>
      <c r="M22" s="218">
        <v>223.8</v>
      </c>
      <c r="N22" s="218">
        <v>107.8</v>
      </c>
      <c r="O22" s="218">
        <f t="shared" si="3"/>
        <v>37992.800000000003</v>
      </c>
      <c r="P22" s="218">
        <v>37769</v>
      </c>
      <c r="Q22" s="218">
        <v>223.8</v>
      </c>
      <c r="R22" s="218">
        <v>107.8</v>
      </c>
      <c r="S22" s="219">
        <f t="shared" si="4"/>
        <v>-316.10000000000002</v>
      </c>
      <c r="T22" s="218">
        <f t="shared" si="10"/>
        <v>-316.10000000000002</v>
      </c>
      <c r="U22" s="218">
        <v>0</v>
      </c>
      <c r="V22" s="220">
        <f t="shared" si="6"/>
        <v>37992.800000000003</v>
      </c>
      <c r="W22" s="223">
        <f t="shared" si="7"/>
        <v>67.7</v>
      </c>
      <c r="X22" s="223">
        <f t="shared" si="8"/>
        <v>7.3</v>
      </c>
      <c r="Y22" s="221">
        <v>1073190</v>
      </c>
      <c r="Z22" s="222">
        <f t="shared" si="9"/>
        <v>38085100</v>
      </c>
    </row>
    <row r="23" spans="1:28" s="227" customFormat="1" ht="15" customHeight="1" x14ac:dyDescent="0.2">
      <c r="A23" s="216">
        <v>15</v>
      </c>
      <c r="B23" s="217" t="s">
        <v>46</v>
      </c>
      <c r="C23" s="218">
        <f t="shared" si="0"/>
        <v>2692</v>
      </c>
      <c r="D23" s="218">
        <v>2510</v>
      </c>
      <c r="E23" s="218">
        <v>182</v>
      </c>
      <c r="F23" s="218">
        <f t="shared" si="1"/>
        <v>122</v>
      </c>
      <c r="G23" s="218">
        <v>106</v>
      </c>
      <c r="H23" s="218">
        <v>16</v>
      </c>
      <c r="I23" s="218">
        <v>62379</v>
      </c>
      <c r="J23" s="218">
        <v>46588.9</v>
      </c>
      <c r="K23" s="218">
        <f t="shared" si="2"/>
        <v>46152.1</v>
      </c>
      <c r="L23" s="218">
        <v>45470.9</v>
      </c>
      <c r="M23" s="218">
        <v>681.2</v>
      </c>
      <c r="N23" s="218">
        <v>552</v>
      </c>
      <c r="O23" s="218">
        <f t="shared" si="3"/>
        <v>46113.5</v>
      </c>
      <c r="P23" s="218">
        <v>45432.3</v>
      </c>
      <c r="Q23" s="218">
        <v>681.2</v>
      </c>
      <c r="R23" s="218">
        <v>552</v>
      </c>
      <c r="S23" s="219">
        <f t="shared" si="4"/>
        <v>436.8</v>
      </c>
      <c r="T23" s="218">
        <f t="shared" si="10"/>
        <v>436.8</v>
      </c>
      <c r="U23" s="218"/>
      <c r="V23" s="220">
        <f t="shared" si="6"/>
        <v>46588.9</v>
      </c>
      <c r="W23" s="223">
        <f t="shared" si="7"/>
        <v>74.7</v>
      </c>
      <c r="X23" s="223">
        <f t="shared" si="8"/>
        <v>0.3</v>
      </c>
      <c r="Y23" s="221">
        <v>500000</v>
      </c>
      <c r="Z23" s="222">
        <f t="shared" si="9"/>
        <v>45470900</v>
      </c>
    </row>
    <row r="24" spans="1:28" s="227" customFormat="1" ht="15" customHeight="1" x14ac:dyDescent="0.2">
      <c r="A24" s="216">
        <v>16</v>
      </c>
      <c r="B24" s="217" t="s">
        <v>47</v>
      </c>
      <c r="C24" s="218">
        <f t="shared" si="0"/>
        <v>2537</v>
      </c>
      <c r="D24" s="218">
        <v>1701</v>
      </c>
      <c r="E24" s="218">
        <v>836</v>
      </c>
      <c r="F24" s="218">
        <f t="shared" si="1"/>
        <v>161</v>
      </c>
      <c r="G24" s="218">
        <v>74</v>
      </c>
      <c r="H24" s="218">
        <v>87</v>
      </c>
      <c r="I24" s="218">
        <v>67577</v>
      </c>
      <c r="J24" s="218">
        <v>55373.4</v>
      </c>
      <c r="K24" s="218">
        <f t="shared" si="2"/>
        <v>55382.400000000001</v>
      </c>
      <c r="L24" s="218">
        <v>54744.2</v>
      </c>
      <c r="M24" s="218">
        <v>638.20000000000005</v>
      </c>
      <c r="N24" s="218">
        <v>426.2</v>
      </c>
      <c r="O24" s="218">
        <f t="shared" si="3"/>
        <v>55373.4</v>
      </c>
      <c r="P24" s="218">
        <v>54735.199999999997</v>
      </c>
      <c r="Q24" s="218">
        <v>638.20000000000005</v>
      </c>
      <c r="R24" s="218">
        <v>426.2</v>
      </c>
      <c r="S24" s="219">
        <f t="shared" si="4"/>
        <v>-9</v>
      </c>
      <c r="T24" s="218">
        <f t="shared" si="10"/>
        <v>-9</v>
      </c>
      <c r="U24" s="218"/>
      <c r="V24" s="220">
        <f t="shared" si="6"/>
        <v>55373.4</v>
      </c>
      <c r="W24" s="223">
        <f t="shared" si="7"/>
        <v>81.900000000000006</v>
      </c>
      <c r="X24" s="223">
        <f t="shared" si="8"/>
        <v>-6.9</v>
      </c>
      <c r="Y24" s="221">
        <v>2100000</v>
      </c>
      <c r="Z24" s="222">
        <f t="shared" si="9"/>
        <v>54744200</v>
      </c>
      <c r="AA24" s="228"/>
      <c r="AB24" s="228"/>
    </row>
    <row r="25" spans="1:28" s="227" customFormat="1" ht="15" customHeight="1" x14ac:dyDescent="0.2">
      <c r="A25" s="216">
        <v>17</v>
      </c>
      <c r="B25" s="217" t="s">
        <v>48</v>
      </c>
      <c r="C25" s="218">
        <f t="shared" si="0"/>
        <v>2338</v>
      </c>
      <c r="D25" s="218">
        <v>422</v>
      </c>
      <c r="E25" s="218">
        <v>1916</v>
      </c>
      <c r="F25" s="218">
        <f t="shared" si="1"/>
        <v>166</v>
      </c>
      <c r="G25" s="218">
        <v>22</v>
      </c>
      <c r="H25" s="218">
        <v>144</v>
      </c>
      <c r="I25" s="218">
        <v>92581</v>
      </c>
      <c r="J25" s="218">
        <v>54533.1</v>
      </c>
      <c r="K25" s="218">
        <f t="shared" si="2"/>
        <v>55084.800000000003</v>
      </c>
      <c r="L25" s="218">
        <v>54489.3</v>
      </c>
      <c r="M25" s="218">
        <v>595.5</v>
      </c>
      <c r="N25" s="218">
        <v>595.5</v>
      </c>
      <c r="O25" s="218">
        <f t="shared" si="3"/>
        <v>54530.1</v>
      </c>
      <c r="P25" s="218">
        <v>53934.6</v>
      </c>
      <c r="Q25" s="218">
        <v>595.5</v>
      </c>
      <c r="R25" s="218">
        <v>595.5</v>
      </c>
      <c r="S25" s="219">
        <f t="shared" si="4"/>
        <v>-551.70000000000005</v>
      </c>
      <c r="T25" s="218">
        <f t="shared" si="10"/>
        <v>-551.70000000000005</v>
      </c>
      <c r="U25" s="218"/>
      <c r="V25" s="220">
        <f t="shared" si="6"/>
        <v>54533.1</v>
      </c>
      <c r="W25" s="223">
        <f t="shared" si="7"/>
        <v>58.9</v>
      </c>
      <c r="X25" s="223">
        <f t="shared" si="8"/>
        <v>16.100000000000001</v>
      </c>
      <c r="Y25" s="221">
        <v>0</v>
      </c>
      <c r="Z25" s="222">
        <f t="shared" si="9"/>
        <v>54489300</v>
      </c>
      <c r="AA25" s="228"/>
      <c r="AB25" s="228"/>
    </row>
    <row r="26" spans="1:28" s="227" customFormat="1" ht="15" customHeight="1" x14ac:dyDescent="0.2">
      <c r="A26" s="216">
        <v>18</v>
      </c>
      <c r="B26" s="217" t="s">
        <v>49</v>
      </c>
      <c r="C26" s="218">
        <f t="shared" si="0"/>
        <v>1542</v>
      </c>
      <c r="D26" s="218">
        <v>755</v>
      </c>
      <c r="E26" s="218">
        <v>787</v>
      </c>
      <c r="F26" s="218">
        <f t="shared" si="1"/>
        <v>105</v>
      </c>
      <c r="G26" s="218">
        <v>36</v>
      </c>
      <c r="H26" s="218">
        <v>69</v>
      </c>
      <c r="I26" s="218">
        <v>48560</v>
      </c>
      <c r="J26" s="218">
        <v>35624.1</v>
      </c>
      <c r="K26" s="218">
        <f>L26+M26</f>
        <v>36242.400000000001</v>
      </c>
      <c r="L26" s="218">
        <v>35674.400000000001</v>
      </c>
      <c r="M26" s="218">
        <v>568</v>
      </c>
      <c r="N26" s="218">
        <v>371.2</v>
      </c>
      <c r="O26" s="218">
        <f t="shared" si="3"/>
        <v>35624.1</v>
      </c>
      <c r="P26" s="218">
        <v>35056.1</v>
      </c>
      <c r="Q26" s="218">
        <v>568</v>
      </c>
      <c r="R26" s="218">
        <v>371.2</v>
      </c>
      <c r="S26" s="219">
        <f t="shared" si="4"/>
        <v>-618.29999999999995</v>
      </c>
      <c r="T26" s="218">
        <f t="shared" si="10"/>
        <v>-618.29999999999995</v>
      </c>
      <c r="U26" s="218">
        <v>0</v>
      </c>
      <c r="V26" s="220">
        <f t="shared" si="6"/>
        <v>35624.1</v>
      </c>
      <c r="W26" s="223">
        <f t="shared" si="7"/>
        <v>73.400000000000006</v>
      </c>
      <c r="X26" s="223">
        <f t="shared" si="8"/>
        <v>1.6</v>
      </c>
      <c r="Y26" s="221">
        <v>450000</v>
      </c>
      <c r="Z26" s="222">
        <f t="shared" si="9"/>
        <v>35674400</v>
      </c>
      <c r="AA26" s="228"/>
      <c r="AB26" s="228"/>
    </row>
    <row r="27" spans="1:28" s="227" customFormat="1" ht="15" customHeight="1" x14ac:dyDescent="0.2">
      <c r="A27" s="216">
        <v>19</v>
      </c>
      <c r="B27" s="217" t="s">
        <v>50</v>
      </c>
      <c r="C27" s="218">
        <f t="shared" si="0"/>
        <v>3858</v>
      </c>
      <c r="D27" s="218">
        <v>907</v>
      </c>
      <c r="E27" s="218">
        <v>2951</v>
      </c>
      <c r="F27" s="218">
        <f t="shared" si="1"/>
        <v>195</v>
      </c>
      <c r="G27" s="218">
        <v>36</v>
      </c>
      <c r="H27" s="218">
        <v>159</v>
      </c>
      <c r="I27" s="218">
        <v>132327</v>
      </c>
      <c r="J27" s="218">
        <v>86007.5</v>
      </c>
      <c r="K27" s="218">
        <f t="shared" si="2"/>
        <v>87164.5</v>
      </c>
      <c r="L27" s="218">
        <v>77817.7</v>
      </c>
      <c r="M27" s="218">
        <v>9346.7999999999993</v>
      </c>
      <c r="N27" s="218">
        <v>982.2</v>
      </c>
      <c r="O27" s="218">
        <f t="shared" si="3"/>
        <v>86007.5</v>
      </c>
      <c r="P27" s="218">
        <v>76660.7</v>
      </c>
      <c r="Q27" s="218">
        <v>9346.7999999999993</v>
      </c>
      <c r="R27" s="218">
        <v>982.2</v>
      </c>
      <c r="S27" s="219">
        <f t="shared" si="4"/>
        <v>-1157</v>
      </c>
      <c r="T27" s="218">
        <f t="shared" si="10"/>
        <v>-1157</v>
      </c>
      <c r="U27" s="218">
        <v>0</v>
      </c>
      <c r="V27" s="220">
        <f t="shared" si="6"/>
        <v>86007.5</v>
      </c>
      <c r="W27" s="223">
        <f t="shared" si="7"/>
        <v>65</v>
      </c>
      <c r="X27" s="223">
        <f t="shared" si="8"/>
        <v>10</v>
      </c>
      <c r="Y27" s="221">
        <v>3200000</v>
      </c>
      <c r="Z27" s="222">
        <f t="shared" si="9"/>
        <v>77817700</v>
      </c>
      <c r="AA27" s="228"/>
      <c r="AB27" s="228"/>
    </row>
    <row r="28" spans="1:28" s="227" customFormat="1" ht="15" customHeight="1" x14ac:dyDescent="0.2">
      <c r="A28" s="216">
        <v>20</v>
      </c>
      <c r="B28" s="217" t="s">
        <v>51</v>
      </c>
      <c r="C28" s="218">
        <f t="shared" si="0"/>
        <v>3874</v>
      </c>
      <c r="D28" s="218"/>
      <c r="E28" s="218">
        <v>3874</v>
      </c>
      <c r="F28" s="218">
        <f t="shared" si="1"/>
        <v>224</v>
      </c>
      <c r="G28" s="218"/>
      <c r="H28" s="218">
        <v>224</v>
      </c>
      <c r="I28" s="218">
        <v>148524</v>
      </c>
      <c r="J28" s="218">
        <v>107068.1</v>
      </c>
      <c r="K28" s="218">
        <f t="shared" si="2"/>
        <v>105848.3</v>
      </c>
      <c r="L28" s="218">
        <v>104848.3</v>
      </c>
      <c r="M28" s="218">
        <v>1000</v>
      </c>
      <c r="N28" s="218"/>
      <c r="O28" s="218">
        <f t="shared" si="3"/>
        <v>106610.4</v>
      </c>
      <c r="P28" s="218">
        <v>105613.6</v>
      </c>
      <c r="Q28" s="218">
        <v>996.8</v>
      </c>
      <c r="R28" s="218"/>
      <c r="S28" s="219">
        <f t="shared" si="4"/>
        <v>1219.8</v>
      </c>
      <c r="T28" s="218">
        <f t="shared" si="10"/>
        <v>1219.8</v>
      </c>
      <c r="U28" s="218"/>
      <c r="V28" s="220">
        <f t="shared" si="6"/>
        <v>107068.1</v>
      </c>
      <c r="W28" s="223">
        <f t="shared" si="7"/>
        <v>72.099999999999994</v>
      </c>
      <c r="X28" s="223">
        <f t="shared" si="8"/>
        <v>2.9</v>
      </c>
      <c r="Y28" s="221">
        <v>0</v>
      </c>
      <c r="Z28" s="222">
        <f t="shared" si="9"/>
        <v>104848300</v>
      </c>
      <c r="AA28" s="228"/>
      <c r="AB28" s="228"/>
    </row>
    <row r="29" spans="1:28" s="227" customFormat="1" ht="15" customHeight="1" x14ac:dyDescent="0.2">
      <c r="A29" s="216">
        <v>21</v>
      </c>
      <c r="B29" s="217" t="s">
        <v>52</v>
      </c>
      <c r="C29" s="218">
        <f t="shared" si="0"/>
        <v>3441</v>
      </c>
      <c r="D29" s="218">
        <v>635</v>
      </c>
      <c r="E29" s="218">
        <v>2806</v>
      </c>
      <c r="F29" s="218">
        <f t="shared" si="1"/>
        <v>195</v>
      </c>
      <c r="G29" s="218">
        <v>25</v>
      </c>
      <c r="H29" s="218">
        <v>170</v>
      </c>
      <c r="I29" s="218">
        <v>125982</v>
      </c>
      <c r="J29" s="218">
        <v>82357.899999999994</v>
      </c>
      <c r="K29" s="218">
        <f t="shared" si="2"/>
        <v>77343.399999999994</v>
      </c>
      <c r="L29" s="218">
        <v>76566.8</v>
      </c>
      <c r="M29" s="218">
        <v>776.6</v>
      </c>
      <c r="N29" s="218">
        <v>637.1</v>
      </c>
      <c r="O29" s="218">
        <f t="shared" si="3"/>
        <v>77343.399999999994</v>
      </c>
      <c r="P29" s="218">
        <v>76566.8</v>
      </c>
      <c r="Q29" s="218">
        <v>776.6</v>
      </c>
      <c r="R29" s="218">
        <v>637.1</v>
      </c>
      <c r="S29" s="219">
        <f t="shared" si="4"/>
        <v>5014.5</v>
      </c>
      <c r="T29" s="218"/>
      <c r="U29" s="218"/>
      <c r="V29" s="220">
        <f t="shared" si="6"/>
        <v>82357.899999999994</v>
      </c>
      <c r="W29" s="223">
        <f t="shared" si="7"/>
        <v>65.400000000000006</v>
      </c>
      <c r="X29" s="223">
        <f t="shared" si="8"/>
        <v>9.6</v>
      </c>
      <c r="Y29" s="221">
        <v>0</v>
      </c>
      <c r="Z29" s="222">
        <f t="shared" si="9"/>
        <v>76566800</v>
      </c>
      <c r="AA29" s="228"/>
      <c r="AB29" s="228"/>
    </row>
    <row r="30" spans="1:28" s="227" customFormat="1" ht="15" customHeight="1" x14ac:dyDescent="0.2">
      <c r="A30" s="216">
        <v>22</v>
      </c>
      <c r="B30" s="217" t="s">
        <v>53</v>
      </c>
      <c r="C30" s="218">
        <f t="shared" si="0"/>
        <v>1108</v>
      </c>
      <c r="D30" s="218">
        <v>402</v>
      </c>
      <c r="E30" s="218">
        <v>706</v>
      </c>
      <c r="F30" s="218">
        <f t="shared" si="1"/>
        <v>100</v>
      </c>
      <c r="G30" s="218">
        <v>21</v>
      </c>
      <c r="H30" s="218">
        <v>79</v>
      </c>
      <c r="I30" s="218">
        <v>41462</v>
      </c>
      <c r="J30" s="218">
        <v>32458.1</v>
      </c>
      <c r="K30" s="218">
        <f t="shared" si="2"/>
        <v>32238.9</v>
      </c>
      <c r="L30" s="218">
        <v>31953.4</v>
      </c>
      <c r="M30" s="218">
        <v>285.5</v>
      </c>
      <c r="N30" s="218">
        <v>236.9</v>
      </c>
      <c r="O30" s="218">
        <f t="shared" si="3"/>
        <v>32238.9</v>
      </c>
      <c r="P30" s="218">
        <v>31953.4</v>
      </c>
      <c r="Q30" s="218">
        <v>285.5</v>
      </c>
      <c r="R30" s="218">
        <v>236.9</v>
      </c>
      <c r="S30" s="219">
        <f t="shared" si="4"/>
        <v>219.2</v>
      </c>
      <c r="T30" s="218">
        <f>J30-K30</f>
        <v>219.2</v>
      </c>
      <c r="U30" s="218">
        <v>0</v>
      </c>
      <c r="V30" s="220">
        <f t="shared" si="6"/>
        <v>32458.1</v>
      </c>
      <c r="W30" s="223">
        <f t="shared" si="7"/>
        <v>78.3</v>
      </c>
      <c r="X30" s="223">
        <f t="shared" si="8"/>
        <v>-3.3</v>
      </c>
      <c r="Y30" s="221">
        <v>736000</v>
      </c>
      <c r="Z30" s="222">
        <f t="shared" si="9"/>
        <v>31953400</v>
      </c>
      <c r="AA30" s="228"/>
      <c r="AB30" s="228"/>
    </row>
    <row r="31" spans="1:28" s="227" customFormat="1" ht="15" customHeight="1" x14ac:dyDescent="0.2">
      <c r="A31" s="216">
        <v>23</v>
      </c>
      <c r="B31" s="217" t="s">
        <v>54</v>
      </c>
      <c r="C31" s="218">
        <f t="shared" si="0"/>
        <v>3079</v>
      </c>
      <c r="D31" s="218"/>
      <c r="E31" s="218">
        <v>3079</v>
      </c>
      <c r="F31" s="218">
        <f t="shared" si="1"/>
        <v>206</v>
      </c>
      <c r="G31" s="218"/>
      <c r="H31" s="218">
        <v>206</v>
      </c>
      <c r="I31" s="218">
        <v>117125</v>
      </c>
      <c r="J31" s="218">
        <v>70671.100000000006</v>
      </c>
      <c r="K31" s="218">
        <f t="shared" si="2"/>
        <v>69042.5</v>
      </c>
      <c r="L31" s="218">
        <v>68282.5</v>
      </c>
      <c r="M31" s="218">
        <v>760</v>
      </c>
      <c r="N31" s="218">
        <v>277.89999999999998</v>
      </c>
      <c r="O31" s="218">
        <f t="shared" si="3"/>
        <v>69042.5</v>
      </c>
      <c r="P31" s="218">
        <v>68282.5</v>
      </c>
      <c r="Q31" s="218">
        <v>760</v>
      </c>
      <c r="R31" s="218">
        <v>277.89999999999998</v>
      </c>
      <c r="S31" s="219">
        <f t="shared" si="4"/>
        <v>1628.6</v>
      </c>
      <c r="T31" s="218"/>
      <c r="U31" s="218"/>
      <c r="V31" s="220">
        <f t="shared" si="6"/>
        <v>70671.100000000006</v>
      </c>
      <c r="W31" s="223">
        <f t="shared" si="7"/>
        <v>60.3</v>
      </c>
      <c r="X31" s="223">
        <f t="shared" si="8"/>
        <v>14.7</v>
      </c>
      <c r="Y31" s="221">
        <v>1500000</v>
      </c>
      <c r="Z31" s="222">
        <f t="shared" si="9"/>
        <v>68282500</v>
      </c>
      <c r="AA31" s="228"/>
      <c r="AB31" s="228"/>
    </row>
    <row r="32" spans="1:28" s="227" customFormat="1" ht="15" customHeight="1" x14ac:dyDescent="0.2">
      <c r="A32" s="216">
        <v>22</v>
      </c>
      <c r="B32" s="217" t="s">
        <v>55</v>
      </c>
      <c r="C32" s="218">
        <f t="shared" si="0"/>
        <v>2486</v>
      </c>
      <c r="D32" s="218">
        <v>1300</v>
      </c>
      <c r="E32" s="218">
        <v>1186</v>
      </c>
      <c r="F32" s="218">
        <f t="shared" si="1"/>
        <v>167</v>
      </c>
      <c r="G32" s="218">
        <v>64</v>
      </c>
      <c r="H32" s="218">
        <v>103</v>
      </c>
      <c r="I32" s="218">
        <v>71806</v>
      </c>
      <c r="J32" s="218">
        <v>49613.2</v>
      </c>
      <c r="K32" s="218">
        <f t="shared" si="2"/>
        <v>49453.5</v>
      </c>
      <c r="L32" s="218">
        <v>48878</v>
      </c>
      <c r="M32" s="218">
        <v>575.5</v>
      </c>
      <c r="N32" s="218">
        <v>369.1</v>
      </c>
      <c r="O32" s="218">
        <f t="shared" si="3"/>
        <v>49453.5</v>
      </c>
      <c r="P32" s="218">
        <v>48878</v>
      </c>
      <c r="Q32" s="218">
        <v>575.5</v>
      </c>
      <c r="R32" s="218">
        <v>369.1</v>
      </c>
      <c r="S32" s="219">
        <f t="shared" si="4"/>
        <v>159.69999999999999</v>
      </c>
      <c r="T32" s="218">
        <f>J32-K32</f>
        <v>159.69999999999999</v>
      </c>
      <c r="U32" s="218">
        <v>1346.3</v>
      </c>
      <c r="V32" s="220">
        <f t="shared" si="6"/>
        <v>50959.5</v>
      </c>
      <c r="W32" s="223">
        <f t="shared" si="7"/>
        <v>71</v>
      </c>
      <c r="X32" s="223">
        <f t="shared" si="8"/>
        <v>4</v>
      </c>
      <c r="Y32" s="221">
        <v>1840000</v>
      </c>
      <c r="Z32" s="222">
        <f t="shared" si="9"/>
        <v>48878000</v>
      </c>
      <c r="AA32" s="228"/>
      <c r="AB32" s="228"/>
    </row>
    <row r="33" spans="1:28" s="227" customFormat="1" ht="15" customHeight="1" x14ac:dyDescent="0.2">
      <c r="A33" s="216">
        <v>25</v>
      </c>
      <c r="B33" s="217" t="s">
        <v>56</v>
      </c>
      <c r="C33" s="218">
        <f t="shared" si="0"/>
        <v>3420</v>
      </c>
      <c r="D33" s="218">
        <v>2350</v>
      </c>
      <c r="E33" s="218">
        <v>1070</v>
      </c>
      <c r="F33" s="218">
        <f t="shared" si="1"/>
        <v>194</v>
      </c>
      <c r="G33" s="218">
        <v>94</v>
      </c>
      <c r="H33" s="218">
        <v>100</v>
      </c>
      <c r="I33" s="218">
        <v>90676</v>
      </c>
      <c r="J33" s="218">
        <v>57645.599999999999</v>
      </c>
      <c r="K33" s="218">
        <f t="shared" si="2"/>
        <v>57330.7</v>
      </c>
      <c r="L33" s="218">
        <v>56454.7</v>
      </c>
      <c r="M33" s="218">
        <v>876</v>
      </c>
      <c r="N33" s="218">
        <v>436.8</v>
      </c>
      <c r="O33" s="218">
        <f t="shared" si="3"/>
        <v>57330.7</v>
      </c>
      <c r="P33" s="218">
        <v>56454.7</v>
      </c>
      <c r="Q33" s="218">
        <v>876</v>
      </c>
      <c r="R33" s="218">
        <v>631.29999999999995</v>
      </c>
      <c r="S33" s="219">
        <f t="shared" si="4"/>
        <v>314.89999999999998</v>
      </c>
      <c r="T33" s="218"/>
      <c r="U33" s="218"/>
      <c r="V33" s="220">
        <f t="shared" si="6"/>
        <v>57645.599999999999</v>
      </c>
      <c r="W33" s="223">
        <f t="shared" si="7"/>
        <v>63.6</v>
      </c>
      <c r="X33" s="223">
        <f t="shared" si="8"/>
        <v>11.4</v>
      </c>
      <c r="Y33" s="221">
        <v>1550000</v>
      </c>
      <c r="Z33" s="222">
        <f t="shared" si="9"/>
        <v>56454700</v>
      </c>
      <c r="AA33" s="228"/>
      <c r="AB33" s="228"/>
    </row>
    <row r="34" spans="1:28" s="227" customFormat="1" ht="15" customHeight="1" x14ac:dyDescent="0.2">
      <c r="A34" s="216">
        <v>26</v>
      </c>
      <c r="B34" s="217" t="s">
        <v>57</v>
      </c>
      <c r="C34" s="218">
        <f t="shared" si="0"/>
        <v>2730</v>
      </c>
      <c r="D34" s="218"/>
      <c r="E34" s="218">
        <v>2730</v>
      </c>
      <c r="F34" s="218">
        <f t="shared" si="1"/>
        <v>170</v>
      </c>
      <c r="G34" s="218"/>
      <c r="H34" s="218">
        <v>170</v>
      </c>
      <c r="I34" s="218">
        <v>131927</v>
      </c>
      <c r="J34" s="218">
        <v>77579.899999999994</v>
      </c>
      <c r="K34" s="218">
        <f t="shared" si="2"/>
        <v>75642.399999999994</v>
      </c>
      <c r="L34" s="218">
        <v>73979.399999999994</v>
      </c>
      <c r="M34" s="218">
        <v>1663</v>
      </c>
      <c r="N34" s="218">
        <v>1037.5</v>
      </c>
      <c r="O34" s="218">
        <f t="shared" si="3"/>
        <v>77579.899999999994</v>
      </c>
      <c r="P34" s="218">
        <v>75916.899999999994</v>
      </c>
      <c r="Q34" s="218">
        <v>1663</v>
      </c>
      <c r="R34" s="218">
        <v>1037.5</v>
      </c>
      <c r="S34" s="219">
        <f t="shared" si="4"/>
        <v>1937.5</v>
      </c>
      <c r="T34" s="218">
        <f t="shared" ref="T34:T41" si="11">J34-K34</f>
        <v>1937.5</v>
      </c>
      <c r="U34" s="218"/>
      <c r="V34" s="220">
        <f t="shared" si="6"/>
        <v>77579.899999999994</v>
      </c>
      <c r="W34" s="223">
        <f t="shared" si="7"/>
        <v>58.8</v>
      </c>
      <c r="X34" s="223">
        <f t="shared" si="8"/>
        <v>16.2</v>
      </c>
      <c r="Y34" s="229">
        <v>4030550</v>
      </c>
      <c r="Z34" s="230" t="s">
        <v>108</v>
      </c>
      <c r="AA34" s="231"/>
    </row>
    <row r="35" spans="1:28" s="227" customFormat="1" ht="15" customHeight="1" x14ac:dyDescent="0.2">
      <c r="A35" s="216">
        <v>27</v>
      </c>
      <c r="B35" s="217" t="s">
        <v>58</v>
      </c>
      <c r="C35" s="218">
        <f t="shared" si="0"/>
        <v>1415</v>
      </c>
      <c r="D35" s="218">
        <v>1095</v>
      </c>
      <c r="E35" s="218">
        <v>320</v>
      </c>
      <c r="F35" s="218">
        <f t="shared" si="1"/>
        <v>119</v>
      </c>
      <c r="G35" s="218">
        <v>54</v>
      </c>
      <c r="H35" s="218">
        <v>65</v>
      </c>
      <c r="I35" s="218">
        <v>39742</v>
      </c>
      <c r="J35" s="218">
        <v>37645.300000000003</v>
      </c>
      <c r="K35" s="218">
        <f t="shared" si="2"/>
        <v>37505.800000000003</v>
      </c>
      <c r="L35" s="218">
        <v>37142.300000000003</v>
      </c>
      <c r="M35" s="218">
        <v>363.5</v>
      </c>
      <c r="N35" s="218"/>
      <c r="O35" s="218">
        <f t="shared" si="3"/>
        <v>37505.800000000003</v>
      </c>
      <c r="P35" s="218">
        <v>37142.300000000003</v>
      </c>
      <c r="Q35" s="218">
        <v>363.5</v>
      </c>
      <c r="R35" s="218"/>
      <c r="S35" s="219">
        <f t="shared" si="4"/>
        <v>139.5</v>
      </c>
      <c r="T35" s="218">
        <f t="shared" si="11"/>
        <v>139.5</v>
      </c>
      <c r="U35" s="218">
        <v>0</v>
      </c>
      <c r="V35" s="220">
        <f t="shared" si="6"/>
        <v>37645.300000000003</v>
      </c>
      <c r="W35" s="223">
        <f t="shared" si="7"/>
        <v>94.7</v>
      </c>
      <c r="X35" s="223">
        <f t="shared" si="8"/>
        <v>-19.7</v>
      </c>
      <c r="Y35" s="221">
        <v>1725200</v>
      </c>
      <c r="Z35" s="222">
        <f t="shared" si="9"/>
        <v>37142300</v>
      </c>
      <c r="AA35" s="228"/>
    </row>
    <row r="36" spans="1:28" s="227" customFormat="1" ht="15" customHeight="1" x14ac:dyDescent="0.2">
      <c r="A36" s="216">
        <v>28</v>
      </c>
      <c r="B36" s="217" t="s">
        <v>59</v>
      </c>
      <c r="C36" s="218">
        <f t="shared" si="0"/>
        <v>2498</v>
      </c>
      <c r="D36" s="218"/>
      <c r="E36" s="218">
        <v>2498</v>
      </c>
      <c r="F36" s="218">
        <f t="shared" si="1"/>
        <v>174</v>
      </c>
      <c r="G36" s="218"/>
      <c r="H36" s="218">
        <v>174</v>
      </c>
      <c r="I36" s="218">
        <v>102957</v>
      </c>
      <c r="J36" s="218">
        <v>72093.600000000006</v>
      </c>
      <c r="K36" s="218">
        <f t="shared" si="2"/>
        <v>71989.7</v>
      </c>
      <c r="L36" s="218">
        <v>71146</v>
      </c>
      <c r="M36" s="218">
        <v>843.7</v>
      </c>
      <c r="N36" s="218">
        <v>826.7</v>
      </c>
      <c r="O36" s="218">
        <f t="shared" si="3"/>
        <v>72053.2</v>
      </c>
      <c r="P36" s="218">
        <v>71209.5</v>
      </c>
      <c r="Q36" s="218">
        <v>843.7</v>
      </c>
      <c r="R36" s="218">
        <v>826.7</v>
      </c>
      <c r="S36" s="219">
        <f t="shared" si="4"/>
        <v>103.9</v>
      </c>
      <c r="T36" s="218">
        <f t="shared" si="11"/>
        <v>103.9</v>
      </c>
      <c r="U36" s="218"/>
      <c r="V36" s="220">
        <f t="shared" si="6"/>
        <v>72093.600000000006</v>
      </c>
      <c r="W36" s="223">
        <f t="shared" si="7"/>
        <v>70</v>
      </c>
      <c r="X36" s="223">
        <f t="shared" si="8"/>
        <v>5</v>
      </c>
      <c r="Y36" s="221">
        <v>2080000</v>
      </c>
      <c r="Z36" s="222">
        <f t="shared" si="9"/>
        <v>71146000</v>
      </c>
    </row>
    <row r="37" spans="1:28" s="227" customFormat="1" ht="15" customHeight="1" x14ac:dyDescent="0.2">
      <c r="A37" s="216">
        <v>29</v>
      </c>
      <c r="B37" s="217" t="s">
        <v>60</v>
      </c>
      <c r="C37" s="218">
        <f t="shared" si="0"/>
        <v>3449</v>
      </c>
      <c r="D37" s="218">
        <v>2671</v>
      </c>
      <c r="E37" s="218">
        <v>778</v>
      </c>
      <c r="F37" s="218">
        <f t="shared" si="1"/>
        <v>192</v>
      </c>
      <c r="G37" s="218">
        <v>129</v>
      </c>
      <c r="H37" s="218">
        <v>63</v>
      </c>
      <c r="I37" s="218">
        <v>88879</v>
      </c>
      <c r="J37" s="218">
        <v>65160.6</v>
      </c>
      <c r="K37" s="218">
        <f t="shared" si="2"/>
        <v>65160.6</v>
      </c>
      <c r="L37" s="218">
        <v>64296.6</v>
      </c>
      <c r="M37" s="218">
        <v>864</v>
      </c>
      <c r="N37" s="218">
        <v>275.5</v>
      </c>
      <c r="O37" s="218">
        <f t="shared" si="3"/>
        <v>65160.6</v>
      </c>
      <c r="P37" s="218">
        <v>64296.6</v>
      </c>
      <c r="Q37" s="218">
        <v>864</v>
      </c>
      <c r="R37" s="218">
        <v>275.5</v>
      </c>
      <c r="S37" s="219">
        <f t="shared" si="4"/>
        <v>0</v>
      </c>
      <c r="T37" s="218">
        <f t="shared" si="11"/>
        <v>0</v>
      </c>
      <c r="U37" s="218"/>
      <c r="V37" s="220">
        <f t="shared" si="6"/>
        <v>65160.6</v>
      </c>
      <c r="W37" s="223">
        <f t="shared" si="7"/>
        <v>73.3</v>
      </c>
      <c r="X37" s="223">
        <f t="shared" si="8"/>
        <v>1.7</v>
      </c>
      <c r="Y37" s="221">
        <v>2600000</v>
      </c>
      <c r="Z37" s="222">
        <f t="shared" si="9"/>
        <v>64296600</v>
      </c>
    </row>
    <row r="38" spans="1:28" s="227" customFormat="1" ht="15" customHeight="1" x14ac:dyDescent="0.2">
      <c r="A38" s="216">
        <v>30</v>
      </c>
      <c r="B38" s="217" t="s">
        <v>61</v>
      </c>
      <c r="C38" s="218">
        <f t="shared" si="0"/>
        <v>3091</v>
      </c>
      <c r="D38" s="218">
        <v>1022</v>
      </c>
      <c r="E38" s="218">
        <v>2069</v>
      </c>
      <c r="F38" s="218">
        <f t="shared" si="1"/>
        <v>188</v>
      </c>
      <c r="G38" s="218">
        <v>46</v>
      </c>
      <c r="H38" s="218">
        <v>142</v>
      </c>
      <c r="I38" s="218">
        <v>109964</v>
      </c>
      <c r="J38" s="218">
        <v>69672.800000000003</v>
      </c>
      <c r="K38" s="218">
        <f t="shared" si="2"/>
        <v>71999.100000000006</v>
      </c>
      <c r="L38" s="218">
        <v>71214.8</v>
      </c>
      <c r="M38" s="218">
        <v>784.3</v>
      </c>
      <c r="N38" s="218">
        <v>554.20000000000005</v>
      </c>
      <c r="O38" s="218">
        <f t="shared" si="3"/>
        <v>71999.100000000006</v>
      </c>
      <c r="P38" s="218">
        <v>71214.8</v>
      </c>
      <c r="Q38" s="218">
        <v>784.3</v>
      </c>
      <c r="R38" s="218">
        <v>554.20000000000005</v>
      </c>
      <c r="S38" s="219">
        <f t="shared" si="4"/>
        <v>-2326.3000000000002</v>
      </c>
      <c r="T38" s="218">
        <f t="shared" si="11"/>
        <v>-2326.3000000000002</v>
      </c>
      <c r="U38" s="218">
        <v>3000</v>
      </c>
      <c r="V38" s="220">
        <f t="shared" si="6"/>
        <v>72672.800000000003</v>
      </c>
      <c r="W38" s="223">
        <f t="shared" si="7"/>
        <v>66.099999999999994</v>
      </c>
      <c r="X38" s="223">
        <f t="shared" si="8"/>
        <v>8.9</v>
      </c>
      <c r="Y38" s="221">
        <v>6500000</v>
      </c>
      <c r="Z38" s="222">
        <f t="shared" si="9"/>
        <v>71214800</v>
      </c>
    </row>
    <row r="39" spans="1:28" s="227" customFormat="1" ht="15" customHeight="1" x14ac:dyDescent="0.2">
      <c r="A39" s="216">
        <v>31</v>
      </c>
      <c r="B39" s="217" t="s">
        <v>62</v>
      </c>
      <c r="C39" s="218">
        <f t="shared" si="0"/>
        <v>3954</v>
      </c>
      <c r="D39" s="218">
        <v>1097</v>
      </c>
      <c r="E39" s="218">
        <v>2857</v>
      </c>
      <c r="F39" s="218">
        <f t="shared" si="1"/>
        <v>216</v>
      </c>
      <c r="G39" s="218">
        <v>50</v>
      </c>
      <c r="H39" s="218">
        <v>166</v>
      </c>
      <c r="I39" s="218">
        <v>136277</v>
      </c>
      <c r="J39" s="218">
        <v>94269.8</v>
      </c>
      <c r="K39" s="218">
        <f t="shared" si="2"/>
        <v>93568.9</v>
      </c>
      <c r="L39" s="218">
        <v>91310.399999999994</v>
      </c>
      <c r="M39" s="218">
        <v>2258.5</v>
      </c>
      <c r="N39" s="218">
        <v>325</v>
      </c>
      <c r="O39" s="218">
        <f t="shared" si="3"/>
        <v>94269.8</v>
      </c>
      <c r="P39" s="218">
        <v>92011.3</v>
      </c>
      <c r="Q39" s="218">
        <v>2258.5</v>
      </c>
      <c r="R39" s="218">
        <v>325</v>
      </c>
      <c r="S39" s="219">
        <f t="shared" si="4"/>
        <v>700.9</v>
      </c>
      <c r="T39" s="218">
        <f t="shared" si="11"/>
        <v>700.9</v>
      </c>
      <c r="U39" s="218">
        <v>0</v>
      </c>
      <c r="V39" s="220">
        <f t="shared" si="6"/>
        <v>94269.8</v>
      </c>
      <c r="W39" s="223">
        <f t="shared" si="7"/>
        <v>69.2</v>
      </c>
      <c r="X39" s="223">
        <f t="shared" si="8"/>
        <v>5.8</v>
      </c>
      <c r="Y39" s="221">
        <v>4000000</v>
      </c>
      <c r="Z39" s="222">
        <f t="shared" si="9"/>
        <v>91310400</v>
      </c>
    </row>
    <row r="40" spans="1:28" s="232" customFormat="1" ht="15" customHeight="1" x14ac:dyDescent="0.2">
      <c r="A40" s="216">
        <v>32</v>
      </c>
      <c r="B40" s="217" t="s">
        <v>63</v>
      </c>
      <c r="C40" s="218">
        <f t="shared" si="0"/>
        <v>3160</v>
      </c>
      <c r="D40" s="218"/>
      <c r="E40" s="218">
        <v>3160</v>
      </c>
      <c r="F40" s="218">
        <f t="shared" si="1"/>
        <v>240</v>
      </c>
      <c r="G40" s="218"/>
      <c r="H40" s="218">
        <v>240</v>
      </c>
      <c r="I40" s="218">
        <v>134646</v>
      </c>
      <c r="J40" s="218">
        <v>90500</v>
      </c>
      <c r="K40" s="218">
        <f t="shared" si="2"/>
        <v>90500</v>
      </c>
      <c r="L40" s="218">
        <v>90004</v>
      </c>
      <c r="M40" s="218">
        <v>496</v>
      </c>
      <c r="N40" s="218">
        <v>496</v>
      </c>
      <c r="O40" s="218">
        <f t="shared" si="3"/>
        <v>90500</v>
      </c>
      <c r="P40" s="218">
        <v>90004</v>
      </c>
      <c r="Q40" s="218">
        <v>496</v>
      </c>
      <c r="R40" s="218">
        <v>496</v>
      </c>
      <c r="S40" s="219">
        <f t="shared" si="4"/>
        <v>0</v>
      </c>
      <c r="T40" s="218">
        <f t="shared" si="11"/>
        <v>0</v>
      </c>
      <c r="U40" s="218">
        <v>3587</v>
      </c>
      <c r="V40" s="220">
        <f t="shared" si="6"/>
        <v>94087</v>
      </c>
      <c r="W40" s="223">
        <f t="shared" si="7"/>
        <v>69.900000000000006</v>
      </c>
      <c r="X40" s="223">
        <f t="shared" si="8"/>
        <v>5.0999999999999996</v>
      </c>
      <c r="Y40" s="221">
        <v>3700000</v>
      </c>
      <c r="Z40" s="222">
        <f t="shared" si="9"/>
        <v>90004000</v>
      </c>
    </row>
    <row r="41" spans="1:28" s="232" customFormat="1" ht="15" customHeight="1" x14ac:dyDescent="0.2">
      <c r="A41" s="216">
        <v>33</v>
      </c>
      <c r="B41" s="217" t="s">
        <v>64</v>
      </c>
      <c r="C41" s="218">
        <f t="shared" si="0"/>
        <v>2105</v>
      </c>
      <c r="D41" s="218">
        <v>974</v>
      </c>
      <c r="E41" s="218">
        <v>1131</v>
      </c>
      <c r="F41" s="218">
        <f t="shared" si="1"/>
        <v>119</v>
      </c>
      <c r="G41" s="218">
        <v>40</v>
      </c>
      <c r="H41" s="218">
        <v>79</v>
      </c>
      <c r="I41" s="218">
        <v>66425</v>
      </c>
      <c r="J41" s="218">
        <v>46579.7</v>
      </c>
      <c r="K41" s="218">
        <f t="shared" si="2"/>
        <v>47700.7</v>
      </c>
      <c r="L41" s="218">
        <v>47093.4</v>
      </c>
      <c r="M41" s="218">
        <v>607.29999999999995</v>
      </c>
      <c r="N41" s="218">
        <v>402.1</v>
      </c>
      <c r="O41" s="218">
        <f t="shared" si="3"/>
        <v>43792.6</v>
      </c>
      <c r="P41" s="218">
        <v>43185.3</v>
      </c>
      <c r="Q41" s="218">
        <v>607.29999999999995</v>
      </c>
      <c r="R41" s="218">
        <v>402.1</v>
      </c>
      <c r="S41" s="219">
        <f t="shared" si="4"/>
        <v>-1121</v>
      </c>
      <c r="T41" s="218">
        <f t="shared" si="11"/>
        <v>-1121</v>
      </c>
      <c r="U41" s="218"/>
      <c r="V41" s="220">
        <f t="shared" si="6"/>
        <v>46579.7</v>
      </c>
      <c r="W41" s="223">
        <f t="shared" si="7"/>
        <v>70.099999999999994</v>
      </c>
      <c r="X41" s="223">
        <f t="shared" si="8"/>
        <v>4.9000000000000004</v>
      </c>
      <c r="Y41" s="221">
        <v>2100000</v>
      </c>
      <c r="Z41" s="222">
        <f t="shared" si="9"/>
        <v>47093400</v>
      </c>
    </row>
    <row r="42" spans="1:28" s="232" customFormat="1" ht="15" customHeight="1" x14ac:dyDescent="0.2">
      <c r="A42" s="216">
        <v>34</v>
      </c>
      <c r="B42" s="217" t="s">
        <v>65</v>
      </c>
      <c r="C42" s="218">
        <f t="shared" si="0"/>
        <v>1774</v>
      </c>
      <c r="D42" s="218"/>
      <c r="E42" s="218">
        <v>1774</v>
      </c>
      <c r="F42" s="218">
        <f t="shared" si="1"/>
        <v>124</v>
      </c>
      <c r="G42" s="218"/>
      <c r="H42" s="218">
        <v>124</v>
      </c>
      <c r="I42" s="218">
        <v>72213</v>
      </c>
      <c r="J42" s="218">
        <v>48168.3</v>
      </c>
      <c r="K42" s="218">
        <f t="shared" si="2"/>
        <v>48610.2</v>
      </c>
      <c r="L42" s="218">
        <v>47936.3</v>
      </c>
      <c r="M42" s="218">
        <v>673.9</v>
      </c>
      <c r="N42" s="218">
        <v>444.2</v>
      </c>
      <c r="O42" s="218">
        <f t="shared" si="3"/>
        <v>48168.3</v>
      </c>
      <c r="P42" s="218">
        <v>47494.400000000001</v>
      </c>
      <c r="Q42" s="218">
        <v>673.9</v>
      </c>
      <c r="R42" s="218">
        <v>444.2</v>
      </c>
      <c r="S42" s="219">
        <f t="shared" si="4"/>
        <v>-441.9</v>
      </c>
      <c r="T42" s="218"/>
      <c r="U42" s="218"/>
      <c r="V42" s="220">
        <f t="shared" si="6"/>
        <v>48168.3</v>
      </c>
      <c r="W42" s="223">
        <f t="shared" si="7"/>
        <v>66.7</v>
      </c>
      <c r="X42" s="223">
        <f t="shared" si="8"/>
        <v>8.3000000000000007</v>
      </c>
      <c r="Y42" s="221">
        <v>1500000</v>
      </c>
      <c r="Z42" s="222">
        <f t="shared" si="9"/>
        <v>47936300</v>
      </c>
    </row>
    <row r="43" spans="1:28" ht="15" customHeight="1" x14ac:dyDescent="0.2">
      <c r="A43" s="76"/>
      <c r="B43" s="146" t="s">
        <v>66</v>
      </c>
      <c r="C43" s="187">
        <f t="shared" si="0"/>
        <v>0</v>
      </c>
      <c r="D43" s="187"/>
      <c r="E43" s="187"/>
      <c r="F43" s="187">
        <f t="shared" si="1"/>
        <v>0</v>
      </c>
      <c r="G43" s="187"/>
      <c r="H43" s="187"/>
      <c r="I43" s="187">
        <v>198592</v>
      </c>
      <c r="J43" s="187">
        <v>0</v>
      </c>
      <c r="K43" s="187">
        <f t="shared" si="2"/>
        <v>0</v>
      </c>
      <c r="L43" s="187"/>
      <c r="M43" s="187"/>
      <c r="N43" s="187"/>
      <c r="O43" s="187">
        <f t="shared" si="3"/>
        <v>0</v>
      </c>
      <c r="P43" s="187">
        <f>J43</f>
        <v>0</v>
      </c>
      <c r="Q43" s="187"/>
      <c r="R43" s="187"/>
      <c r="S43" s="205">
        <f t="shared" si="4"/>
        <v>0</v>
      </c>
      <c r="T43" s="187">
        <f>J43-K43</f>
        <v>0</v>
      </c>
      <c r="U43" s="187"/>
      <c r="V43" s="199">
        <f t="shared" si="6"/>
        <v>0</v>
      </c>
      <c r="W43" s="51">
        <f t="shared" si="7"/>
        <v>0</v>
      </c>
      <c r="X43" s="51"/>
      <c r="Y43" s="188"/>
      <c r="Z43" s="189">
        <f t="shared" si="9"/>
        <v>0</v>
      </c>
    </row>
    <row r="44" spans="1:28" s="194" customFormat="1" ht="21" customHeight="1" x14ac:dyDescent="0.2">
      <c r="A44" s="78"/>
      <c r="B44" s="78" t="s">
        <v>4</v>
      </c>
      <c r="C44" s="190">
        <f t="shared" ref="C44:V44" si="12">SUM(C9:C43)</f>
        <v>180758</v>
      </c>
      <c r="D44" s="190">
        <f t="shared" si="12"/>
        <v>133490</v>
      </c>
      <c r="E44" s="190">
        <f t="shared" si="12"/>
        <v>47268</v>
      </c>
      <c r="F44" s="190">
        <f t="shared" si="12"/>
        <v>8592</v>
      </c>
      <c r="G44" s="190">
        <f t="shared" si="12"/>
        <v>5290</v>
      </c>
      <c r="H44" s="190">
        <f t="shared" si="12"/>
        <v>3302</v>
      </c>
      <c r="I44" s="190">
        <f t="shared" si="12"/>
        <v>4778611</v>
      </c>
      <c r="J44" s="190">
        <f t="shared" si="12"/>
        <v>3187989.3</v>
      </c>
      <c r="K44" s="190">
        <f t="shared" si="12"/>
        <v>3167085.7</v>
      </c>
      <c r="L44" s="190">
        <f t="shared" si="12"/>
        <v>3110243.7</v>
      </c>
      <c r="M44" s="190">
        <f t="shared" si="12"/>
        <v>56842</v>
      </c>
      <c r="N44" s="190">
        <f t="shared" si="12"/>
        <v>35304.199999999997</v>
      </c>
      <c r="O44" s="190">
        <f t="shared" si="12"/>
        <v>3154984.5</v>
      </c>
      <c r="P44" s="190">
        <f t="shared" si="12"/>
        <v>3098202.4</v>
      </c>
      <c r="Q44" s="190">
        <f t="shared" si="12"/>
        <v>56782.1</v>
      </c>
      <c r="R44" s="190">
        <f t="shared" si="12"/>
        <v>35474.300000000003</v>
      </c>
      <c r="S44" s="206">
        <f t="shared" si="12"/>
        <v>20903.599999999999</v>
      </c>
      <c r="T44" s="190">
        <f t="shared" si="12"/>
        <v>14387.4</v>
      </c>
      <c r="U44" s="190">
        <f t="shared" si="12"/>
        <v>12571.6</v>
      </c>
      <c r="V44" s="200">
        <f t="shared" si="12"/>
        <v>3200560.9</v>
      </c>
      <c r="W44" s="224"/>
      <c r="X44" s="225">
        <f>(I44-I43)/12*8</f>
        <v>3053346</v>
      </c>
      <c r="Y44" s="193"/>
    </row>
    <row r="45" spans="1:28" x14ac:dyDescent="0.2">
      <c r="X45" s="145">
        <f>X44/I44*100</f>
        <v>63.896098678046798</v>
      </c>
    </row>
    <row r="46" spans="1:28" x14ac:dyDescent="0.2">
      <c r="Q46" s="195"/>
    </row>
    <row r="47" spans="1:28" x14ac:dyDescent="0.2">
      <c r="V47" s="202"/>
    </row>
    <row r="48" spans="1:28" ht="5.25" customHeight="1" x14ac:dyDescent="0.2"/>
    <row r="49" spans="2:10" hidden="1" x14ac:dyDescent="0.2">
      <c r="J49" s="196"/>
    </row>
    <row r="50" spans="2:10" hidden="1" x14ac:dyDescent="0.2"/>
    <row r="51" spans="2:10" hidden="1" x14ac:dyDescent="0.2"/>
    <row r="52" spans="2:10" hidden="1" x14ac:dyDescent="0.2"/>
    <row r="53" spans="2:10" hidden="1" x14ac:dyDescent="0.2"/>
    <row r="54" spans="2:10" hidden="1" x14ac:dyDescent="0.2"/>
    <row r="55" spans="2:10" hidden="1" x14ac:dyDescent="0.2"/>
    <row r="56" spans="2:10" hidden="1" x14ac:dyDescent="0.2"/>
    <row r="57" spans="2:10" hidden="1" x14ac:dyDescent="0.2"/>
    <row r="58" spans="2:10" hidden="1" x14ac:dyDescent="0.2"/>
    <row r="59" spans="2:10" hidden="1" x14ac:dyDescent="0.2"/>
    <row r="60" spans="2:10" hidden="1" x14ac:dyDescent="0.2"/>
    <row r="61" spans="2:10" hidden="1" x14ac:dyDescent="0.2"/>
    <row r="62" spans="2:10" hidden="1" x14ac:dyDescent="0.2"/>
    <row r="63" spans="2:10" x14ac:dyDescent="0.2">
      <c r="B63" s="148" t="s">
        <v>77</v>
      </c>
    </row>
    <row r="64" spans="2:10" x14ac:dyDescent="0.2">
      <c r="B64" s="148" t="s">
        <v>78</v>
      </c>
    </row>
  </sheetData>
  <mergeCells count="25">
    <mergeCell ref="B1:S1"/>
    <mergeCell ref="U1:V3"/>
    <mergeCell ref="B2:S2"/>
    <mergeCell ref="J3:N3"/>
    <mergeCell ref="A5:A7"/>
    <mergeCell ref="B5:B7"/>
    <mergeCell ref="C5:E6"/>
    <mergeCell ref="F5:H6"/>
    <mergeCell ref="I5:I7"/>
    <mergeCell ref="J5:J7"/>
    <mergeCell ref="W5:W7"/>
    <mergeCell ref="X5:X7"/>
    <mergeCell ref="Y5:Y7"/>
    <mergeCell ref="K6:K7"/>
    <mergeCell ref="L6:L7"/>
    <mergeCell ref="M6:N6"/>
    <mergeCell ref="O6:O7"/>
    <mergeCell ref="P6:P7"/>
    <mergeCell ref="Q6:R6"/>
    <mergeCell ref="K5:N5"/>
    <mergeCell ref="O5:R5"/>
    <mergeCell ref="S5:S7"/>
    <mergeCell ref="T5:T7"/>
    <mergeCell ref="U5:U7"/>
    <mergeCell ref="V5:V7"/>
  </mergeCells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CY46"/>
  <sheetViews>
    <sheetView zoomScale="130" zoomScaleNormal="130" workbookViewId="0">
      <pane xSplit="2" ySplit="6" topLeftCell="AB7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bestFit="1" customWidth="1"/>
    <col min="4" max="4" width="9.85546875" style="15" bestFit="1" customWidth="1"/>
    <col min="5" max="5" width="8.85546875" style="15" customWidth="1"/>
    <col min="6" max="6" width="7.28515625" style="15" customWidth="1"/>
    <col min="7" max="7" width="9.5703125" style="15" customWidth="1"/>
    <col min="8" max="8" width="10.28515625" style="15" customWidth="1"/>
    <col min="9" max="9" width="8.5703125" style="15" customWidth="1"/>
    <col min="10" max="42" width="9.42578125" style="15" customWidth="1"/>
    <col min="43" max="43" width="11" style="32" customWidth="1"/>
    <col min="44" max="44" width="9.140625" style="14" hidden="1" customWidth="1"/>
    <col min="45" max="45" width="9.140625" style="14"/>
    <col min="46" max="46" width="15.140625" style="226" customWidth="1"/>
    <col min="47" max="102" width="9.140625" style="14"/>
    <col min="103" max="16384" width="9.140625" style="15"/>
  </cols>
  <sheetData>
    <row r="1" spans="1:103" x14ac:dyDescent="0.2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428"/>
      <c r="AL1" s="428"/>
      <c r="AM1" s="428"/>
      <c r="AN1" s="428"/>
      <c r="AO1" s="428"/>
      <c r="AP1" s="428"/>
      <c r="AQ1" s="428"/>
    </row>
    <row r="2" spans="1:103" ht="8.25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</row>
    <row r="3" spans="1:103" x14ac:dyDescent="0.2">
      <c r="A3" s="428" t="s">
        <v>122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  <c r="AK3" s="428"/>
      <c r="AL3" s="428"/>
      <c r="AM3" s="428"/>
      <c r="AN3" s="428"/>
      <c r="AO3" s="428"/>
      <c r="AP3" s="428"/>
      <c r="AQ3" s="428"/>
    </row>
    <row r="4" spans="1:103" ht="2.25" customHeight="1" x14ac:dyDescent="0.2"/>
    <row r="5" spans="1:103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4" t="s">
        <v>106</v>
      </c>
      <c r="AB5" s="424"/>
      <c r="AC5" s="425" t="s">
        <v>72</v>
      </c>
      <c r="AD5" s="426" t="s">
        <v>7</v>
      </c>
      <c r="AE5" s="424" t="s">
        <v>118</v>
      </c>
      <c r="AF5" s="424"/>
      <c r="AG5" s="425" t="s">
        <v>72</v>
      </c>
      <c r="AH5" s="426" t="s">
        <v>7</v>
      </c>
      <c r="AI5" s="424" t="s">
        <v>120</v>
      </c>
      <c r="AJ5" s="424"/>
      <c r="AK5" s="425" t="s">
        <v>72</v>
      </c>
      <c r="AL5" s="426" t="s">
        <v>7</v>
      </c>
      <c r="AM5" s="424" t="s">
        <v>124</v>
      </c>
      <c r="AN5" s="424"/>
      <c r="AO5" s="425" t="s">
        <v>72</v>
      </c>
      <c r="AP5" s="426" t="s">
        <v>7</v>
      </c>
      <c r="AQ5" s="422" t="s">
        <v>125</v>
      </c>
      <c r="AR5" s="31"/>
      <c r="AS5" s="16"/>
      <c r="AT5" s="457" t="s">
        <v>126</v>
      </c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</row>
    <row r="6" spans="1:103" s="17" customFormat="1" ht="55.5" customHeight="1" x14ac:dyDescent="0.2">
      <c r="A6" s="430"/>
      <c r="B6" s="431"/>
      <c r="C6" s="213" t="s">
        <v>8</v>
      </c>
      <c r="D6" s="213" t="s">
        <v>9</v>
      </c>
      <c r="E6" s="425"/>
      <c r="F6" s="427"/>
      <c r="G6" s="213" t="s">
        <v>8</v>
      </c>
      <c r="H6" s="213" t="s">
        <v>74</v>
      </c>
      <c r="I6" s="425"/>
      <c r="J6" s="427"/>
      <c r="K6" s="213" t="s">
        <v>8</v>
      </c>
      <c r="L6" s="213" t="s">
        <v>74</v>
      </c>
      <c r="M6" s="425"/>
      <c r="N6" s="427"/>
      <c r="O6" s="213" t="s">
        <v>8</v>
      </c>
      <c r="P6" s="213" t="s">
        <v>74</v>
      </c>
      <c r="Q6" s="425"/>
      <c r="R6" s="427"/>
      <c r="S6" s="213" t="s">
        <v>8</v>
      </c>
      <c r="T6" s="213" t="s">
        <v>74</v>
      </c>
      <c r="U6" s="425"/>
      <c r="V6" s="427"/>
      <c r="W6" s="213" t="s">
        <v>8</v>
      </c>
      <c r="X6" s="213" t="s">
        <v>74</v>
      </c>
      <c r="Y6" s="425"/>
      <c r="Z6" s="427"/>
      <c r="AA6" s="213" t="s">
        <v>8</v>
      </c>
      <c r="AB6" s="213" t="s">
        <v>74</v>
      </c>
      <c r="AC6" s="425"/>
      <c r="AD6" s="427"/>
      <c r="AE6" s="213" t="s">
        <v>8</v>
      </c>
      <c r="AF6" s="213" t="s">
        <v>74</v>
      </c>
      <c r="AG6" s="425"/>
      <c r="AH6" s="427"/>
      <c r="AI6" s="213" t="s">
        <v>8</v>
      </c>
      <c r="AJ6" s="213" t="s">
        <v>74</v>
      </c>
      <c r="AK6" s="425"/>
      <c r="AL6" s="427"/>
      <c r="AM6" s="213" t="s">
        <v>8</v>
      </c>
      <c r="AN6" s="213" t="s">
        <v>74</v>
      </c>
      <c r="AO6" s="425"/>
      <c r="AP6" s="427"/>
      <c r="AQ6" s="423"/>
      <c r="AR6" s="31" t="s">
        <v>75</v>
      </c>
      <c r="AS6" s="16"/>
      <c r="AT6" s="457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</row>
    <row r="7" spans="1:103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6">
        <v>1711</v>
      </c>
      <c r="AB7" s="36">
        <v>1189</v>
      </c>
      <c r="AC7" s="36">
        <f>AA7+AB7</f>
        <v>2900</v>
      </c>
      <c r="AD7" s="36">
        <v>41</v>
      </c>
      <c r="AE7" s="36">
        <v>3019</v>
      </c>
      <c r="AF7" s="36">
        <v>1923</v>
      </c>
      <c r="AG7" s="36">
        <f>AE7+AF7</f>
        <v>4942</v>
      </c>
      <c r="AH7" s="36">
        <v>29</v>
      </c>
      <c r="AI7" s="36">
        <v>7745</v>
      </c>
      <c r="AJ7" s="36">
        <v>2655</v>
      </c>
      <c r="AK7" s="36">
        <f>AI7+AJ7</f>
        <v>10400</v>
      </c>
      <c r="AL7" s="36">
        <v>29</v>
      </c>
      <c r="AM7" s="36"/>
      <c r="AN7" s="36"/>
      <c r="AO7" s="36"/>
      <c r="AP7" s="36"/>
      <c r="AQ7" s="39">
        <f t="shared" ref="AQ7:AQ40" si="2">E7+I7+M7+Q7+U7+Y7+AC7+AG7+AK7</f>
        <v>73028</v>
      </c>
      <c r="AR7" s="41">
        <f>август!L9-'фот октябрь'!AQ7</f>
        <v>-15343</v>
      </c>
      <c r="AS7" s="41">
        <f>октябрь!L9-'фот октябрь'!AQ7</f>
        <v>-1</v>
      </c>
      <c r="AT7" s="226">
        <f>AK7/Q7*100</f>
        <v>137</v>
      </c>
    </row>
    <row r="8" spans="1:103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3">K8+L8</f>
        <v>13350</v>
      </c>
      <c r="N8" s="36">
        <v>26</v>
      </c>
      <c r="O8" s="36">
        <v>10382</v>
      </c>
      <c r="P8" s="36">
        <v>3542</v>
      </c>
      <c r="Q8" s="36">
        <f t="shared" ref="Q8:Q40" si="4">O8+P8</f>
        <v>13924</v>
      </c>
      <c r="R8" s="36">
        <v>26</v>
      </c>
      <c r="S8" s="36">
        <v>18065</v>
      </c>
      <c r="T8" s="36">
        <v>6169</v>
      </c>
      <c r="U8" s="36">
        <f t="shared" ref="U8:U40" si="5">S8+T8</f>
        <v>24234</v>
      </c>
      <c r="V8" s="36">
        <v>26</v>
      </c>
      <c r="W8" s="36">
        <v>17795</v>
      </c>
      <c r="X8" s="36">
        <v>6096</v>
      </c>
      <c r="Y8" s="36">
        <f t="shared" ref="Y8:Y40" si="6">W8+X8</f>
        <v>23891</v>
      </c>
      <c r="Z8" s="36">
        <v>26</v>
      </c>
      <c r="AA8" s="36">
        <v>3469</v>
      </c>
      <c r="AB8" s="36">
        <v>1253</v>
      </c>
      <c r="AC8" s="36">
        <f t="shared" ref="AC8:AC40" si="7">AA8+AB8</f>
        <v>4722</v>
      </c>
      <c r="AD8" s="36">
        <v>26</v>
      </c>
      <c r="AE8" s="36">
        <v>5482</v>
      </c>
      <c r="AF8" s="36">
        <v>1694</v>
      </c>
      <c r="AG8" s="36">
        <f t="shared" ref="AG8:AG40" si="8">AE8+AF8</f>
        <v>7176</v>
      </c>
      <c r="AH8" s="36">
        <v>26</v>
      </c>
      <c r="AI8" s="36">
        <v>16515</v>
      </c>
      <c r="AJ8" s="36">
        <v>5711</v>
      </c>
      <c r="AK8" s="36">
        <f t="shared" ref="AK8:AK40" si="9">AI8+AJ8</f>
        <v>22226</v>
      </c>
      <c r="AL8" s="36">
        <v>30</v>
      </c>
      <c r="AM8" s="36"/>
      <c r="AN8" s="36"/>
      <c r="AO8" s="36"/>
      <c r="AP8" s="36"/>
      <c r="AQ8" s="39">
        <f t="shared" si="2"/>
        <v>137826</v>
      </c>
      <c r="AR8" s="41">
        <f>август!L10-'фот октябрь'!AQ8</f>
        <v>-29402</v>
      </c>
      <c r="AS8" s="41">
        <f>октябрь!L10-'фот октябрь'!AQ8</f>
        <v>0</v>
      </c>
      <c r="AT8" s="226">
        <f t="shared" ref="AT8:AT41" si="10">AK8/Q8*100</f>
        <v>160</v>
      </c>
    </row>
    <row r="9" spans="1:103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3"/>
        <v>5172</v>
      </c>
      <c r="N9" s="36">
        <v>21</v>
      </c>
      <c r="O9" s="36">
        <v>3869</v>
      </c>
      <c r="P9" s="36">
        <v>1348</v>
      </c>
      <c r="Q9" s="36">
        <f t="shared" si="4"/>
        <v>5217</v>
      </c>
      <c r="R9" s="36">
        <v>21</v>
      </c>
      <c r="S9" s="36">
        <v>6879</v>
      </c>
      <c r="T9" s="36">
        <v>2341</v>
      </c>
      <c r="U9" s="36">
        <f t="shared" si="5"/>
        <v>9220</v>
      </c>
      <c r="V9" s="36">
        <v>21</v>
      </c>
      <c r="W9" s="36">
        <v>6681</v>
      </c>
      <c r="X9" s="36">
        <v>2292</v>
      </c>
      <c r="Y9" s="36">
        <f t="shared" si="6"/>
        <v>8973</v>
      </c>
      <c r="Z9" s="36">
        <v>21</v>
      </c>
      <c r="AA9" s="36">
        <v>761</v>
      </c>
      <c r="AB9" s="36">
        <v>268</v>
      </c>
      <c r="AC9" s="36">
        <f t="shared" si="7"/>
        <v>1029</v>
      </c>
      <c r="AD9" s="36">
        <v>21</v>
      </c>
      <c r="AE9" s="36">
        <v>1960</v>
      </c>
      <c r="AF9" s="36">
        <v>673</v>
      </c>
      <c r="AG9" s="36">
        <f t="shared" si="8"/>
        <v>2633</v>
      </c>
      <c r="AH9" s="36">
        <v>21</v>
      </c>
      <c r="AI9" s="36">
        <v>4785</v>
      </c>
      <c r="AJ9" s="36">
        <v>1578</v>
      </c>
      <c r="AK9" s="36">
        <f t="shared" si="9"/>
        <v>6363</v>
      </c>
      <c r="AL9" s="36">
        <v>24</v>
      </c>
      <c r="AM9" s="36"/>
      <c r="AN9" s="36"/>
      <c r="AO9" s="36"/>
      <c r="AP9" s="36"/>
      <c r="AQ9" s="39">
        <f t="shared" si="2"/>
        <v>49061</v>
      </c>
      <c r="AR9" s="41">
        <f>август!L11-'фот октябрь'!AQ9</f>
        <v>-8996</v>
      </c>
      <c r="AS9" s="41">
        <f>октябрь!L11-'фот октябрь'!AQ9</f>
        <v>0</v>
      </c>
      <c r="AT9" s="226">
        <f t="shared" si="10"/>
        <v>122</v>
      </c>
    </row>
    <row r="10" spans="1:103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3"/>
        <v>75346</v>
      </c>
      <c r="N10" s="36">
        <v>25</v>
      </c>
      <c r="O10" s="36">
        <v>54023</v>
      </c>
      <c r="P10" s="36">
        <v>19682</v>
      </c>
      <c r="Q10" s="36">
        <f t="shared" si="4"/>
        <v>73705</v>
      </c>
      <c r="R10" s="36">
        <v>25</v>
      </c>
      <c r="S10" s="36">
        <v>130818</v>
      </c>
      <c r="T10" s="36">
        <v>28286</v>
      </c>
      <c r="U10" s="36">
        <f t="shared" si="5"/>
        <v>159104</v>
      </c>
      <c r="V10" s="36">
        <v>25</v>
      </c>
      <c r="W10" s="36">
        <v>51854</v>
      </c>
      <c r="X10" s="36">
        <v>32283</v>
      </c>
      <c r="Y10" s="36">
        <f t="shared" si="6"/>
        <v>84137</v>
      </c>
      <c r="Z10" s="36">
        <v>25</v>
      </c>
      <c r="AA10" s="36">
        <v>16787</v>
      </c>
      <c r="AB10" s="36">
        <v>6455</v>
      </c>
      <c r="AC10" s="36">
        <f t="shared" si="7"/>
        <v>23242</v>
      </c>
      <c r="AD10" s="36">
        <v>25</v>
      </c>
      <c r="AE10" s="36">
        <v>31898</v>
      </c>
      <c r="AF10" s="36">
        <v>11715</v>
      </c>
      <c r="AG10" s="36">
        <f t="shared" si="8"/>
        <v>43613</v>
      </c>
      <c r="AH10" s="36">
        <v>25</v>
      </c>
      <c r="AI10" s="36">
        <v>64026</v>
      </c>
      <c r="AJ10" s="36">
        <v>22131</v>
      </c>
      <c r="AK10" s="36">
        <f t="shared" si="9"/>
        <v>86157</v>
      </c>
      <c r="AL10" s="36">
        <v>25</v>
      </c>
      <c r="AM10" s="36"/>
      <c r="AN10" s="36"/>
      <c r="AO10" s="36"/>
      <c r="AP10" s="36"/>
      <c r="AQ10" s="39">
        <f t="shared" si="2"/>
        <v>692255</v>
      </c>
      <c r="AR10" s="41">
        <f>август!L12-'фот октябрь'!AQ10</f>
        <v>-129771</v>
      </c>
      <c r="AS10" s="41">
        <f>октябрь!L12-'фот октябрь'!AQ10</f>
        <v>-1</v>
      </c>
      <c r="AT10" s="226">
        <f t="shared" si="10"/>
        <v>117</v>
      </c>
    </row>
    <row r="11" spans="1:103" x14ac:dyDescent="0.2">
      <c r="A11" s="20">
        <v>5</v>
      </c>
      <c r="B11" s="19" t="s">
        <v>36</v>
      </c>
      <c r="C11" s="36">
        <v>5800</v>
      </c>
      <c r="D11" s="36">
        <v>1948</v>
      </c>
      <c r="E11" s="38">
        <f t="shared" si="0"/>
        <v>7748</v>
      </c>
      <c r="F11" s="36">
        <v>26</v>
      </c>
      <c r="G11" s="36">
        <v>5661</v>
      </c>
      <c r="H11" s="36">
        <v>1976</v>
      </c>
      <c r="I11" s="36">
        <f t="shared" si="1"/>
        <v>7637</v>
      </c>
      <c r="J11" s="36">
        <v>27</v>
      </c>
      <c r="K11" s="36">
        <v>6010</v>
      </c>
      <c r="L11" s="36">
        <v>2060</v>
      </c>
      <c r="M11" s="36">
        <f t="shared" si="3"/>
        <v>8070</v>
      </c>
      <c r="N11" s="36">
        <v>28</v>
      </c>
      <c r="O11" s="36">
        <v>5746</v>
      </c>
      <c r="P11" s="36">
        <v>2088</v>
      </c>
      <c r="Q11" s="36">
        <f t="shared" si="4"/>
        <v>7834</v>
      </c>
      <c r="R11" s="36">
        <v>22</v>
      </c>
      <c r="S11" s="36">
        <v>6348</v>
      </c>
      <c r="T11" s="36">
        <v>1956</v>
      </c>
      <c r="U11" s="36">
        <f t="shared" si="5"/>
        <v>8304</v>
      </c>
      <c r="V11" s="36">
        <v>21</v>
      </c>
      <c r="W11" s="36">
        <v>14774</v>
      </c>
      <c r="X11" s="36">
        <v>4589</v>
      </c>
      <c r="Y11" s="36">
        <f t="shared" si="6"/>
        <v>19363</v>
      </c>
      <c r="Z11" s="36">
        <v>18</v>
      </c>
      <c r="AA11" s="36">
        <v>1222</v>
      </c>
      <c r="AB11" s="36">
        <v>698</v>
      </c>
      <c r="AC11" s="36">
        <f t="shared" si="7"/>
        <v>1920</v>
      </c>
      <c r="AD11" s="36">
        <v>21</v>
      </c>
      <c r="AE11" s="36">
        <v>3073</v>
      </c>
      <c r="AF11" s="36">
        <v>1104</v>
      </c>
      <c r="AG11" s="36">
        <f t="shared" si="8"/>
        <v>4177</v>
      </c>
      <c r="AH11" s="36">
        <v>24</v>
      </c>
      <c r="AI11" s="36">
        <v>9519</v>
      </c>
      <c r="AJ11" s="36">
        <v>2281</v>
      </c>
      <c r="AK11" s="36">
        <f t="shared" si="9"/>
        <v>11800</v>
      </c>
      <c r="AL11" s="36">
        <v>18</v>
      </c>
      <c r="AM11" s="36"/>
      <c r="AN11" s="36"/>
      <c r="AO11" s="36"/>
      <c r="AP11" s="36"/>
      <c r="AQ11" s="39">
        <f t="shared" si="2"/>
        <v>76853</v>
      </c>
      <c r="AR11" s="41">
        <f>август!L13-'фот октябрь'!AQ11</f>
        <v>-15978</v>
      </c>
      <c r="AS11" s="41">
        <f>октябрь!L13-'фот октябрь'!AQ11</f>
        <v>-1</v>
      </c>
      <c r="AT11" s="226">
        <f t="shared" si="10"/>
        <v>151</v>
      </c>
    </row>
    <row r="12" spans="1:103" x14ac:dyDescent="0.2">
      <c r="A12" s="18">
        <v>6</v>
      </c>
      <c r="B12" s="21" t="s">
        <v>37</v>
      </c>
      <c r="C12" s="36">
        <v>4263</v>
      </c>
      <c r="D12" s="36">
        <v>1407</v>
      </c>
      <c r="E12" s="38">
        <f t="shared" si="0"/>
        <v>5670</v>
      </c>
      <c r="F12" s="36">
        <v>25</v>
      </c>
      <c r="G12" s="36">
        <v>4254</v>
      </c>
      <c r="H12" s="36">
        <v>1398</v>
      </c>
      <c r="I12" s="36">
        <f t="shared" si="1"/>
        <v>5652</v>
      </c>
      <c r="J12" s="36">
        <v>25</v>
      </c>
      <c r="K12" s="36">
        <v>4411</v>
      </c>
      <c r="L12" s="36">
        <v>1461</v>
      </c>
      <c r="M12" s="36">
        <f t="shared" si="3"/>
        <v>5872</v>
      </c>
      <c r="N12" s="36">
        <v>24</v>
      </c>
      <c r="O12" s="36">
        <v>4165</v>
      </c>
      <c r="P12" s="36">
        <v>1416</v>
      </c>
      <c r="Q12" s="36">
        <f t="shared" si="4"/>
        <v>5581</v>
      </c>
      <c r="R12" s="36">
        <v>27</v>
      </c>
      <c r="S12" s="36">
        <v>4706</v>
      </c>
      <c r="T12" s="36">
        <v>1461</v>
      </c>
      <c r="U12" s="36">
        <f t="shared" si="5"/>
        <v>6167</v>
      </c>
      <c r="V12" s="36">
        <v>26</v>
      </c>
      <c r="W12" s="36">
        <v>9694</v>
      </c>
      <c r="X12" s="36">
        <v>3187</v>
      </c>
      <c r="Y12" s="36">
        <f t="shared" si="6"/>
        <v>12881</v>
      </c>
      <c r="Z12" s="36">
        <v>22</v>
      </c>
      <c r="AA12" s="36">
        <v>1274</v>
      </c>
      <c r="AB12" s="36">
        <v>429</v>
      </c>
      <c r="AC12" s="36">
        <f t="shared" si="7"/>
        <v>1703</v>
      </c>
      <c r="AD12" s="36">
        <v>28</v>
      </c>
      <c r="AE12" s="36">
        <v>1992</v>
      </c>
      <c r="AF12" s="36">
        <v>675</v>
      </c>
      <c r="AG12" s="36">
        <f t="shared" si="8"/>
        <v>2667</v>
      </c>
      <c r="AH12" s="36">
        <v>32</v>
      </c>
      <c r="AI12" s="36">
        <v>5077</v>
      </c>
      <c r="AJ12" s="36">
        <v>1685</v>
      </c>
      <c r="AK12" s="36">
        <f t="shared" si="9"/>
        <v>6762</v>
      </c>
      <c r="AL12" s="36"/>
      <c r="AM12" s="36"/>
      <c r="AN12" s="36"/>
      <c r="AO12" s="36"/>
      <c r="AP12" s="36"/>
      <c r="AQ12" s="39">
        <f t="shared" si="2"/>
        <v>52955</v>
      </c>
      <c r="AR12" s="153">
        <f>август!L14-'фот октябрь'!AQ12</f>
        <v>-9501</v>
      </c>
      <c r="AS12" s="41">
        <f>октябрь!L14-'фот октябрь'!AQ12</f>
        <v>0</v>
      </c>
      <c r="AT12" s="226">
        <f t="shared" si="10"/>
        <v>121</v>
      </c>
    </row>
    <row r="13" spans="1:103" x14ac:dyDescent="0.2">
      <c r="A13" s="20">
        <v>7</v>
      </c>
      <c r="B13" s="19" t="s">
        <v>38</v>
      </c>
      <c r="C13" s="36">
        <v>5961</v>
      </c>
      <c r="D13" s="36">
        <v>2280</v>
      </c>
      <c r="E13" s="38">
        <f t="shared" si="0"/>
        <v>8241</v>
      </c>
      <c r="F13" s="36">
        <v>39</v>
      </c>
      <c r="G13" s="36">
        <v>5237</v>
      </c>
      <c r="H13" s="36">
        <v>2722</v>
      </c>
      <c r="I13" s="36">
        <f t="shared" si="1"/>
        <v>7959</v>
      </c>
      <c r="J13" s="36">
        <v>39</v>
      </c>
      <c r="K13" s="36">
        <v>4927</v>
      </c>
      <c r="L13" s="36">
        <v>2561</v>
      </c>
      <c r="M13" s="36">
        <f t="shared" si="3"/>
        <v>7488</v>
      </c>
      <c r="N13" s="36">
        <v>39</v>
      </c>
      <c r="O13" s="36">
        <v>5961</v>
      </c>
      <c r="P13" s="36">
        <v>2039</v>
      </c>
      <c r="Q13" s="36">
        <f t="shared" si="4"/>
        <v>8000</v>
      </c>
      <c r="R13" s="36">
        <v>39</v>
      </c>
      <c r="S13" s="36">
        <v>8558</v>
      </c>
      <c r="T13" s="36">
        <v>2927</v>
      </c>
      <c r="U13" s="36">
        <f t="shared" si="5"/>
        <v>11485</v>
      </c>
      <c r="V13" s="36">
        <v>39</v>
      </c>
      <c r="W13" s="36">
        <v>11439</v>
      </c>
      <c r="X13" s="36">
        <v>3912</v>
      </c>
      <c r="Y13" s="36">
        <f t="shared" si="6"/>
        <v>15351</v>
      </c>
      <c r="Z13" s="36">
        <v>39</v>
      </c>
      <c r="AA13" s="36">
        <v>2863</v>
      </c>
      <c r="AB13" s="36">
        <v>1183</v>
      </c>
      <c r="AC13" s="36">
        <f t="shared" si="7"/>
        <v>4046</v>
      </c>
      <c r="AD13" s="36">
        <v>39</v>
      </c>
      <c r="AE13" s="36">
        <f>2407</f>
        <v>2407</v>
      </c>
      <c r="AF13" s="36">
        <v>1047</v>
      </c>
      <c r="AG13" s="36">
        <f t="shared" si="8"/>
        <v>3454</v>
      </c>
      <c r="AH13" s="36">
        <v>39</v>
      </c>
      <c r="AI13" s="36">
        <v>7948</v>
      </c>
      <c r="AJ13" s="36">
        <v>1916</v>
      </c>
      <c r="AK13" s="36">
        <f t="shared" si="9"/>
        <v>9864</v>
      </c>
      <c r="AL13" s="36">
        <v>39</v>
      </c>
      <c r="AM13" s="36"/>
      <c r="AN13" s="36"/>
      <c r="AO13" s="36">
        <f>AM13+AN13</f>
        <v>0</v>
      </c>
      <c r="AP13" s="36"/>
      <c r="AQ13" s="39">
        <f>E13+I13+M13+Q13+U13+Y13+AC13+AG13+AK13+AO13</f>
        <v>75888</v>
      </c>
      <c r="AR13" s="41">
        <f>август!L15-'фот октябрь'!AQ13</f>
        <v>-13318</v>
      </c>
      <c r="AS13" s="41">
        <f>октябрь!L15-'фот октябрь'!AQ13</f>
        <v>0</v>
      </c>
      <c r="AT13" s="226">
        <f t="shared" si="10"/>
        <v>123</v>
      </c>
    </row>
    <row r="14" spans="1:103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3"/>
        <v>20827</v>
      </c>
      <c r="N14" s="36">
        <v>21</v>
      </c>
      <c r="O14" s="36">
        <v>15292</v>
      </c>
      <c r="P14" s="36">
        <v>5294</v>
      </c>
      <c r="Q14" s="36">
        <f t="shared" si="4"/>
        <v>20586</v>
      </c>
      <c r="R14" s="36">
        <v>19</v>
      </c>
      <c r="S14" s="36">
        <v>27149</v>
      </c>
      <c r="T14" s="36">
        <v>9234</v>
      </c>
      <c r="U14" s="36">
        <f t="shared" si="5"/>
        <v>36383</v>
      </c>
      <c r="V14" s="36">
        <v>16</v>
      </c>
      <c r="W14" s="36">
        <v>28109</v>
      </c>
      <c r="X14" s="36">
        <v>9735</v>
      </c>
      <c r="Y14" s="36">
        <f t="shared" si="6"/>
        <v>37844</v>
      </c>
      <c r="Z14" s="36">
        <v>16</v>
      </c>
      <c r="AA14" s="36">
        <v>4774</v>
      </c>
      <c r="AB14" s="36">
        <v>1733</v>
      </c>
      <c r="AC14" s="36">
        <f t="shared" si="7"/>
        <v>6507</v>
      </c>
      <c r="AD14" s="36">
        <v>14</v>
      </c>
      <c r="AE14" s="36">
        <v>6746</v>
      </c>
      <c r="AF14" s="36">
        <v>2221</v>
      </c>
      <c r="AG14" s="36">
        <f t="shared" si="8"/>
        <v>8967</v>
      </c>
      <c r="AH14" s="36">
        <v>19</v>
      </c>
      <c r="AI14" s="36">
        <v>19284</v>
      </c>
      <c r="AJ14" s="36">
        <v>6435</v>
      </c>
      <c r="AK14" s="36">
        <f t="shared" si="9"/>
        <v>25719</v>
      </c>
      <c r="AL14" s="36">
        <v>22</v>
      </c>
      <c r="AM14" s="36"/>
      <c r="AN14" s="36"/>
      <c r="AO14" s="36"/>
      <c r="AP14" s="36"/>
      <c r="AQ14" s="39">
        <f t="shared" si="2"/>
        <v>198705</v>
      </c>
      <c r="AR14" s="41">
        <f>август!L16-'фот октябрь'!AQ14</f>
        <v>-34687</v>
      </c>
      <c r="AS14" s="41">
        <f>октябрь!L16-'фот октябрь'!AQ14</f>
        <v>0</v>
      </c>
      <c r="AT14" s="226">
        <f t="shared" si="10"/>
        <v>125</v>
      </c>
    </row>
    <row r="15" spans="1:103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3"/>
        <v>7253</v>
      </c>
      <c r="N15" s="36">
        <v>18</v>
      </c>
      <c r="O15" s="36">
        <v>5731</v>
      </c>
      <c r="P15" s="36">
        <v>1975</v>
      </c>
      <c r="Q15" s="36">
        <f t="shared" si="4"/>
        <v>7706</v>
      </c>
      <c r="R15" s="36">
        <v>24</v>
      </c>
      <c r="S15" s="36">
        <v>8288</v>
      </c>
      <c r="T15" s="36">
        <v>2620</v>
      </c>
      <c r="U15" s="36">
        <f t="shared" si="5"/>
        <v>10908</v>
      </c>
      <c r="V15" s="36">
        <v>24</v>
      </c>
      <c r="W15" s="36">
        <v>9432</v>
      </c>
      <c r="X15" s="36">
        <v>3155</v>
      </c>
      <c r="Y15" s="36">
        <f t="shared" si="6"/>
        <v>12587</v>
      </c>
      <c r="Z15" s="36">
        <v>17</v>
      </c>
      <c r="AA15" s="36">
        <v>1813</v>
      </c>
      <c r="AB15" s="36">
        <v>811</v>
      </c>
      <c r="AC15" s="36">
        <f t="shared" si="7"/>
        <v>2624</v>
      </c>
      <c r="AD15" s="36">
        <v>17</v>
      </c>
      <c r="AE15" s="36">
        <v>2844</v>
      </c>
      <c r="AF15" s="36">
        <v>1200</v>
      </c>
      <c r="AG15" s="36">
        <f t="shared" si="8"/>
        <v>4044</v>
      </c>
      <c r="AH15" s="36">
        <v>17</v>
      </c>
      <c r="AI15" s="36">
        <v>6103</v>
      </c>
      <c r="AJ15" s="36">
        <v>2016</v>
      </c>
      <c r="AK15" s="36">
        <f t="shared" si="9"/>
        <v>8119</v>
      </c>
      <c r="AL15" s="36">
        <v>23</v>
      </c>
      <c r="AM15" s="36"/>
      <c r="AN15" s="36"/>
      <c r="AO15" s="36"/>
      <c r="AP15" s="36"/>
      <c r="AQ15" s="39">
        <f t="shared" si="2"/>
        <v>67997</v>
      </c>
      <c r="AR15" s="41">
        <f>август!L17-'фот октябрь'!AQ15</f>
        <v>-12164</v>
      </c>
      <c r="AS15" s="41">
        <f>октябрь!L17-'фот октябрь'!AQ15</f>
        <v>-1</v>
      </c>
      <c r="AT15" s="226">
        <f t="shared" si="10"/>
        <v>105</v>
      </c>
    </row>
    <row r="16" spans="1:103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3"/>
        <v>7610</v>
      </c>
      <c r="N16" s="36">
        <v>25</v>
      </c>
      <c r="O16" s="36">
        <v>5597</v>
      </c>
      <c r="P16" s="36">
        <v>1907</v>
      </c>
      <c r="Q16" s="36">
        <f t="shared" si="4"/>
        <v>7504</v>
      </c>
      <c r="R16" s="36">
        <v>25</v>
      </c>
      <c r="S16" s="36">
        <v>11985</v>
      </c>
      <c r="T16" s="36">
        <v>4094</v>
      </c>
      <c r="U16" s="36">
        <f t="shared" si="5"/>
        <v>16079</v>
      </c>
      <c r="V16" s="36">
        <v>25</v>
      </c>
      <c r="W16" s="36">
        <v>6221</v>
      </c>
      <c r="X16" s="36">
        <v>2123</v>
      </c>
      <c r="Y16" s="36">
        <f t="shared" si="6"/>
        <v>8344</v>
      </c>
      <c r="Z16" s="36">
        <v>25</v>
      </c>
      <c r="AA16" s="36">
        <v>1226</v>
      </c>
      <c r="AB16" s="36">
        <v>418</v>
      </c>
      <c r="AC16" s="36">
        <f t="shared" si="7"/>
        <v>1644</v>
      </c>
      <c r="AD16" s="36">
        <v>25</v>
      </c>
      <c r="AE16" s="36">
        <v>3424</v>
      </c>
      <c r="AF16" s="36">
        <v>1167</v>
      </c>
      <c r="AG16" s="36">
        <f t="shared" si="8"/>
        <v>4591</v>
      </c>
      <c r="AH16" s="36">
        <v>25</v>
      </c>
      <c r="AI16" s="36">
        <v>7193</v>
      </c>
      <c r="AJ16" s="36">
        <v>2454</v>
      </c>
      <c r="AK16" s="36">
        <f t="shared" si="9"/>
        <v>9647</v>
      </c>
      <c r="AL16" s="36">
        <v>32</v>
      </c>
      <c r="AM16" s="36"/>
      <c r="AN16" s="36"/>
      <c r="AO16" s="36"/>
      <c r="AP16" s="36"/>
      <c r="AQ16" s="39">
        <f t="shared" si="2"/>
        <v>70163</v>
      </c>
      <c r="AR16" s="41">
        <f>август!L18-'фот октябрь'!AQ16</f>
        <v>-14239</v>
      </c>
      <c r="AS16" s="41">
        <f>октябрь!L18-'фот октябрь'!AQ16</f>
        <v>-1</v>
      </c>
      <c r="AT16" s="226">
        <f t="shared" si="10"/>
        <v>129</v>
      </c>
    </row>
    <row r="17" spans="1:102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3"/>
        <v>26960</v>
      </c>
      <c r="N17" s="36">
        <v>27</v>
      </c>
      <c r="O17" s="36">
        <v>20535</v>
      </c>
      <c r="P17" s="36">
        <v>6977</v>
      </c>
      <c r="Q17" s="36">
        <f t="shared" si="4"/>
        <v>27512</v>
      </c>
      <c r="R17" s="36">
        <v>27</v>
      </c>
      <c r="S17" s="36">
        <v>38936</v>
      </c>
      <c r="T17" s="36">
        <v>10203</v>
      </c>
      <c r="U17" s="36">
        <f t="shared" si="5"/>
        <v>49139</v>
      </c>
      <c r="V17" s="36">
        <v>27</v>
      </c>
      <c r="W17" s="36">
        <v>28807</v>
      </c>
      <c r="X17" s="36">
        <v>13123</v>
      </c>
      <c r="Y17" s="36">
        <f t="shared" si="6"/>
        <v>41930</v>
      </c>
      <c r="Z17" s="36">
        <v>27</v>
      </c>
      <c r="AA17" s="36">
        <v>7774</v>
      </c>
      <c r="AB17" s="36">
        <v>2653</v>
      </c>
      <c r="AC17" s="36">
        <f t="shared" si="7"/>
        <v>10427</v>
      </c>
      <c r="AD17" s="36">
        <v>27</v>
      </c>
      <c r="AE17" s="36">
        <v>8125</v>
      </c>
      <c r="AF17" s="36">
        <v>2784</v>
      </c>
      <c r="AG17" s="36">
        <f t="shared" si="8"/>
        <v>10909</v>
      </c>
      <c r="AH17" s="36">
        <v>27</v>
      </c>
      <c r="AI17" s="36">
        <v>22885</v>
      </c>
      <c r="AJ17" s="36">
        <v>7755</v>
      </c>
      <c r="AK17" s="36">
        <f t="shared" si="9"/>
        <v>30640</v>
      </c>
      <c r="AL17" s="36">
        <v>20</v>
      </c>
      <c r="AM17" s="36"/>
      <c r="AN17" s="36"/>
      <c r="AO17" s="36"/>
      <c r="AP17" s="36"/>
      <c r="AQ17" s="39">
        <f t="shared" si="2"/>
        <v>251019</v>
      </c>
      <c r="AR17" s="41">
        <f>август!L19-'фот октябрь'!AQ17</f>
        <v>-41550</v>
      </c>
      <c r="AS17" s="41">
        <f>октябрь!L19-'фот октябрь'!AQ17</f>
        <v>-1</v>
      </c>
      <c r="AT17" s="226">
        <f t="shared" si="10"/>
        <v>111</v>
      </c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4" customFormat="1" x14ac:dyDescent="0.2">
      <c r="A18" s="18">
        <v>12</v>
      </c>
      <c r="B18" s="19" t="s">
        <v>43</v>
      </c>
      <c r="C18" s="36">
        <v>3334</v>
      </c>
      <c r="D18" s="36">
        <v>1140</v>
      </c>
      <c r="E18" s="38">
        <f t="shared" si="0"/>
        <v>4474</v>
      </c>
      <c r="F18" s="36">
        <v>15</v>
      </c>
      <c r="G18" s="36">
        <v>3459</v>
      </c>
      <c r="H18" s="36">
        <v>1183</v>
      </c>
      <c r="I18" s="36">
        <f t="shared" si="1"/>
        <v>4642</v>
      </c>
      <c r="J18" s="36">
        <v>20</v>
      </c>
      <c r="K18" s="36">
        <v>3396</v>
      </c>
      <c r="L18" s="36">
        <v>1162</v>
      </c>
      <c r="M18" s="36">
        <f t="shared" si="3"/>
        <v>4558</v>
      </c>
      <c r="N18" s="36">
        <v>18</v>
      </c>
      <c r="O18" s="36">
        <v>3394</v>
      </c>
      <c r="P18" s="36">
        <v>1161</v>
      </c>
      <c r="Q18" s="36">
        <f t="shared" si="4"/>
        <v>4555</v>
      </c>
      <c r="R18" s="36">
        <v>18</v>
      </c>
      <c r="S18" s="36">
        <v>8829</v>
      </c>
      <c r="T18" s="36">
        <v>3019</v>
      </c>
      <c r="U18" s="36">
        <f t="shared" si="5"/>
        <v>11848</v>
      </c>
      <c r="V18" s="36">
        <v>20</v>
      </c>
      <c r="W18" s="36">
        <v>2083</v>
      </c>
      <c r="X18" s="36">
        <v>712</v>
      </c>
      <c r="Y18" s="36">
        <f t="shared" si="6"/>
        <v>2795</v>
      </c>
      <c r="Z18" s="36">
        <v>8</v>
      </c>
      <c r="AA18" s="36">
        <v>915</v>
      </c>
      <c r="AB18" s="36">
        <v>313</v>
      </c>
      <c r="AC18" s="36">
        <f t="shared" si="7"/>
        <v>1228</v>
      </c>
      <c r="AD18" s="36">
        <v>5</v>
      </c>
      <c r="AE18" s="36">
        <v>2428</v>
      </c>
      <c r="AF18" s="36">
        <v>830</v>
      </c>
      <c r="AG18" s="36">
        <f t="shared" si="8"/>
        <v>3258</v>
      </c>
      <c r="AH18" s="36">
        <v>12</v>
      </c>
      <c r="AI18" s="36">
        <v>4089</v>
      </c>
      <c r="AJ18" s="36">
        <v>1399</v>
      </c>
      <c r="AK18" s="36">
        <f t="shared" si="9"/>
        <v>5488</v>
      </c>
      <c r="AL18" s="36">
        <v>16</v>
      </c>
      <c r="AM18" s="36"/>
      <c r="AN18" s="36"/>
      <c r="AO18" s="36"/>
      <c r="AP18" s="36"/>
      <c r="AQ18" s="39">
        <f t="shared" si="2"/>
        <v>42846</v>
      </c>
      <c r="AR18" s="41">
        <f>август!L20-'фот октябрь'!AQ18</f>
        <v>-8745</v>
      </c>
      <c r="AS18" s="41">
        <f>октябрь!L20-'фот октябрь'!AQ18</f>
        <v>1</v>
      </c>
      <c r="AT18" s="226">
        <f t="shared" si="10"/>
        <v>120</v>
      </c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3"/>
        <v>3609</v>
      </c>
      <c r="N19" s="36">
        <v>33</v>
      </c>
      <c r="O19" s="36">
        <v>2699</v>
      </c>
      <c r="P19" s="36">
        <v>917</v>
      </c>
      <c r="Q19" s="36">
        <f t="shared" si="4"/>
        <v>3616</v>
      </c>
      <c r="R19" s="36">
        <v>33</v>
      </c>
      <c r="S19" s="36">
        <v>5696</v>
      </c>
      <c r="T19" s="36">
        <v>1941</v>
      </c>
      <c r="U19" s="36">
        <f t="shared" si="5"/>
        <v>7637</v>
      </c>
      <c r="V19" s="36">
        <v>28</v>
      </c>
      <c r="W19" s="36">
        <v>3403</v>
      </c>
      <c r="X19" s="36">
        <v>1140</v>
      </c>
      <c r="Y19" s="36">
        <f t="shared" si="6"/>
        <v>4543</v>
      </c>
      <c r="Z19" s="36">
        <v>28</v>
      </c>
      <c r="AA19" s="36">
        <v>932</v>
      </c>
      <c r="AB19" s="36">
        <v>296</v>
      </c>
      <c r="AC19" s="36">
        <f t="shared" si="7"/>
        <v>1228</v>
      </c>
      <c r="AD19" s="36">
        <v>27</v>
      </c>
      <c r="AE19" s="36">
        <v>1548</v>
      </c>
      <c r="AF19" s="36">
        <v>508</v>
      </c>
      <c r="AG19" s="36">
        <f t="shared" si="8"/>
        <v>2056</v>
      </c>
      <c r="AH19" s="36">
        <v>35</v>
      </c>
      <c r="AI19" s="36">
        <v>3159</v>
      </c>
      <c r="AJ19" s="36">
        <v>1061</v>
      </c>
      <c r="AK19" s="36">
        <f t="shared" si="9"/>
        <v>4220</v>
      </c>
      <c r="AL19" s="36">
        <v>31</v>
      </c>
      <c r="AM19" s="36"/>
      <c r="AN19" s="36"/>
      <c r="AO19" s="36"/>
      <c r="AP19" s="36"/>
      <c r="AQ19" s="39">
        <f t="shared" si="2"/>
        <v>34265</v>
      </c>
      <c r="AR19" s="41">
        <f>август!L21-'фот октябрь'!AQ19</f>
        <v>-6277</v>
      </c>
      <c r="AS19" s="41">
        <f>октябрь!L21-'фот октябрь'!AQ19</f>
        <v>-2</v>
      </c>
      <c r="AT19" s="226">
        <f t="shared" si="10"/>
        <v>117</v>
      </c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4" customFormat="1" x14ac:dyDescent="0.2">
      <c r="A20" s="18">
        <v>14</v>
      </c>
      <c r="B20" s="19" t="s">
        <v>45</v>
      </c>
      <c r="C20" s="36">
        <v>3485</v>
      </c>
      <c r="D20" s="36">
        <v>1190</v>
      </c>
      <c r="E20" s="38">
        <f t="shared" si="0"/>
        <v>4675</v>
      </c>
      <c r="F20" s="36">
        <v>33</v>
      </c>
      <c r="G20" s="36">
        <v>3037</v>
      </c>
      <c r="H20" s="36">
        <v>1032</v>
      </c>
      <c r="I20" s="36">
        <f t="shared" si="1"/>
        <v>4069</v>
      </c>
      <c r="J20" s="36">
        <v>35</v>
      </c>
      <c r="K20" s="36">
        <v>2997</v>
      </c>
      <c r="L20" s="36">
        <v>1016</v>
      </c>
      <c r="M20" s="36">
        <f t="shared" si="3"/>
        <v>4013</v>
      </c>
      <c r="N20" s="36">
        <v>33</v>
      </c>
      <c r="O20" s="36">
        <v>2985</v>
      </c>
      <c r="P20" s="36">
        <v>1016</v>
      </c>
      <c r="Q20" s="36">
        <f t="shared" si="4"/>
        <v>4001</v>
      </c>
      <c r="R20" s="36">
        <v>33</v>
      </c>
      <c r="S20" s="36">
        <v>4442</v>
      </c>
      <c r="T20" s="36">
        <v>1514</v>
      </c>
      <c r="U20" s="36">
        <f t="shared" si="5"/>
        <v>5956</v>
      </c>
      <c r="V20" s="36">
        <v>32</v>
      </c>
      <c r="W20" s="36">
        <v>6178</v>
      </c>
      <c r="X20" s="36">
        <v>2111</v>
      </c>
      <c r="Y20" s="36">
        <f t="shared" si="6"/>
        <v>8289</v>
      </c>
      <c r="Z20" s="36">
        <v>63</v>
      </c>
      <c r="AA20" s="36">
        <v>616</v>
      </c>
      <c r="AB20" s="36">
        <v>207</v>
      </c>
      <c r="AC20" s="36">
        <f t="shared" si="7"/>
        <v>823</v>
      </c>
      <c r="AD20" s="36">
        <v>0</v>
      </c>
      <c r="AE20" s="36">
        <v>1406</v>
      </c>
      <c r="AF20" s="36">
        <v>465</v>
      </c>
      <c r="AG20" s="36">
        <f t="shared" si="8"/>
        <v>1871</v>
      </c>
      <c r="AH20" s="36">
        <v>0</v>
      </c>
      <c r="AI20" s="36">
        <v>3283</v>
      </c>
      <c r="AJ20" s="36">
        <v>1103</v>
      </c>
      <c r="AK20" s="36">
        <f t="shared" si="9"/>
        <v>4386</v>
      </c>
      <c r="AL20" s="36"/>
      <c r="AM20" s="36"/>
      <c r="AN20" s="36"/>
      <c r="AO20" s="36"/>
      <c r="AP20" s="36"/>
      <c r="AQ20" s="39">
        <f t="shared" si="2"/>
        <v>38083</v>
      </c>
      <c r="AR20" s="41">
        <f>август!L22-'фот октябрь'!AQ20</f>
        <v>-6255</v>
      </c>
      <c r="AS20" s="41">
        <f>октябрь!L22-'фот октябрь'!AQ20</f>
        <v>2</v>
      </c>
      <c r="AT20" s="226">
        <f t="shared" si="10"/>
        <v>110</v>
      </c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3"/>
        <v>4711</v>
      </c>
      <c r="N21" s="36">
        <v>23</v>
      </c>
      <c r="O21" s="36">
        <v>3507</v>
      </c>
      <c r="P21" s="36">
        <v>1194</v>
      </c>
      <c r="Q21" s="36">
        <f t="shared" si="4"/>
        <v>4701</v>
      </c>
      <c r="R21" s="36">
        <v>21</v>
      </c>
      <c r="S21" s="36">
        <v>4480</v>
      </c>
      <c r="T21" s="36">
        <v>1526</v>
      </c>
      <c r="U21" s="36">
        <f t="shared" si="5"/>
        <v>6006</v>
      </c>
      <c r="V21" s="36">
        <v>22</v>
      </c>
      <c r="W21" s="36">
        <v>9477</v>
      </c>
      <c r="X21" s="36">
        <v>3241</v>
      </c>
      <c r="Y21" s="36">
        <f t="shared" si="6"/>
        <v>12718</v>
      </c>
      <c r="Z21" s="36">
        <v>22</v>
      </c>
      <c r="AA21" s="36">
        <v>698</v>
      </c>
      <c r="AB21" s="36">
        <v>238</v>
      </c>
      <c r="AC21" s="36">
        <f t="shared" si="7"/>
        <v>936</v>
      </c>
      <c r="AD21" s="36">
        <v>19</v>
      </c>
      <c r="AE21" s="36">
        <v>1149</v>
      </c>
      <c r="AF21" s="36">
        <v>390</v>
      </c>
      <c r="AG21" s="36">
        <f t="shared" si="8"/>
        <v>1539</v>
      </c>
      <c r="AH21" s="36">
        <v>21</v>
      </c>
      <c r="AI21" s="36">
        <v>3951</v>
      </c>
      <c r="AJ21" s="36">
        <v>1344</v>
      </c>
      <c r="AK21" s="36">
        <f t="shared" si="9"/>
        <v>5295</v>
      </c>
      <c r="AL21" s="36"/>
      <c r="AM21" s="36"/>
      <c r="AN21" s="36"/>
      <c r="AO21" s="36"/>
      <c r="AP21" s="36"/>
      <c r="AQ21" s="39">
        <f t="shared" si="2"/>
        <v>45470</v>
      </c>
      <c r="AR21" s="41">
        <f>август!L23-'фот октябрь'!AQ21</f>
        <v>-6834</v>
      </c>
      <c r="AS21" s="41">
        <f>октябрь!L23-'фот октябрь'!AQ21</f>
        <v>1</v>
      </c>
      <c r="AT21" s="226">
        <f t="shared" si="10"/>
        <v>113</v>
      </c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3"/>
        <v>5770</v>
      </c>
      <c r="N22" s="36">
        <v>23</v>
      </c>
      <c r="O22" s="36">
        <v>4151</v>
      </c>
      <c r="P22" s="36">
        <v>1418</v>
      </c>
      <c r="Q22" s="36">
        <f t="shared" si="4"/>
        <v>5569</v>
      </c>
      <c r="R22" s="36">
        <v>23</v>
      </c>
      <c r="S22" s="36">
        <v>6815</v>
      </c>
      <c r="T22" s="36">
        <v>2325</v>
      </c>
      <c r="U22" s="36">
        <f t="shared" si="5"/>
        <v>9140</v>
      </c>
      <c r="V22" s="36">
        <v>18</v>
      </c>
      <c r="W22" s="36">
        <v>7568</v>
      </c>
      <c r="X22" s="36">
        <v>2574</v>
      </c>
      <c r="Y22" s="36">
        <f t="shared" si="6"/>
        <v>10142</v>
      </c>
      <c r="Z22" s="36">
        <v>19</v>
      </c>
      <c r="AA22" s="36">
        <v>1430</v>
      </c>
      <c r="AB22" s="36">
        <v>485</v>
      </c>
      <c r="AC22" s="36">
        <f t="shared" si="7"/>
        <v>1915</v>
      </c>
      <c r="AD22" s="36">
        <v>18</v>
      </c>
      <c r="AE22" s="36">
        <v>2001</v>
      </c>
      <c r="AF22" s="36">
        <v>681</v>
      </c>
      <c r="AG22" s="36">
        <f t="shared" si="8"/>
        <v>2682</v>
      </c>
      <c r="AH22" s="36">
        <v>18</v>
      </c>
      <c r="AI22" s="36">
        <v>4443</v>
      </c>
      <c r="AJ22" s="36">
        <v>1516</v>
      </c>
      <c r="AK22" s="36">
        <f t="shared" si="9"/>
        <v>5959</v>
      </c>
      <c r="AL22" s="36"/>
      <c r="AM22" s="36"/>
      <c r="AN22" s="36"/>
      <c r="AO22" s="36"/>
      <c r="AP22" s="36"/>
      <c r="AQ22" s="39">
        <f t="shared" si="2"/>
        <v>54743</v>
      </c>
      <c r="AR22" s="41">
        <f>август!L24-'фот октябрь'!AQ22</f>
        <v>-8640</v>
      </c>
      <c r="AS22" s="41">
        <f>октябрь!L24-'фот октябрь'!AQ22</f>
        <v>1</v>
      </c>
      <c r="AT22" s="226">
        <f t="shared" si="10"/>
        <v>107</v>
      </c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4" customFormat="1" x14ac:dyDescent="0.2">
      <c r="A23" s="18">
        <v>17</v>
      </c>
      <c r="B23" s="19" t="s">
        <v>48</v>
      </c>
      <c r="C23" s="36">
        <v>4416</v>
      </c>
      <c r="D23" s="36">
        <v>1483</v>
      </c>
      <c r="E23" s="38">
        <f t="shared" si="0"/>
        <v>5899</v>
      </c>
      <c r="F23" s="36">
        <v>26</v>
      </c>
      <c r="G23" s="36">
        <v>4339</v>
      </c>
      <c r="H23" s="36">
        <v>1484</v>
      </c>
      <c r="I23" s="36">
        <f t="shared" si="1"/>
        <v>5823</v>
      </c>
      <c r="J23" s="36">
        <v>26</v>
      </c>
      <c r="K23" s="36">
        <v>4454</v>
      </c>
      <c r="L23" s="36">
        <v>1521</v>
      </c>
      <c r="M23" s="36">
        <f t="shared" si="3"/>
        <v>5975</v>
      </c>
      <c r="N23" s="36">
        <v>26</v>
      </c>
      <c r="O23" s="36">
        <v>4389</v>
      </c>
      <c r="P23" s="36">
        <v>1493</v>
      </c>
      <c r="Q23" s="36">
        <f t="shared" si="4"/>
        <v>5882</v>
      </c>
      <c r="R23" s="36">
        <v>26</v>
      </c>
      <c r="S23" s="36">
        <v>6644</v>
      </c>
      <c r="T23" s="36">
        <v>2255</v>
      </c>
      <c r="U23" s="36">
        <f t="shared" si="5"/>
        <v>8899</v>
      </c>
      <c r="V23" s="36">
        <v>26</v>
      </c>
      <c r="W23" s="36">
        <v>9272</v>
      </c>
      <c r="X23" s="36">
        <v>3172</v>
      </c>
      <c r="Y23" s="36">
        <f t="shared" si="6"/>
        <v>12444</v>
      </c>
      <c r="Z23" s="36">
        <v>26</v>
      </c>
      <c r="AA23" s="36">
        <v>704</v>
      </c>
      <c r="AB23" s="36">
        <v>229</v>
      </c>
      <c r="AC23" s="36">
        <f t="shared" si="7"/>
        <v>933</v>
      </c>
      <c r="AD23" s="36">
        <v>26</v>
      </c>
      <c r="AE23" s="36">
        <v>1719</v>
      </c>
      <c r="AF23" s="36">
        <v>496</v>
      </c>
      <c r="AG23" s="36">
        <f t="shared" si="8"/>
        <v>2215</v>
      </c>
      <c r="AH23" s="36">
        <v>26</v>
      </c>
      <c r="AI23" s="36">
        <v>4731</v>
      </c>
      <c r="AJ23" s="36">
        <v>1685</v>
      </c>
      <c r="AK23" s="36">
        <f t="shared" si="9"/>
        <v>6416</v>
      </c>
      <c r="AL23" s="36"/>
      <c r="AM23" s="36"/>
      <c r="AN23" s="36"/>
      <c r="AO23" s="36"/>
      <c r="AP23" s="36"/>
      <c r="AQ23" s="39">
        <f t="shared" si="2"/>
        <v>54486</v>
      </c>
      <c r="AR23" s="41">
        <f>август!L25-'фот октябрь'!AQ23</f>
        <v>-8631</v>
      </c>
      <c r="AS23" s="41">
        <f>октябрь!L25-'фот октябрь'!AQ23</f>
        <v>3</v>
      </c>
      <c r="AT23" s="226">
        <f t="shared" si="10"/>
        <v>109</v>
      </c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4" customFormat="1" x14ac:dyDescent="0.2">
      <c r="A24" s="20">
        <v>18</v>
      </c>
      <c r="B24" s="19" t="s">
        <v>49</v>
      </c>
      <c r="C24" s="36">
        <v>2713</v>
      </c>
      <c r="D24" s="36">
        <v>928</v>
      </c>
      <c r="E24" s="38">
        <f t="shared" si="0"/>
        <v>3641</v>
      </c>
      <c r="F24" s="36">
        <v>27</v>
      </c>
      <c r="G24" s="36">
        <v>2889</v>
      </c>
      <c r="H24" s="36">
        <v>988</v>
      </c>
      <c r="I24" s="36">
        <f t="shared" si="1"/>
        <v>3877</v>
      </c>
      <c r="J24" s="36">
        <v>27</v>
      </c>
      <c r="K24" s="36">
        <v>2792</v>
      </c>
      <c r="L24" s="36">
        <v>955</v>
      </c>
      <c r="M24" s="36">
        <f t="shared" si="3"/>
        <v>3747</v>
      </c>
      <c r="N24" s="36">
        <v>27</v>
      </c>
      <c r="O24" s="36">
        <v>2885</v>
      </c>
      <c r="P24" s="36">
        <v>987</v>
      </c>
      <c r="Q24" s="36">
        <f t="shared" si="4"/>
        <v>3872</v>
      </c>
      <c r="R24" s="36">
        <v>27</v>
      </c>
      <c r="S24" s="36">
        <v>3204</v>
      </c>
      <c r="T24" s="36">
        <v>1096</v>
      </c>
      <c r="U24" s="36">
        <f t="shared" si="5"/>
        <v>4300</v>
      </c>
      <c r="V24" s="36"/>
      <c r="W24" s="36">
        <v>7365</v>
      </c>
      <c r="X24" s="36">
        <v>2519</v>
      </c>
      <c r="Y24" s="36">
        <f t="shared" si="6"/>
        <v>9884</v>
      </c>
      <c r="Z24" s="36">
        <v>27</v>
      </c>
      <c r="AA24" s="36">
        <v>405</v>
      </c>
      <c r="AB24" s="36">
        <v>139</v>
      </c>
      <c r="AC24" s="36">
        <f t="shared" si="7"/>
        <v>544</v>
      </c>
      <c r="AD24" s="36">
        <v>27</v>
      </c>
      <c r="AE24" s="36">
        <v>1039</v>
      </c>
      <c r="AF24" s="36">
        <v>356</v>
      </c>
      <c r="AG24" s="36">
        <f t="shared" si="8"/>
        <v>1395</v>
      </c>
      <c r="AH24" s="36">
        <v>27</v>
      </c>
      <c r="AI24" s="36">
        <v>3292</v>
      </c>
      <c r="AJ24" s="36">
        <v>1126</v>
      </c>
      <c r="AK24" s="36">
        <f t="shared" si="9"/>
        <v>4418</v>
      </c>
      <c r="AL24" s="36">
        <v>28</v>
      </c>
      <c r="AM24" s="36"/>
      <c r="AN24" s="36"/>
      <c r="AO24" s="36"/>
      <c r="AP24" s="36"/>
      <c r="AQ24" s="39">
        <f t="shared" si="2"/>
        <v>35678</v>
      </c>
      <c r="AR24" s="41">
        <f>август!L26-'фот октябрь'!AQ24</f>
        <v>-5817</v>
      </c>
      <c r="AS24" s="41">
        <f>октябрь!L26-'фот октябрь'!AQ24</f>
        <v>-4</v>
      </c>
      <c r="AT24" s="226">
        <f t="shared" si="10"/>
        <v>114</v>
      </c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4" customFormat="1" x14ac:dyDescent="0.2">
      <c r="A25" s="20">
        <v>19</v>
      </c>
      <c r="B25" s="21" t="s">
        <v>50</v>
      </c>
      <c r="C25" s="36">
        <v>6178</v>
      </c>
      <c r="D25" s="36">
        <v>2105</v>
      </c>
      <c r="E25" s="38">
        <f t="shared" si="0"/>
        <v>8283</v>
      </c>
      <c r="F25" s="36">
        <v>32</v>
      </c>
      <c r="G25" s="36">
        <v>6042</v>
      </c>
      <c r="H25" s="36">
        <v>2063</v>
      </c>
      <c r="I25" s="36">
        <f t="shared" si="1"/>
        <v>8105</v>
      </c>
      <c r="J25" s="36">
        <v>32</v>
      </c>
      <c r="K25" s="36">
        <v>6201</v>
      </c>
      <c r="L25" s="36">
        <v>2110</v>
      </c>
      <c r="M25" s="36">
        <f t="shared" si="3"/>
        <v>8311</v>
      </c>
      <c r="N25" s="36">
        <v>34</v>
      </c>
      <c r="O25" s="36">
        <v>6110</v>
      </c>
      <c r="P25" s="36">
        <v>2082</v>
      </c>
      <c r="Q25" s="36">
        <f t="shared" si="4"/>
        <v>8192</v>
      </c>
      <c r="R25" s="36">
        <v>32</v>
      </c>
      <c r="S25" s="36">
        <v>15769</v>
      </c>
      <c r="T25" s="36">
        <v>5387</v>
      </c>
      <c r="U25" s="36">
        <f t="shared" si="5"/>
        <v>21156</v>
      </c>
      <c r="V25" s="36">
        <v>20</v>
      </c>
      <c r="W25" s="36">
        <v>4379</v>
      </c>
      <c r="X25" s="36">
        <v>1495</v>
      </c>
      <c r="Y25" s="36">
        <f t="shared" si="6"/>
        <v>5874</v>
      </c>
      <c r="Z25" s="36">
        <v>30</v>
      </c>
      <c r="AA25" s="36">
        <v>1706</v>
      </c>
      <c r="AB25" s="36">
        <v>545</v>
      </c>
      <c r="AC25" s="36">
        <f t="shared" si="7"/>
        <v>2251</v>
      </c>
      <c r="AD25" s="36">
        <v>18</v>
      </c>
      <c r="AE25" s="36">
        <v>3244</v>
      </c>
      <c r="AF25" s="36">
        <v>1059</v>
      </c>
      <c r="AG25" s="36">
        <f t="shared" si="8"/>
        <v>4303</v>
      </c>
      <c r="AH25" s="36">
        <v>24</v>
      </c>
      <c r="AI25" s="36">
        <v>8458</v>
      </c>
      <c r="AJ25" s="36">
        <v>2884</v>
      </c>
      <c r="AK25" s="36">
        <f t="shared" si="9"/>
        <v>11342</v>
      </c>
      <c r="AL25" s="36">
        <v>35</v>
      </c>
      <c r="AM25" s="36"/>
      <c r="AN25" s="36"/>
      <c r="AO25" s="36"/>
      <c r="AP25" s="36"/>
      <c r="AQ25" s="39">
        <f t="shared" si="2"/>
        <v>77817</v>
      </c>
      <c r="AR25" s="41">
        <f>август!L27-'фот октябрь'!AQ25</f>
        <v>-15645</v>
      </c>
      <c r="AS25" s="41">
        <f>октябрь!L27-'фот октябрь'!AQ25</f>
        <v>1</v>
      </c>
      <c r="AT25" s="226">
        <f t="shared" si="10"/>
        <v>138</v>
      </c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3"/>
        <v>11568</v>
      </c>
      <c r="N26" s="36">
        <v>35</v>
      </c>
      <c r="O26" s="36">
        <v>8429</v>
      </c>
      <c r="P26" s="36">
        <v>2895</v>
      </c>
      <c r="Q26" s="36">
        <f t="shared" si="4"/>
        <v>11324</v>
      </c>
      <c r="R26" s="36">
        <v>35</v>
      </c>
      <c r="S26" s="36">
        <v>9349</v>
      </c>
      <c r="T26" s="36">
        <v>3279</v>
      </c>
      <c r="U26" s="36">
        <f t="shared" si="5"/>
        <v>12628</v>
      </c>
      <c r="V26" s="36">
        <v>34</v>
      </c>
      <c r="W26" s="36">
        <v>19065</v>
      </c>
      <c r="X26" s="36">
        <v>6412</v>
      </c>
      <c r="Y26" s="36">
        <f t="shared" si="6"/>
        <v>25477</v>
      </c>
      <c r="Z26" s="36">
        <v>35</v>
      </c>
      <c r="AA26" s="36">
        <v>3193</v>
      </c>
      <c r="AB26" s="36">
        <v>1083</v>
      </c>
      <c r="AC26" s="36">
        <f t="shared" si="7"/>
        <v>4276</v>
      </c>
      <c r="AD26" s="36">
        <v>33</v>
      </c>
      <c r="AE26" s="36">
        <v>4291</v>
      </c>
      <c r="AF26" s="36">
        <v>1374</v>
      </c>
      <c r="AG26" s="36">
        <f t="shared" si="8"/>
        <v>5665</v>
      </c>
      <c r="AH26" s="36">
        <v>35</v>
      </c>
      <c r="AI26" s="36">
        <v>9082</v>
      </c>
      <c r="AJ26" s="36">
        <v>3198</v>
      </c>
      <c r="AK26" s="36">
        <f t="shared" si="9"/>
        <v>12280</v>
      </c>
      <c r="AL26" s="36">
        <v>34</v>
      </c>
      <c r="AM26" s="36"/>
      <c r="AN26" s="36"/>
      <c r="AO26" s="36"/>
      <c r="AP26" s="36"/>
      <c r="AQ26" s="39">
        <f t="shared" si="2"/>
        <v>104848</v>
      </c>
      <c r="AR26" s="41">
        <f>август!L28-'фот октябрь'!AQ26</f>
        <v>-17945</v>
      </c>
      <c r="AS26" s="41">
        <f>октябрь!L28-'фот октябрь'!AQ26</f>
        <v>0</v>
      </c>
      <c r="AT26" s="226">
        <f t="shared" si="10"/>
        <v>108</v>
      </c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3"/>
        <v>7911</v>
      </c>
      <c r="N27" s="36">
        <v>31</v>
      </c>
      <c r="O27" s="36">
        <v>5923</v>
      </c>
      <c r="P27" s="36">
        <v>2008</v>
      </c>
      <c r="Q27" s="36">
        <f t="shared" si="4"/>
        <v>7931</v>
      </c>
      <c r="R27" s="36">
        <v>31</v>
      </c>
      <c r="S27" s="36">
        <v>10209</v>
      </c>
      <c r="T27" s="36">
        <v>3491</v>
      </c>
      <c r="U27" s="36">
        <f t="shared" si="5"/>
        <v>13700</v>
      </c>
      <c r="V27" s="36">
        <v>31</v>
      </c>
      <c r="W27" s="36">
        <v>9935</v>
      </c>
      <c r="X27" s="36">
        <v>3398</v>
      </c>
      <c r="Y27" s="36">
        <f t="shared" si="6"/>
        <v>13333</v>
      </c>
      <c r="Z27" s="36">
        <v>31</v>
      </c>
      <c r="AA27" s="36">
        <v>2540</v>
      </c>
      <c r="AB27" s="36">
        <v>866</v>
      </c>
      <c r="AC27" s="36">
        <f t="shared" si="7"/>
        <v>3406</v>
      </c>
      <c r="AD27" s="36">
        <v>31</v>
      </c>
      <c r="AE27" s="36">
        <v>3784</v>
      </c>
      <c r="AF27" s="36">
        <v>1274</v>
      </c>
      <c r="AG27" s="36">
        <f t="shared" si="8"/>
        <v>5058</v>
      </c>
      <c r="AH27" s="36">
        <v>31</v>
      </c>
      <c r="AI27" s="36">
        <v>7263</v>
      </c>
      <c r="AJ27" s="36">
        <v>2484</v>
      </c>
      <c r="AK27" s="36">
        <f t="shared" si="9"/>
        <v>9747</v>
      </c>
      <c r="AL27" s="36"/>
      <c r="AM27" s="36"/>
      <c r="AN27" s="36"/>
      <c r="AO27" s="36"/>
      <c r="AP27" s="36"/>
      <c r="AQ27" s="39">
        <f t="shared" si="2"/>
        <v>76568</v>
      </c>
      <c r="AR27" s="41">
        <f>август!L29-'фот октябрь'!AQ27</f>
        <v>-14806</v>
      </c>
      <c r="AS27" s="41">
        <f>октябрь!L29-'фот октябрь'!AQ27</f>
        <v>-1</v>
      </c>
      <c r="AT27" s="226">
        <f t="shared" si="10"/>
        <v>123</v>
      </c>
    </row>
    <row r="28" spans="1:102" s="24" customFormat="1" x14ac:dyDescent="0.2">
      <c r="A28" s="18">
        <v>22</v>
      </c>
      <c r="B28" s="21" t="s">
        <v>53</v>
      </c>
      <c r="C28" s="36">
        <v>2457</v>
      </c>
      <c r="D28" s="36">
        <v>909</v>
      </c>
      <c r="E28" s="38">
        <f t="shared" si="0"/>
        <v>3366</v>
      </c>
      <c r="F28" s="36">
        <v>18</v>
      </c>
      <c r="G28" s="36">
        <v>2362</v>
      </c>
      <c r="H28" s="36">
        <v>988</v>
      </c>
      <c r="I28" s="36">
        <f t="shared" si="1"/>
        <v>3350</v>
      </c>
      <c r="J28" s="36">
        <v>18</v>
      </c>
      <c r="K28" s="36">
        <v>2535</v>
      </c>
      <c r="L28" s="36">
        <v>757</v>
      </c>
      <c r="M28" s="36">
        <f t="shared" si="3"/>
        <v>3292</v>
      </c>
      <c r="N28" s="36">
        <v>19</v>
      </c>
      <c r="O28" s="36">
        <v>2451</v>
      </c>
      <c r="P28" s="36">
        <v>663</v>
      </c>
      <c r="Q28" s="36">
        <f t="shared" si="4"/>
        <v>3114</v>
      </c>
      <c r="R28" s="36">
        <v>19</v>
      </c>
      <c r="S28" s="36">
        <v>6450</v>
      </c>
      <c r="T28" s="36">
        <v>1956</v>
      </c>
      <c r="U28" s="36">
        <f t="shared" si="5"/>
        <v>8406</v>
      </c>
      <c r="V28" s="36">
        <v>19</v>
      </c>
      <c r="W28" s="36">
        <v>2697</v>
      </c>
      <c r="X28" s="36">
        <v>1103</v>
      </c>
      <c r="Y28" s="36">
        <f t="shared" si="6"/>
        <v>3800</v>
      </c>
      <c r="Z28" s="36">
        <v>19</v>
      </c>
      <c r="AA28" s="36">
        <v>508</v>
      </c>
      <c r="AB28" s="36">
        <v>228</v>
      </c>
      <c r="AC28" s="36">
        <f t="shared" si="7"/>
        <v>736</v>
      </c>
      <c r="AD28" s="36">
        <v>22</v>
      </c>
      <c r="AE28" s="36">
        <v>1042</v>
      </c>
      <c r="AF28" s="36">
        <v>411</v>
      </c>
      <c r="AG28" s="36">
        <f t="shared" si="8"/>
        <v>1453</v>
      </c>
      <c r="AH28" s="36">
        <v>17</v>
      </c>
      <c r="AI28" s="36">
        <v>3321</v>
      </c>
      <c r="AJ28" s="36">
        <v>1116</v>
      </c>
      <c r="AK28" s="36">
        <f t="shared" si="9"/>
        <v>4437</v>
      </c>
      <c r="AL28" s="36">
        <v>14</v>
      </c>
      <c r="AM28" s="36"/>
      <c r="AN28" s="36"/>
      <c r="AO28" s="36"/>
      <c r="AP28" s="36"/>
      <c r="AQ28" s="39">
        <f t="shared" si="2"/>
        <v>31954</v>
      </c>
      <c r="AR28" s="41">
        <f>август!L30-'фот октябрь'!AQ28</f>
        <v>-5890</v>
      </c>
      <c r="AS28" s="41">
        <f>октябрь!L30-'фот октябрь'!AQ28</f>
        <v>-1</v>
      </c>
      <c r="AT28" s="226">
        <f t="shared" si="10"/>
        <v>142</v>
      </c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4" customFormat="1" x14ac:dyDescent="0.2">
      <c r="A29" s="18">
        <v>23</v>
      </c>
      <c r="B29" s="19" t="s">
        <v>54</v>
      </c>
      <c r="C29" s="36">
        <v>5344</v>
      </c>
      <c r="D29" s="36">
        <v>1819</v>
      </c>
      <c r="E29" s="38">
        <f t="shared" si="0"/>
        <v>7163</v>
      </c>
      <c r="F29" s="36">
        <v>35</v>
      </c>
      <c r="G29" s="36">
        <v>5469</v>
      </c>
      <c r="H29" s="36">
        <v>1858</v>
      </c>
      <c r="I29" s="36">
        <f t="shared" si="1"/>
        <v>7327</v>
      </c>
      <c r="J29" s="36">
        <v>34</v>
      </c>
      <c r="K29" s="36">
        <v>5303</v>
      </c>
      <c r="L29" s="36">
        <v>1795</v>
      </c>
      <c r="M29" s="36">
        <f t="shared" si="3"/>
        <v>7098</v>
      </c>
      <c r="N29" s="36">
        <v>33</v>
      </c>
      <c r="O29" s="36">
        <v>5410</v>
      </c>
      <c r="P29" s="36">
        <v>1845</v>
      </c>
      <c r="Q29" s="36">
        <f t="shared" si="4"/>
        <v>7255</v>
      </c>
      <c r="R29" s="36">
        <v>30</v>
      </c>
      <c r="S29" s="36">
        <v>7301</v>
      </c>
      <c r="T29" s="36">
        <v>2487</v>
      </c>
      <c r="U29" s="36">
        <f t="shared" si="5"/>
        <v>9788</v>
      </c>
      <c r="V29" s="36">
        <v>33</v>
      </c>
      <c r="W29" s="36">
        <v>11082</v>
      </c>
      <c r="X29" s="36">
        <v>3777</v>
      </c>
      <c r="Y29" s="36">
        <f t="shared" si="6"/>
        <v>14859</v>
      </c>
      <c r="Z29" s="36">
        <v>32</v>
      </c>
      <c r="AA29" s="36">
        <v>1627</v>
      </c>
      <c r="AB29" s="36">
        <v>555</v>
      </c>
      <c r="AC29" s="36">
        <f t="shared" si="7"/>
        <v>2182</v>
      </c>
      <c r="AD29" s="36">
        <v>23</v>
      </c>
      <c r="AE29" s="36">
        <v>2892</v>
      </c>
      <c r="AF29" s="36">
        <v>968</v>
      </c>
      <c r="AG29" s="36">
        <f t="shared" si="8"/>
        <v>3860</v>
      </c>
      <c r="AH29" s="36">
        <v>32</v>
      </c>
      <c r="AI29" s="36">
        <v>6575</v>
      </c>
      <c r="AJ29" s="36">
        <v>2176</v>
      </c>
      <c r="AK29" s="36">
        <f t="shared" si="9"/>
        <v>8751</v>
      </c>
      <c r="AL29" s="36">
        <v>32</v>
      </c>
      <c r="AM29" s="36"/>
      <c r="AN29" s="36"/>
      <c r="AO29" s="36"/>
      <c r="AP29" s="36"/>
      <c r="AQ29" s="39">
        <f t="shared" si="2"/>
        <v>68283</v>
      </c>
      <c r="AR29" s="41">
        <f>август!L31-'фот октябрь'!AQ29</f>
        <v>-12612</v>
      </c>
      <c r="AS29" s="41">
        <f>октябрь!L31-'фот октябрь'!AQ29</f>
        <v>-1</v>
      </c>
      <c r="AT29" s="226">
        <f t="shared" si="10"/>
        <v>121</v>
      </c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4" customFormat="1" x14ac:dyDescent="0.2">
      <c r="A30" s="20">
        <v>24</v>
      </c>
      <c r="B30" s="19" t="s">
        <v>55</v>
      </c>
      <c r="C30" s="36">
        <v>3765</v>
      </c>
      <c r="D30" s="36">
        <v>1284</v>
      </c>
      <c r="E30" s="38">
        <f t="shared" si="0"/>
        <v>5049</v>
      </c>
      <c r="F30" s="36">
        <v>31</v>
      </c>
      <c r="G30" s="36">
        <v>3868</v>
      </c>
      <c r="H30" s="36">
        <v>1325</v>
      </c>
      <c r="I30" s="36">
        <f t="shared" si="1"/>
        <v>5193</v>
      </c>
      <c r="J30" s="36">
        <v>29</v>
      </c>
      <c r="K30" s="36">
        <v>4042</v>
      </c>
      <c r="L30" s="36">
        <v>1378</v>
      </c>
      <c r="M30" s="36">
        <f t="shared" si="3"/>
        <v>5420</v>
      </c>
      <c r="N30" s="36">
        <v>46</v>
      </c>
      <c r="O30" s="36">
        <v>3844</v>
      </c>
      <c r="P30" s="36">
        <v>1311</v>
      </c>
      <c r="Q30" s="36">
        <f t="shared" si="4"/>
        <v>5155</v>
      </c>
      <c r="R30" s="36">
        <v>37</v>
      </c>
      <c r="S30" s="36">
        <v>7582</v>
      </c>
      <c r="T30" s="36">
        <v>2284</v>
      </c>
      <c r="U30" s="36">
        <f t="shared" si="5"/>
        <v>9866</v>
      </c>
      <c r="V30" s="36">
        <v>17</v>
      </c>
      <c r="W30" s="36">
        <v>5468</v>
      </c>
      <c r="X30" s="36">
        <v>1868</v>
      </c>
      <c r="Y30" s="36">
        <f t="shared" si="6"/>
        <v>7336</v>
      </c>
      <c r="Z30" s="36">
        <v>8</v>
      </c>
      <c r="AA30" s="36">
        <v>1830</v>
      </c>
      <c r="AB30" s="36">
        <v>627</v>
      </c>
      <c r="AC30" s="36">
        <f t="shared" si="7"/>
        <v>2457</v>
      </c>
      <c r="AD30" s="36">
        <v>23</v>
      </c>
      <c r="AE30" s="36">
        <v>2154</v>
      </c>
      <c r="AF30" s="36">
        <v>725</v>
      </c>
      <c r="AG30" s="36">
        <f t="shared" si="8"/>
        <v>2879</v>
      </c>
      <c r="AH30" s="36">
        <v>27</v>
      </c>
      <c r="AI30" s="36">
        <v>4094</v>
      </c>
      <c r="AJ30" s="36">
        <v>1428</v>
      </c>
      <c r="AK30" s="36">
        <f t="shared" si="9"/>
        <v>5522</v>
      </c>
      <c r="AL30" s="36">
        <v>28</v>
      </c>
      <c r="AM30" s="36"/>
      <c r="AN30" s="36"/>
      <c r="AO30" s="36"/>
      <c r="AP30" s="36"/>
      <c r="AQ30" s="39">
        <f t="shared" si="2"/>
        <v>48877</v>
      </c>
      <c r="AR30" s="41">
        <f>август!L32-'фот октябрь'!AQ30</f>
        <v>-8400</v>
      </c>
      <c r="AS30" s="41">
        <f>октябрь!L32-'фот октябрь'!AQ30</f>
        <v>1</v>
      </c>
      <c r="AT30" s="226">
        <f t="shared" si="10"/>
        <v>107</v>
      </c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3"/>
        <v>5882</v>
      </c>
      <c r="N31" s="36">
        <v>27</v>
      </c>
      <c r="O31" s="36">
        <v>4391</v>
      </c>
      <c r="P31" s="36">
        <v>1447</v>
      </c>
      <c r="Q31" s="36">
        <f t="shared" si="4"/>
        <v>5838</v>
      </c>
      <c r="R31" s="36">
        <v>34</v>
      </c>
      <c r="S31" s="36">
        <v>5566</v>
      </c>
      <c r="T31" s="36">
        <v>1880</v>
      </c>
      <c r="U31" s="36">
        <f t="shared" si="5"/>
        <v>7446</v>
      </c>
      <c r="V31" s="36">
        <v>32</v>
      </c>
      <c r="W31" s="36">
        <v>10168</v>
      </c>
      <c r="X31" s="36">
        <v>3477</v>
      </c>
      <c r="Y31" s="36">
        <f t="shared" si="6"/>
        <v>13645</v>
      </c>
      <c r="Z31" s="36">
        <v>31</v>
      </c>
      <c r="AA31" s="36">
        <v>1602</v>
      </c>
      <c r="AB31" s="36">
        <v>641</v>
      </c>
      <c r="AC31" s="36">
        <f t="shared" si="7"/>
        <v>2243</v>
      </c>
      <c r="AD31" s="36">
        <v>12</v>
      </c>
      <c r="AE31" s="36">
        <v>2011</v>
      </c>
      <c r="AF31" s="36">
        <v>643</v>
      </c>
      <c r="AG31" s="36">
        <f t="shared" si="8"/>
        <v>2654</v>
      </c>
      <c r="AH31" s="36">
        <v>33</v>
      </c>
      <c r="AI31" s="36">
        <v>5354</v>
      </c>
      <c r="AJ31" s="36">
        <v>1831</v>
      </c>
      <c r="AK31" s="36">
        <f t="shared" si="9"/>
        <v>7185</v>
      </c>
      <c r="AL31" s="36">
        <v>32</v>
      </c>
      <c r="AM31" s="36"/>
      <c r="AN31" s="36"/>
      <c r="AO31" s="36"/>
      <c r="AP31" s="36"/>
      <c r="AQ31" s="39">
        <f t="shared" si="2"/>
        <v>56456</v>
      </c>
      <c r="AR31" s="41">
        <f>август!L33-'фот октябрь'!AQ31</f>
        <v>-9840</v>
      </c>
      <c r="AS31" s="41">
        <f>октябрь!L33-'фот октябрь'!AQ31</f>
        <v>-1</v>
      </c>
      <c r="AT31" s="226">
        <f t="shared" si="10"/>
        <v>123</v>
      </c>
    </row>
    <row r="32" spans="1:102" s="24" customFormat="1" x14ac:dyDescent="0.2">
      <c r="A32" s="18">
        <v>26</v>
      </c>
      <c r="B32" s="19" t="s">
        <v>57</v>
      </c>
      <c r="C32" s="36">
        <v>5882</v>
      </c>
      <c r="D32" s="36">
        <v>2008</v>
      </c>
      <c r="E32" s="38">
        <f t="shared" si="0"/>
        <v>7890</v>
      </c>
      <c r="F32" s="36">
        <v>34</v>
      </c>
      <c r="G32" s="36">
        <v>5859</v>
      </c>
      <c r="H32" s="36">
        <v>1993</v>
      </c>
      <c r="I32" s="36">
        <f t="shared" si="1"/>
        <v>7852</v>
      </c>
      <c r="J32" s="36">
        <v>35</v>
      </c>
      <c r="K32" s="36">
        <v>5812</v>
      </c>
      <c r="L32" s="36">
        <v>1964</v>
      </c>
      <c r="M32" s="36">
        <f t="shared" si="3"/>
        <v>7776</v>
      </c>
      <c r="N32" s="36">
        <v>35</v>
      </c>
      <c r="O32" s="36">
        <v>5883</v>
      </c>
      <c r="P32" s="36">
        <v>2003</v>
      </c>
      <c r="Q32" s="36">
        <f t="shared" si="4"/>
        <v>7886</v>
      </c>
      <c r="R32" s="36">
        <v>34</v>
      </c>
      <c r="S32" s="36">
        <v>15670</v>
      </c>
      <c r="T32" s="36">
        <v>5351</v>
      </c>
      <c r="U32" s="36">
        <f t="shared" si="5"/>
        <v>21021</v>
      </c>
      <c r="V32" s="36">
        <v>34</v>
      </c>
      <c r="W32" s="36">
        <v>3599</v>
      </c>
      <c r="X32" s="36">
        <v>1216</v>
      </c>
      <c r="Y32" s="36">
        <f t="shared" si="6"/>
        <v>4815</v>
      </c>
      <c r="Z32" s="36">
        <v>34</v>
      </c>
      <c r="AA32" s="36">
        <v>2315</v>
      </c>
      <c r="AB32" s="36">
        <v>780</v>
      </c>
      <c r="AC32" s="36">
        <f t="shared" si="7"/>
        <v>3095</v>
      </c>
      <c r="AD32" s="36">
        <v>34</v>
      </c>
      <c r="AE32" s="36">
        <v>3042</v>
      </c>
      <c r="AF32" s="36">
        <v>1039</v>
      </c>
      <c r="AG32" s="36">
        <f t="shared" si="8"/>
        <v>4081</v>
      </c>
      <c r="AH32" s="36">
        <v>31</v>
      </c>
      <c r="AI32" s="36">
        <v>7130</v>
      </c>
      <c r="AJ32" s="36">
        <v>2432</v>
      </c>
      <c r="AK32" s="36">
        <f t="shared" si="9"/>
        <v>9562</v>
      </c>
      <c r="AL32" s="36">
        <v>36</v>
      </c>
      <c r="AM32" s="36"/>
      <c r="AN32" s="36"/>
      <c r="AO32" s="36"/>
      <c r="AP32" s="36"/>
      <c r="AQ32" s="39">
        <f t="shared" si="2"/>
        <v>73978</v>
      </c>
      <c r="AR32" s="41">
        <f>август!L34-'фот октябрь'!AQ32</f>
        <v>-13643</v>
      </c>
      <c r="AS32" s="41">
        <f>октябрь!L34-'фот октябрь'!AQ32</f>
        <v>1</v>
      </c>
      <c r="AT32" s="226">
        <f t="shared" si="10"/>
        <v>121</v>
      </c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3"/>
        <v>3914</v>
      </c>
      <c r="N33" s="36">
        <v>26</v>
      </c>
      <c r="O33" s="36">
        <v>2958</v>
      </c>
      <c r="P33" s="36">
        <v>1006</v>
      </c>
      <c r="Q33" s="36">
        <f t="shared" si="4"/>
        <v>3964</v>
      </c>
      <c r="R33" s="36">
        <v>26</v>
      </c>
      <c r="S33" s="36">
        <v>6189</v>
      </c>
      <c r="T33" s="36">
        <v>2152</v>
      </c>
      <c r="U33" s="36">
        <f t="shared" si="5"/>
        <v>8341</v>
      </c>
      <c r="V33" s="36">
        <v>28</v>
      </c>
      <c r="W33" s="36">
        <v>4429</v>
      </c>
      <c r="X33" s="36">
        <v>1533</v>
      </c>
      <c r="Y33" s="36">
        <f t="shared" si="6"/>
        <v>5962</v>
      </c>
      <c r="Z33" s="36">
        <v>27</v>
      </c>
      <c r="AA33" s="36">
        <v>507</v>
      </c>
      <c r="AB33" s="36">
        <v>178</v>
      </c>
      <c r="AC33" s="36">
        <f t="shared" si="7"/>
        <v>685</v>
      </c>
      <c r="AD33" s="36">
        <v>29</v>
      </c>
      <c r="AE33" s="36">
        <v>1638</v>
      </c>
      <c r="AF33" s="36">
        <v>509</v>
      </c>
      <c r="AG33" s="36">
        <f t="shared" si="8"/>
        <v>2147</v>
      </c>
      <c r="AH33" s="36">
        <v>26</v>
      </c>
      <c r="AI33" s="36">
        <v>3050</v>
      </c>
      <c r="AJ33" s="36">
        <v>1045</v>
      </c>
      <c r="AK33" s="36">
        <f t="shared" si="9"/>
        <v>4095</v>
      </c>
      <c r="AL33" s="36">
        <v>27</v>
      </c>
      <c r="AM33" s="36"/>
      <c r="AN33" s="36"/>
      <c r="AO33" s="36"/>
      <c r="AP33" s="36"/>
      <c r="AQ33" s="39">
        <f t="shared" si="2"/>
        <v>37143</v>
      </c>
      <c r="AR33" s="41">
        <f>август!L35-'фот октябрь'!AQ33</f>
        <v>-6243</v>
      </c>
      <c r="AS33" s="41">
        <f>октябрь!L35-'фот октябрь'!AQ33</f>
        <v>-1</v>
      </c>
      <c r="AT33" s="226">
        <f t="shared" si="10"/>
        <v>103</v>
      </c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4" customFormat="1" x14ac:dyDescent="0.2">
      <c r="A34" s="18">
        <v>28</v>
      </c>
      <c r="B34" s="21" t="s">
        <v>59</v>
      </c>
      <c r="C34" s="36">
        <v>4830</v>
      </c>
      <c r="D34" s="36">
        <v>1616</v>
      </c>
      <c r="E34" s="38">
        <f t="shared" si="0"/>
        <v>6446</v>
      </c>
      <c r="F34" s="36">
        <v>30</v>
      </c>
      <c r="G34" s="36">
        <v>4751</v>
      </c>
      <c r="H34" s="36">
        <v>1591</v>
      </c>
      <c r="I34" s="36">
        <f t="shared" si="1"/>
        <v>6342</v>
      </c>
      <c r="J34" s="36">
        <v>31</v>
      </c>
      <c r="K34" s="36">
        <v>5268</v>
      </c>
      <c r="L34" s="36">
        <v>1757</v>
      </c>
      <c r="M34" s="36">
        <f t="shared" si="3"/>
        <v>7025</v>
      </c>
      <c r="N34" s="36">
        <v>35</v>
      </c>
      <c r="O34" s="36">
        <v>9231</v>
      </c>
      <c r="P34" s="36">
        <v>3149</v>
      </c>
      <c r="Q34" s="36">
        <f t="shared" si="4"/>
        <v>12380</v>
      </c>
      <c r="R34" s="36">
        <v>58</v>
      </c>
      <c r="S34" s="36">
        <v>9661</v>
      </c>
      <c r="T34" s="36">
        <v>3285</v>
      </c>
      <c r="U34" s="36">
        <f t="shared" si="5"/>
        <v>12946</v>
      </c>
      <c r="V34" s="36">
        <v>49</v>
      </c>
      <c r="W34" s="36">
        <v>9241</v>
      </c>
      <c r="X34" s="36">
        <v>3140</v>
      </c>
      <c r="Y34" s="36">
        <f t="shared" si="6"/>
        <v>12381</v>
      </c>
      <c r="Z34" s="36">
        <v>34</v>
      </c>
      <c r="AA34" s="36">
        <v>1291</v>
      </c>
      <c r="AB34" s="36">
        <v>426</v>
      </c>
      <c r="AC34" s="36">
        <f t="shared" si="7"/>
        <v>1717</v>
      </c>
      <c r="AD34" s="36">
        <v>34</v>
      </c>
      <c r="AE34" s="36">
        <v>2942</v>
      </c>
      <c r="AF34" s="36">
        <v>995</v>
      </c>
      <c r="AG34" s="36">
        <f t="shared" si="8"/>
        <v>3937</v>
      </c>
      <c r="AH34" s="36">
        <v>35</v>
      </c>
      <c r="AI34" s="36">
        <v>5944</v>
      </c>
      <c r="AJ34" s="36">
        <v>2029</v>
      </c>
      <c r="AK34" s="36">
        <f t="shared" si="9"/>
        <v>7973</v>
      </c>
      <c r="AL34" s="36">
        <v>34</v>
      </c>
      <c r="AM34" s="36"/>
      <c r="AN34" s="36"/>
      <c r="AO34" s="36"/>
      <c r="AP34" s="36"/>
      <c r="AQ34" s="39">
        <f t="shared" si="2"/>
        <v>71147</v>
      </c>
      <c r="AR34" s="41">
        <f>август!L36-'фот октябрь'!AQ34</f>
        <v>-11911</v>
      </c>
      <c r="AS34" s="41">
        <f>октябрь!L36-'фот октябрь'!AQ34</f>
        <v>-1</v>
      </c>
      <c r="AT34" s="226">
        <f t="shared" si="10"/>
        <v>64</v>
      </c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3"/>
        <v>7008</v>
      </c>
      <c r="N35" s="36">
        <v>0</v>
      </c>
      <c r="O35" s="36">
        <v>5246</v>
      </c>
      <c r="P35" s="36">
        <v>1788</v>
      </c>
      <c r="Q35" s="36">
        <f t="shared" si="4"/>
        <v>7034</v>
      </c>
      <c r="R35" s="36"/>
      <c r="S35" s="36">
        <v>7627</v>
      </c>
      <c r="T35" s="36">
        <v>2603</v>
      </c>
      <c r="U35" s="36">
        <f t="shared" si="5"/>
        <v>10230</v>
      </c>
      <c r="V35" s="36"/>
      <c r="W35" s="36">
        <v>9680</v>
      </c>
      <c r="X35" s="36">
        <v>3303</v>
      </c>
      <c r="Y35" s="36">
        <f t="shared" si="6"/>
        <v>12983</v>
      </c>
      <c r="Z35" s="36"/>
      <c r="AA35" s="36">
        <v>1731</v>
      </c>
      <c r="AB35" s="36">
        <v>588</v>
      </c>
      <c r="AC35" s="36">
        <f t="shared" si="7"/>
        <v>2319</v>
      </c>
      <c r="AD35" s="36"/>
      <c r="AE35" s="36">
        <v>2407</v>
      </c>
      <c r="AF35" s="36">
        <v>918</v>
      </c>
      <c r="AG35" s="36">
        <f t="shared" si="8"/>
        <v>3325</v>
      </c>
      <c r="AH35" s="36"/>
      <c r="AI35" s="36">
        <v>5912</v>
      </c>
      <c r="AJ35" s="36">
        <v>1871</v>
      </c>
      <c r="AK35" s="36">
        <f t="shared" si="9"/>
        <v>7783</v>
      </c>
      <c r="AL35" s="36"/>
      <c r="AM35" s="36"/>
      <c r="AN35" s="36"/>
      <c r="AO35" s="36"/>
      <c r="AP35" s="36"/>
      <c r="AQ35" s="39">
        <f t="shared" si="2"/>
        <v>64299</v>
      </c>
      <c r="AR35" s="41">
        <f>август!L37-'фот октябрь'!AQ35</f>
        <v>-11111</v>
      </c>
      <c r="AS35" s="41">
        <f>октябрь!L37-'фот октябрь'!AQ35</f>
        <v>-2</v>
      </c>
      <c r="AT35" s="226">
        <f t="shared" si="10"/>
        <v>111</v>
      </c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3"/>
        <v>7171</v>
      </c>
      <c r="N36" s="36">
        <v>33</v>
      </c>
      <c r="O36" s="36">
        <v>5224</v>
      </c>
      <c r="P36" s="36">
        <v>1773</v>
      </c>
      <c r="Q36" s="36">
        <f t="shared" si="4"/>
        <v>6997</v>
      </c>
      <c r="R36" s="36">
        <v>33</v>
      </c>
      <c r="S36" s="36">
        <v>7656</v>
      </c>
      <c r="T36" s="36">
        <v>2653</v>
      </c>
      <c r="U36" s="36">
        <f t="shared" si="5"/>
        <v>10309</v>
      </c>
      <c r="V36" s="36">
        <v>33</v>
      </c>
      <c r="W36" s="36">
        <v>9729</v>
      </c>
      <c r="X36" s="36">
        <v>3246</v>
      </c>
      <c r="Y36" s="36">
        <f t="shared" si="6"/>
        <v>12975</v>
      </c>
      <c r="Z36" s="36">
        <v>33</v>
      </c>
      <c r="AA36" s="36">
        <v>5470</v>
      </c>
      <c r="AB36" s="36">
        <v>852</v>
      </c>
      <c r="AC36" s="36">
        <f t="shared" si="7"/>
        <v>6322</v>
      </c>
      <c r="AD36" s="36">
        <v>33</v>
      </c>
      <c r="AE36" s="36">
        <v>2029</v>
      </c>
      <c r="AF36" s="36">
        <v>1654</v>
      </c>
      <c r="AG36" s="36">
        <f t="shared" si="8"/>
        <v>3683</v>
      </c>
      <c r="AH36" s="36">
        <v>33</v>
      </c>
      <c r="AI36" s="36">
        <v>7205</v>
      </c>
      <c r="AJ36" s="36">
        <v>2339</v>
      </c>
      <c r="AK36" s="36">
        <f t="shared" si="9"/>
        <v>9544</v>
      </c>
      <c r="AL36" s="36">
        <v>34</v>
      </c>
      <c r="AM36" s="36"/>
      <c r="AN36" s="36"/>
      <c r="AO36" s="36"/>
      <c r="AP36" s="36"/>
      <c r="AQ36" s="39">
        <f t="shared" si="2"/>
        <v>71219</v>
      </c>
      <c r="AR36" s="41">
        <f>август!L38-'фот октябрь'!AQ36</f>
        <v>-13231</v>
      </c>
      <c r="AS36" s="41">
        <f>октябрь!L38-'фот октябрь'!AQ36</f>
        <v>-4</v>
      </c>
      <c r="AT36" s="226">
        <f t="shared" si="10"/>
        <v>136</v>
      </c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3"/>
        <v>9038</v>
      </c>
      <c r="N37" s="36">
        <v>26</v>
      </c>
      <c r="O37" s="36">
        <v>6918</v>
      </c>
      <c r="P37" s="36">
        <v>2366</v>
      </c>
      <c r="Q37" s="36">
        <f t="shared" si="4"/>
        <v>9284</v>
      </c>
      <c r="R37" s="36">
        <v>25</v>
      </c>
      <c r="S37" s="36">
        <v>8000</v>
      </c>
      <c r="T37" s="36">
        <v>2736</v>
      </c>
      <c r="U37" s="36">
        <f t="shared" si="5"/>
        <v>10736</v>
      </c>
      <c r="V37" s="36">
        <v>28</v>
      </c>
      <c r="W37" s="36">
        <v>17373</v>
      </c>
      <c r="X37" s="36">
        <v>5941</v>
      </c>
      <c r="Y37" s="36">
        <f t="shared" si="6"/>
        <v>23314</v>
      </c>
      <c r="Z37" s="36">
        <v>26</v>
      </c>
      <c r="AA37" s="36">
        <v>2722</v>
      </c>
      <c r="AB37" s="36">
        <v>931</v>
      </c>
      <c r="AC37" s="36">
        <f t="shared" si="7"/>
        <v>3653</v>
      </c>
      <c r="AD37" s="36">
        <v>26</v>
      </c>
      <c r="AE37" s="36">
        <v>2906</v>
      </c>
      <c r="AF37" s="36">
        <v>994</v>
      </c>
      <c r="AG37" s="36">
        <f t="shared" si="8"/>
        <v>3900</v>
      </c>
      <c r="AH37" s="36">
        <v>26</v>
      </c>
      <c r="AI37" s="36">
        <v>9524</v>
      </c>
      <c r="AJ37" s="36">
        <v>3257</v>
      </c>
      <c r="AK37" s="36">
        <f t="shared" si="9"/>
        <v>12781</v>
      </c>
      <c r="AL37" s="36">
        <v>32</v>
      </c>
      <c r="AM37" s="36"/>
      <c r="AN37" s="36"/>
      <c r="AO37" s="36"/>
      <c r="AP37" s="36"/>
      <c r="AQ37" s="39">
        <f t="shared" si="2"/>
        <v>91308</v>
      </c>
      <c r="AR37" s="41">
        <f>август!L39-'фот октябрь'!AQ37</f>
        <v>-16681</v>
      </c>
      <c r="AS37" s="41">
        <f>октябрь!L39-'фот октябрь'!AQ37</f>
        <v>2</v>
      </c>
      <c r="AT37" s="226">
        <f t="shared" si="10"/>
        <v>138</v>
      </c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3"/>
        <v>9467</v>
      </c>
      <c r="N38" s="36">
        <v>28</v>
      </c>
      <c r="O38" s="36">
        <v>7214</v>
      </c>
      <c r="P38" s="36">
        <v>2499</v>
      </c>
      <c r="Q38" s="36">
        <f t="shared" si="4"/>
        <v>9713</v>
      </c>
      <c r="R38" s="36">
        <v>28</v>
      </c>
      <c r="S38" s="36">
        <v>12539</v>
      </c>
      <c r="T38" s="36">
        <v>4264</v>
      </c>
      <c r="U38" s="36">
        <f t="shared" si="5"/>
        <v>16803</v>
      </c>
      <c r="V38" s="36">
        <v>29</v>
      </c>
      <c r="W38" s="36">
        <v>11895</v>
      </c>
      <c r="X38" s="36">
        <v>3947</v>
      </c>
      <c r="Y38" s="36">
        <f t="shared" si="6"/>
        <v>15842</v>
      </c>
      <c r="Z38" s="36">
        <v>29</v>
      </c>
      <c r="AA38" s="36">
        <v>2320</v>
      </c>
      <c r="AB38" s="36">
        <v>935</v>
      </c>
      <c r="AC38" s="36">
        <f t="shared" si="7"/>
        <v>3255</v>
      </c>
      <c r="AD38" s="36">
        <v>29</v>
      </c>
      <c r="AE38" s="36">
        <v>3315</v>
      </c>
      <c r="AF38" s="36">
        <v>1322</v>
      </c>
      <c r="AG38" s="36">
        <f t="shared" si="8"/>
        <v>4637</v>
      </c>
      <c r="AH38" s="36">
        <v>29</v>
      </c>
      <c r="AI38" s="36">
        <v>8064</v>
      </c>
      <c r="AJ38" s="36">
        <v>2849</v>
      </c>
      <c r="AK38" s="36">
        <f t="shared" si="9"/>
        <v>10913</v>
      </c>
      <c r="AL38" s="36">
        <v>26</v>
      </c>
      <c r="AM38" s="36"/>
      <c r="AN38" s="36"/>
      <c r="AO38" s="36"/>
      <c r="AP38" s="36"/>
      <c r="AQ38" s="39">
        <f t="shared" si="2"/>
        <v>90004</v>
      </c>
      <c r="AR38" s="41">
        <f>август!L40-'фот октябрь'!AQ38</f>
        <v>-15550</v>
      </c>
      <c r="AS38" s="41">
        <f>октябрь!L40-'фот октябрь'!AQ38</f>
        <v>0</v>
      </c>
      <c r="AT38" s="226">
        <f t="shared" si="10"/>
        <v>112</v>
      </c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4" customFormat="1" x14ac:dyDescent="0.2">
      <c r="A39" s="18">
        <v>33</v>
      </c>
      <c r="B39" s="19" t="s">
        <v>64</v>
      </c>
      <c r="C39" s="36">
        <v>3785</v>
      </c>
      <c r="D39" s="36">
        <v>1274</v>
      </c>
      <c r="E39" s="38">
        <f t="shared" si="0"/>
        <v>5059</v>
      </c>
      <c r="F39" s="36">
        <v>18</v>
      </c>
      <c r="G39" s="36">
        <v>3726</v>
      </c>
      <c r="H39" s="36">
        <v>1234</v>
      </c>
      <c r="I39" s="36">
        <f t="shared" si="1"/>
        <v>4960</v>
      </c>
      <c r="J39" s="36">
        <v>59</v>
      </c>
      <c r="K39" s="36">
        <v>3662</v>
      </c>
      <c r="L39" s="36">
        <v>1227</v>
      </c>
      <c r="M39" s="36">
        <f t="shared" si="3"/>
        <v>4889</v>
      </c>
      <c r="N39" s="36">
        <v>19</v>
      </c>
      <c r="O39" s="36">
        <v>3615</v>
      </c>
      <c r="P39" s="36">
        <v>1227</v>
      </c>
      <c r="Q39" s="36">
        <f t="shared" si="4"/>
        <v>4842</v>
      </c>
      <c r="R39" s="36">
        <v>19</v>
      </c>
      <c r="S39" s="36">
        <v>5505</v>
      </c>
      <c r="T39" s="36">
        <v>1870</v>
      </c>
      <c r="U39" s="36">
        <f t="shared" si="5"/>
        <v>7375</v>
      </c>
      <c r="V39" s="36">
        <v>19</v>
      </c>
      <c r="W39" s="36">
        <v>7059</v>
      </c>
      <c r="X39" s="36">
        <v>2405</v>
      </c>
      <c r="Y39" s="36">
        <f t="shared" si="6"/>
        <v>9464</v>
      </c>
      <c r="Z39" s="36">
        <v>20</v>
      </c>
      <c r="AA39" s="36">
        <v>1939</v>
      </c>
      <c r="AB39" s="36">
        <v>347</v>
      </c>
      <c r="AC39" s="36">
        <f t="shared" si="7"/>
        <v>2286</v>
      </c>
      <c r="AD39" s="36">
        <v>19</v>
      </c>
      <c r="AE39" s="36">
        <v>1997</v>
      </c>
      <c r="AF39" s="36">
        <v>702</v>
      </c>
      <c r="AG39" s="36">
        <f t="shared" si="8"/>
        <v>2699</v>
      </c>
      <c r="AH39" s="36">
        <v>19</v>
      </c>
      <c r="AI39" s="36">
        <v>3977</v>
      </c>
      <c r="AJ39" s="36">
        <v>1544</v>
      </c>
      <c r="AK39" s="36">
        <f t="shared" si="9"/>
        <v>5521</v>
      </c>
      <c r="AL39" s="36">
        <v>19</v>
      </c>
      <c r="AM39" s="36"/>
      <c r="AN39" s="36"/>
      <c r="AO39" s="36"/>
      <c r="AP39" s="36"/>
      <c r="AQ39" s="39">
        <f t="shared" si="2"/>
        <v>47095</v>
      </c>
      <c r="AR39" s="41">
        <f>август!L41-'фот октябрь'!AQ39</f>
        <v>-8221</v>
      </c>
      <c r="AS39" s="41">
        <f>октябрь!L41-'фот октябрь'!AQ39</f>
        <v>-2</v>
      </c>
      <c r="AT39" s="226">
        <f t="shared" si="10"/>
        <v>114</v>
      </c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3"/>
        <v>5029</v>
      </c>
      <c r="N40" s="36">
        <v>17</v>
      </c>
      <c r="O40" s="36">
        <v>3799</v>
      </c>
      <c r="P40" s="36">
        <v>1297</v>
      </c>
      <c r="Q40" s="36">
        <f t="shared" si="4"/>
        <v>5096</v>
      </c>
      <c r="R40" s="36">
        <v>17</v>
      </c>
      <c r="S40" s="36">
        <v>4128</v>
      </c>
      <c r="T40" s="36">
        <v>1412</v>
      </c>
      <c r="U40" s="36">
        <f t="shared" si="5"/>
        <v>5540</v>
      </c>
      <c r="V40" s="36"/>
      <c r="W40" s="36">
        <v>7931</v>
      </c>
      <c r="X40" s="36">
        <v>2702</v>
      </c>
      <c r="Y40" s="36">
        <f t="shared" si="6"/>
        <v>10633</v>
      </c>
      <c r="Z40" s="36">
        <v>17</v>
      </c>
      <c r="AA40" s="36">
        <v>1546</v>
      </c>
      <c r="AB40" s="36">
        <v>529</v>
      </c>
      <c r="AC40" s="36">
        <f t="shared" si="7"/>
        <v>2075</v>
      </c>
      <c r="AD40" s="36">
        <v>17</v>
      </c>
      <c r="AE40" s="36">
        <v>2028</v>
      </c>
      <c r="AF40" s="36">
        <v>682</v>
      </c>
      <c r="AG40" s="36">
        <f t="shared" si="8"/>
        <v>2710</v>
      </c>
      <c r="AH40" s="36">
        <v>17</v>
      </c>
      <c r="AI40" s="36">
        <v>4916</v>
      </c>
      <c r="AJ40" s="36">
        <v>1646</v>
      </c>
      <c r="AK40" s="36">
        <f t="shared" si="9"/>
        <v>6562</v>
      </c>
      <c r="AL40" s="36">
        <v>15</v>
      </c>
      <c r="AM40" s="36"/>
      <c r="AN40" s="36"/>
      <c r="AO40" s="36"/>
      <c r="AP40" s="36"/>
      <c r="AQ40" s="39">
        <f t="shared" si="2"/>
        <v>47940</v>
      </c>
      <c r="AR40" s="41">
        <f>август!L42-'фот октябрь'!AQ40</f>
        <v>-9274</v>
      </c>
      <c r="AS40" s="41">
        <f>октябрь!L42-'фот октябрь'!AQ40</f>
        <v>-4</v>
      </c>
      <c r="AT40" s="226">
        <f t="shared" si="10"/>
        <v>129</v>
      </c>
    </row>
    <row r="41" spans="1:102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Q41" si="11">SUM(K7:K40)</f>
        <v>243474</v>
      </c>
      <c r="L41" s="38">
        <f t="shared" si="11"/>
        <v>85174</v>
      </c>
      <c r="M41" s="38">
        <f t="shared" si="11"/>
        <v>328648</v>
      </c>
      <c r="N41" s="38">
        <f>SUM(N7:N40)/34</f>
        <v>27</v>
      </c>
      <c r="O41" s="38">
        <f t="shared" si="11"/>
        <v>247626</v>
      </c>
      <c r="P41" s="38">
        <f t="shared" si="11"/>
        <v>85753</v>
      </c>
      <c r="Q41" s="38">
        <f t="shared" si="11"/>
        <v>333379</v>
      </c>
      <c r="R41" s="38">
        <f>SUM(R7:R40)/34</f>
        <v>27</v>
      </c>
      <c r="S41" s="38">
        <f t="shared" si="11"/>
        <v>450874</v>
      </c>
      <c r="T41" s="38">
        <f t="shared" si="11"/>
        <v>132139</v>
      </c>
      <c r="U41" s="38">
        <f t="shared" si="11"/>
        <v>583013</v>
      </c>
      <c r="V41" s="38">
        <f>SUM(V7:V40)/34</f>
        <v>24</v>
      </c>
      <c r="W41" s="38">
        <f t="shared" si="11"/>
        <v>383731</v>
      </c>
      <c r="X41" s="38">
        <f t="shared" si="11"/>
        <v>147978</v>
      </c>
      <c r="Y41" s="38">
        <f t="shared" si="11"/>
        <v>531709</v>
      </c>
      <c r="Z41" s="38">
        <f>SUM(Z7:Z40)/34</f>
        <v>25</v>
      </c>
      <c r="AA41" s="38">
        <f t="shared" si="11"/>
        <v>82221</v>
      </c>
      <c r="AB41" s="38">
        <f t="shared" si="11"/>
        <v>29108</v>
      </c>
      <c r="AC41" s="38">
        <f t="shared" si="11"/>
        <v>111329</v>
      </c>
      <c r="AD41" s="38">
        <f>SUM(AD7:AD40)/34</f>
        <v>23</v>
      </c>
      <c r="AE41" s="38">
        <f t="shared" si="11"/>
        <v>123982</v>
      </c>
      <c r="AF41" s="38">
        <f t="shared" si="11"/>
        <v>45198</v>
      </c>
      <c r="AG41" s="38">
        <f t="shared" si="11"/>
        <v>169180</v>
      </c>
      <c r="AH41" s="38">
        <f>SUM(AH7:AH40)/34</f>
        <v>25</v>
      </c>
      <c r="AI41" s="38">
        <f t="shared" si="11"/>
        <v>297897</v>
      </c>
      <c r="AJ41" s="38">
        <f t="shared" si="11"/>
        <v>99980</v>
      </c>
      <c r="AK41" s="38">
        <f t="shared" si="11"/>
        <v>397877</v>
      </c>
      <c r="AL41" s="38">
        <f>SUM(AL7:AL40)/34</f>
        <v>22</v>
      </c>
      <c r="AM41" s="38"/>
      <c r="AN41" s="38"/>
      <c r="AO41" s="38"/>
      <c r="AP41" s="38"/>
      <c r="AQ41" s="39">
        <f t="shared" si="11"/>
        <v>3110257</v>
      </c>
      <c r="AR41" s="27"/>
      <c r="AS41" s="27"/>
      <c r="AT41" s="226">
        <f t="shared" si="10"/>
        <v>119</v>
      </c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</row>
    <row r="45" spans="1:102" x14ac:dyDescent="0.2">
      <c r="AR45" s="29"/>
    </row>
    <row r="46" spans="1:102" x14ac:dyDescent="0.2">
      <c r="AQ46" s="33"/>
    </row>
  </sheetData>
  <mergeCells count="36">
    <mergeCell ref="R5:R6"/>
    <mergeCell ref="A1:AQ2"/>
    <mergeCell ref="A3:AQ3"/>
    <mergeCell ref="A5:A6"/>
    <mergeCell ref="B5:B6"/>
    <mergeCell ref="C5:D5"/>
    <mergeCell ref="E5:E6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H5:AH6"/>
    <mergeCell ref="S5:T5"/>
    <mergeCell ref="U5:U6"/>
    <mergeCell ref="V5:V6"/>
    <mergeCell ref="W5:X5"/>
    <mergeCell ref="Y5:Y6"/>
    <mergeCell ref="Z5:Z6"/>
    <mergeCell ref="AA5:AB5"/>
    <mergeCell ref="AC5:AC6"/>
    <mergeCell ref="AD5:AD6"/>
    <mergeCell ref="AE5:AF5"/>
    <mergeCell ref="AG5:AG6"/>
    <mergeCell ref="AT5:AT6"/>
    <mergeCell ref="AI5:AJ5"/>
    <mergeCell ref="AK5:AK6"/>
    <mergeCell ref="AL5:AL6"/>
    <mergeCell ref="AQ5:AQ6"/>
    <mergeCell ref="AM5:AN5"/>
    <mergeCell ref="AO5:AO6"/>
    <mergeCell ref="AP5:AP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64"/>
  <sheetViews>
    <sheetView zoomScale="130" zoomScaleNormal="130" workbookViewId="0">
      <pane xSplit="2" ySplit="8" topLeftCell="F9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.75" x14ac:dyDescent="0.2"/>
  <cols>
    <col min="1" max="1" width="3.140625" style="148" customWidth="1"/>
    <col min="2" max="2" width="14.42578125" style="148" customWidth="1"/>
    <col min="3" max="3" width="11.7109375" style="148" customWidth="1"/>
    <col min="4" max="4" width="10.7109375" style="148" customWidth="1"/>
    <col min="5" max="5" width="10.42578125" style="148" customWidth="1"/>
    <col min="6" max="6" width="8.85546875" style="148" customWidth="1"/>
    <col min="7" max="7" width="9.140625" style="148" customWidth="1"/>
    <col min="8" max="8" width="9.28515625" style="148" customWidth="1"/>
    <col min="9" max="9" width="11.5703125" style="148" customWidth="1"/>
    <col min="10" max="10" width="14.28515625" style="148" customWidth="1"/>
    <col min="11" max="12" width="11.5703125" style="148" customWidth="1"/>
    <col min="13" max="13" width="9.5703125" style="148" customWidth="1"/>
    <col min="14" max="14" width="11.42578125" style="148" customWidth="1"/>
    <col min="15" max="15" width="11.85546875" style="148" customWidth="1"/>
    <col min="16" max="16" width="11.7109375" style="148" customWidth="1"/>
    <col min="17" max="17" width="9.28515625" style="148" customWidth="1"/>
    <col min="18" max="18" width="11" style="148" customWidth="1"/>
    <col min="19" max="19" width="10.5703125" style="207" customWidth="1"/>
    <col min="20" max="20" width="10.28515625" style="148" hidden="1" customWidth="1"/>
    <col min="21" max="21" width="9.7109375" style="148" customWidth="1"/>
    <col min="22" max="22" width="12.42578125" style="201" customWidth="1"/>
    <col min="23" max="23" width="8.7109375" style="145" customWidth="1"/>
    <col min="24" max="24" width="11.7109375" style="145" customWidth="1"/>
    <col min="25" max="25" width="11.28515625" style="148" hidden="1" customWidth="1"/>
    <col min="26" max="26" width="12.42578125" style="148" hidden="1" customWidth="1"/>
    <col min="27" max="27" width="13.7109375" style="148" customWidth="1"/>
    <col min="28" max="16384" width="9.140625" style="148"/>
  </cols>
  <sheetData>
    <row r="1" spans="1:27" ht="18.75" x14ac:dyDescent="0.3">
      <c r="B1" s="453" t="s">
        <v>14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235"/>
      <c r="U1" s="454" t="s">
        <v>31</v>
      </c>
      <c r="V1" s="455"/>
      <c r="W1" s="52"/>
      <c r="X1" s="52"/>
      <c r="Y1" s="236"/>
    </row>
    <row r="2" spans="1:27" ht="18.75" x14ac:dyDescent="0.3">
      <c r="B2" s="453" t="s">
        <v>127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235"/>
      <c r="U2" s="455"/>
      <c r="V2" s="455"/>
      <c r="W2" s="52"/>
      <c r="X2" s="52"/>
      <c r="Y2" s="236"/>
    </row>
    <row r="3" spans="1:27" ht="18.75" x14ac:dyDescent="0.3">
      <c r="B3" s="181"/>
      <c r="C3" s="181"/>
      <c r="D3" s="181"/>
      <c r="E3" s="181"/>
      <c r="F3" s="181"/>
      <c r="G3" s="181"/>
      <c r="H3" s="181"/>
      <c r="I3" s="181"/>
      <c r="J3" s="456"/>
      <c r="K3" s="456"/>
      <c r="L3" s="456"/>
      <c r="M3" s="456"/>
      <c r="N3" s="456"/>
      <c r="O3" s="181"/>
      <c r="P3" s="181"/>
      <c r="Q3" s="181"/>
      <c r="R3" s="181"/>
      <c r="S3" s="203"/>
      <c r="T3" s="181"/>
      <c r="U3" s="455"/>
      <c r="V3" s="455"/>
      <c r="W3" s="52"/>
      <c r="X3" s="52"/>
      <c r="Y3" s="236"/>
    </row>
    <row r="4" spans="1:27" ht="18.75" x14ac:dyDescent="0.3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203"/>
      <c r="T4" s="181"/>
      <c r="V4" s="197" t="s">
        <v>6</v>
      </c>
      <c r="W4" s="53"/>
      <c r="X4" s="53"/>
      <c r="Y4" s="182"/>
    </row>
    <row r="5" spans="1:27" s="183" customFormat="1" ht="12.75" customHeight="1" x14ac:dyDescent="0.2">
      <c r="A5" s="396" t="s">
        <v>83</v>
      </c>
      <c r="B5" s="396" t="s">
        <v>15</v>
      </c>
      <c r="C5" s="396" t="s">
        <v>18</v>
      </c>
      <c r="D5" s="396"/>
      <c r="E5" s="396"/>
      <c r="F5" s="396" t="s">
        <v>1</v>
      </c>
      <c r="G5" s="396"/>
      <c r="H5" s="396"/>
      <c r="I5" s="396" t="s">
        <v>25</v>
      </c>
      <c r="J5" s="396" t="s">
        <v>84</v>
      </c>
      <c r="K5" s="396" t="s">
        <v>12</v>
      </c>
      <c r="L5" s="396"/>
      <c r="M5" s="396"/>
      <c r="N5" s="396"/>
      <c r="O5" s="396" t="s">
        <v>13</v>
      </c>
      <c r="P5" s="396"/>
      <c r="Q5" s="396"/>
      <c r="R5" s="396"/>
      <c r="S5" s="448" t="s">
        <v>67</v>
      </c>
      <c r="T5" s="449" t="s">
        <v>76</v>
      </c>
      <c r="U5" s="396" t="s">
        <v>2</v>
      </c>
      <c r="V5" s="452" t="s">
        <v>3</v>
      </c>
      <c r="W5" s="421" t="s">
        <v>113</v>
      </c>
      <c r="X5" s="421" t="s">
        <v>128</v>
      </c>
      <c r="Y5" s="396" t="s">
        <v>114</v>
      </c>
    </row>
    <row r="6" spans="1:27" s="183" customFormat="1" ht="24" customHeight="1" x14ac:dyDescent="0.2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 t="s">
        <v>10</v>
      </c>
      <c r="L6" s="396" t="s">
        <v>68</v>
      </c>
      <c r="M6" s="396" t="s">
        <v>5</v>
      </c>
      <c r="N6" s="396"/>
      <c r="O6" s="396" t="s">
        <v>10</v>
      </c>
      <c r="P6" s="396" t="s">
        <v>11</v>
      </c>
      <c r="Q6" s="396" t="s">
        <v>5</v>
      </c>
      <c r="R6" s="396"/>
      <c r="S6" s="448"/>
      <c r="T6" s="450"/>
      <c r="U6" s="396"/>
      <c r="V6" s="452"/>
      <c r="W6" s="421"/>
      <c r="X6" s="421"/>
      <c r="Y6" s="396"/>
    </row>
    <row r="7" spans="1:27" s="183" customFormat="1" ht="89.25" customHeight="1" x14ac:dyDescent="0.2">
      <c r="A7" s="396"/>
      <c r="B7" s="396"/>
      <c r="C7" s="233" t="s">
        <v>19</v>
      </c>
      <c r="D7" s="233" t="s">
        <v>20</v>
      </c>
      <c r="E7" s="233" t="s">
        <v>21</v>
      </c>
      <c r="F7" s="233" t="s">
        <v>19</v>
      </c>
      <c r="G7" s="233" t="s">
        <v>20</v>
      </c>
      <c r="H7" s="233" t="s">
        <v>21</v>
      </c>
      <c r="I7" s="396"/>
      <c r="J7" s="396"/>
      <c r="K7" s="396"/>
      <c r="L7" s="396"/>
      <c r="M7" s="233" t="s">
        <v>16</v>
      </c>
      <c r="N7" s="233" t="s">
        <v>17</v>
      </c>
      <c r="O7" s="396"/>
      <c r="P7" s="396"/>
      <c r="Q7" s="233" t="s">
        <v>16</v>
      </c>
      <c r="R7" s="233" t="s">
        <v>17</v>
      </c>
      <c r="S7" s="448"/>
      <c r="T7" s="451"/>
      <c r="U7" s="396"/>
      <c r="V7" s="452"/>
      <c r="W7" s="421"/>
      <c r="X7" s="421"/>
      <c r="Y7" s="396"/>
    </row>
    <row r="8" spans="1:27" s="186" customFormat="1" ht="17.25" customHeight="1" x14ac:dyDescent="0.2">
      <c r="A8" s="59">
        <v>1</v>
      </c>
      <c r="B8" s="59">
        <v>2</v>
      </c>
      <c r="C8" s="59" t="s">
        <v>24</v>
      </c>
      <c r="D8" s="184" t="s">
        <v>23</v>
      </c>
      <c r="E8" s="59" t="s">
        <v>22</v>
      </c>
      <c r="F8" s="59" t="s">
        <v>28</v>
      </c>
      <c r="G8" s="184" t="s">
        <v>29</v>
      </c>
      <c r="H8" s="59" t="s">
        <v>30</v>
      </c>
      <c r="I8" s="59">
        <v>5</v>
      </c>
      <c r="J8" s="59">
        <v>6</v>
      </c>
      <c r="K8" s="59">
        <v>7</v>
      </c>
      <c r="L8" s="59">
        <v>8</v>
      </c>
      <c r="M8" s="59">
        <v>9</v>
      </c>
      <c r="N8" s="59">
        <v>10</v>
      </c>
      <c r="O8" s="59">
        <v>11</v>
      </c>
      <c r="P8" s="59">
        <v>12</v>
      </c>
      <c r="Q8" s="59">
        <v>13</v>
      </c>
      <c r="R8" s="59">
        <v>14</v>
      </c>
      <c r="S8" s="204" t="s">
        <v>26</v>
      </c>
      <c r="T8" s="59"/>
      <c r="U8" s="59">
        <v>16</v>
      </c>
      <c r="V8" s="198" t="s">
        <v>27</v>
      </c>
      <c r="W8" s="165"/>
      <c r="X8" s="165"/>
      <c r="Y8" s="185"/>
    </row>
    <row r="9" spans="1:27" s="189" customFormat="1" ht="15" customHeight="1" x14ac:dyDescent="0.2">
      <c r="A9" s="168">
        <v>1</v>
      </c>
      <c r="B9" s="146" t="s">
        <v>32</v>
      </c>
      <c r="C9" s="187">
        <f t="shared" ref="C9:C43" si="0">D9+E9</f>
        <v>5366</v>
      </c>
      <c r="D9" s="187">
        <v>5366</v>
      </c>
      <c r="E9" s="187"/>
      <c r="F9" s="187">
        <f t="shared" ref="F9:F43" si="1">G9+H9</f>
        <v>215</v>
      </c>
      <c r="G9" s="187">
        <v>215</v>
      </c>
      <c r="H9" s="187"/>
      <c r="I9" s="187">
        <v>105846</v>
      </c>
      <c r="J9" s="187">
        <v>86878.8</v>
      </c>
      <c r="K9" s="187">
        <f t="shared" ref="K9:K43" si="2">L9+M9</f>
        <v>86878.8</v>
      </c>
      <c r="L9" s="187">
        <v>85504.3</v>
      </c>
      <c r="M9" s="187">
        <v>1374.5</v>
      </c>
      <c r="N9" s="187">
        <v>600.6</v>
      </c>
      <c r="O9" s="187">
        <f t="shared" ref="O9:O43" si="3">P9+Q9</f>
        <v>86878.8</v>
      </c>
      <c r="P9" s="187">
        <v>85504.3</v>
      </c>
      <c r="Q9" s="187">
        <v>1374.5</v>
      </c>
      <c r="R9" s="187">
        <v>600.6</v>
      </c>
      <c r="S9" s="205">
        <f t="shared" ref="S9:S43" si="4">J9-K9</f>
        <v>0</v>
      </c>
      <c r="T9" s="187">
        <f t="shared" ref="T9:T16" si="5">J9-K9</f>
        <v>0</v>
      </c>
      <c r="U9" s="187">
        <v>0</v>
      </c>
      <c r="V9" s="199">
        <f t="shared" ref="V9:V43" si="6">J9+U9</f>
        <v>86878.8</v>
      </c>
      <c r="W9" s="51">
        <f>V9/I9*100</f>
        <v>82.1</v>
      </c>
      <c r="X9" s="51">
        <f>83.3-W9</f>
        <v>1.2</v>
      </c>
      <c r="Y9" s="188">
        <v>2900009</v>
      </c>
      <c r="Z9" s="189">
        <f>L9*1000</f>
        <v>85504300</v>
      </c>
    </row>
    <row r="10" spans="1:27" s="189" customFormat="1" ht="15" customHeight="1" x14ac:dyDescent="0.2">
      <c r="A10" s="168">
        <v>2</v>
      </c>
      <c r="B10" s="146" t="s">
        <v>33</v>
      </c>
      <c r="C10" s="187">
        <f t="shared" si="0"/>
        <v>10419</v>
      </c>
      <c r="D10" s="187">
        <v>9806</v>
      </c>
      <c r="E10" s="187">
        <v>613</v>
      </c>
      <c r="F10" s="187">
        <f t="shared" si="1"/>
        <v>423</v>
      </c>
      <c r="G10" s="187">
        <v>384</v>
      </c>
      <c r="H10" s="187">
        <v>39</v>
      </c>
      <c r="I10" s="187">
        <v>210389</v>
      </c>
      <c r="J10" s="187">
        <v>161940.4</v>
      </c>
      <c r="K10" s="187">
        <f t="shared" si="2"/>
        <v>161942.39999999999</v>
      </c>
      <c r="L10" s="187">
        <v>159536.1</v>
      </c>
      <c r="M10" s="187">
        <v>2406.3000000000002</v>
      </c>
      <c r="N10" s="187">
        <v>2406.3000000000002</v>
      </c>
      <c r="O10" s="187">
        <f t="shared" si="3"/>
        <v>161942.39999999999</v>
      </c>
      <c r="P10" s="187">
        <v>159536.1</v>
      </c>
      <c r="Q10" s="187">
        <v>2406.3000000000002</v>
      </c>
      <c r="R10" s="187">
        <v>2406.3000000000002</v>
      </c>
      <c r="S10" s="205">
        <f t="shared" si="4"/>
        <v>-2</v>
      </c>
      <c r="T10" s="187">
        <f t="shared" si="5"/>
        <v>-2</v>
      </c>
      <c r="U10" s="187">
        <v>0</v>
      </c>
      <c r="V10" s="199">
        <f t="shared" si="6"/>
        <v>161940.4</v>
      </c>
      <c r="W10" s="51">
        <f t="shared" ref="W10:W43" si="7">V10/I10*100</f>
        <v>77</v>
      </c>
      <c r="X10" s="51">
        <f t="shared" ref="X10:X42" si="8">83.3-W10</f>
        <v>6.3</v>
      </c>
      <c r="Y10" s="188">
        <v>6743000</v>
      </c>
      <c r="Z10" s="189">
        <f t="shared" ref="Z10:Z43" si="9">L10*1000</f>
        <v>159536100</v>
      </c>
    </row>
    <row r="11" spans="1:27" s="189" customFormat="1" ht="15" customHeight="1" x14ac:dyDescent="0.2">
      <c r="A11" s="168">
        <v>3</v>
      </c>
      <c r="B11" s="146" t="s">
        <v>34</v>
      </c>
      <c r="C11" s="187">
        <f>D11+E11</f>
        <v>3884</v>
      </c>
      <c r="D11" s="187">
        <v>3837</v>
      </c>
      <c r="E11" s="187">
        <v>47</v>
      </c>
      <c r="F11" s="187">
        <f t="shared" si="1"/>
        <v>171</v>
      </c>
      <c r="G11" s="187">
        <v>164</v>
      </c>
      <c r="H11" s="187">
        <v>7</v>
      </c>
      <c r="I11" s="187">
        <v>77169</v>
      </c>
      <c r="J11" s="187">
        <v>56320.7</v>
      </c>
      <c r="K11" s="187">
        <f t="shared" si="2"/>
        <v>56304</v>
      </c>
      <c r="L11" s="187">
        <v>55392.3</v>
      </c>
      <c r="M11" s="187">
        <v>911.7</v>
      </c>
      <c r="N11" s="187">
        <v>638</v>
      </c>
      <c r="O11" s="187">
        <f t="shared" si="3"/>
        <v>56304</v>
      </c>
      <c r="P11" s="187">
        <v>55392.3</v>
      </c>
      <c r="Q11" s="187">
        <v>911.7</v>
      </c>
      <c r="R11" s="187">
        <v>638</v>
      </c>
      <c r="S11" s="205">
        <f t="shared" si="4"/>
        <v>16.7</v>
      </c>
      <c r="T11" s="187">
        <f t="shared" si="5"/>
        <v>16.7</v>
      </c>
      <c r="U11" s="187">
        <v>141.6</v>
      </c>
      <c r="V11" s="199">
        <f t="shared" si="6"/>
        <v>56462.3</v>
      </c>
      <c r="W11" s="51">
        <f t="shared" si="7"/>
        <v>73.2</v>
      </c>
      <c r="X11" s="51">
        <f t="shared" si="8"/>
        <v>10.1</v>
      </c>
      <c r="Y11" s="188">
        <v>1000000</v>
      </c>
      <c r="Z11" s="189">
        <f t="shared" si="9"/>
        <v>55392300</v>
      </c>
    </row>
    <row r="12" spans="1:27" s="189" customFormat="1" ht="15" customHeight="1" x14ac:dyDescent="0.2">
      <c r="A12" s="168">
        <v>4</v>
      </c>
      <c r="B12" s="146" t="s">
        <v>35</v>
      </c>
      <c r="C12" s="187">
        <f t="shared" si="0"/>
        <v>46250</v>
      </c>
      <c r="D12" s="187">
        <v>43856</v>
      </c>
      <c r="E12" s="187">
        <v>2394</v>
      </c>
      <c r="F12" s="187">
        <f t="shared" si="1"/>
        <v>1776</v>
      </c>
      <c r="G12" s="187">
        <v>1639</v>
      </c>
      <c r="H12" s="187">
        <v>137</v>
      </c>
      <c r="I12" s="187">
        <v>949856</v>
      </c>
      <c r="J12" s="187">
        <v>791175.6</v>
      </c>
      <c r="K12" s="187">
        <f t="shared" si="2"/>
        <v>800539.4</v>
      </c>
      <c r="L12" s="187">
        <v>788842.4</v>
      </c>
      <c r="M12" s="187">
        <v>11697</v>
      </c>
      <c r="N12" s="187">
        <v>11035</v>
      </c>
      <c r="O12" s="187">
        <f t="shared" si="3"/>
        <v>791175.6</v>
      </c>
      <c r="P12" s="187">
        <v>779477.9</v>
      </c>
      <c r="Q12" s="187">
        <v>11697.7</v>
      </c>
      <c r="R12" s="187">
        <v>11401.6</v>
      </c>
      <c r="S12" s="205">
        <f t="shared" si="4"/>
        <v>-9363.7999999999993</v>
      </c>
      <c r="T12" s="187">
        <f t="shared" si="5"/>
        <v>-9363.7999999999993</v>
      </c>
      <c r="U12" s="187"/>
      <c r="V12" s="199">
        <f t="shared" si="6"/>
        <v>791175.6</v>
      </c>
      <c r="W12" s="51">
        <f t="shared" si="7"/>
        <v>83.3</v>
      </c>
      <c r="X12" s="51">
        <f t="shared" si="8"/>
        <v>0</v>
      </c>
      <c r="Y12" s="188">
        <v>8512630</v>
      </c>
      <c r="Z12" s="189">
        <f t="shared" si="9"/>
        <v>788842400</v>
      </c>
    </row>
    <row r="13" spans="1:27" s="189" customFormat="1" ht="15" customHeight="1" x14ac:dyDescent="0.2">
      <c r="A13" s="168">
        <v>5</v>
      </c>
      <c r="B13" s="146" t="s">
        <v>36</v>
      </c>
      <c r="C13" s="187">
        <f t="shared" si="0"/>
        <v>4355</v>
      </c>
      <c r="D13" s="187">
        <v>3530</v>
      </c>
      <c r="E13" s="187">
        <v>825</v>
      </c>
      <c r="F13" s="187">
        <f t="shared" si="1"/>
        <v>203</v>
      </c>
      <c r="G13" s="187">
        <v>145</v>
      </c>
      <c r="H13" s="187">
        <v>58</v>
      </c>
      <c r="I13" s="187">
        <v>114545</v>
      </c>
      <c r="J13" s="187">
        <v>91537.1</v>
      </c>
      <c r="K13" s="187">
        <f t="shared" si="2"/>
        <v>84806.7</v>
      </c>
      <c r="L13" s="187">
        <v>83721.899999999994</v>
      </c>
      <c r="M13" s="187">
        <v>1084.8</v>
      </c>
      <c r="N13" s="187">
        <v>851.4</v>
      </c>
      <c r="O13" s="187">
        <f t="shared" si="3"/>
        <v>84806.7</v>
      </c>
      <c r="P13" s="187">
        <v>83721.899999999994</v>
      </c>
      <c r="Q13" s="187">
        <v>1084.8</v>
      </c>
      <c r="R13" s="187">
        <v>851.4</v>
      </c>
      <c r="S13" s="205">
        <f t="shared" si="4"/>
        <v>6730.4</v>
      </c>
      <c r="T13" s="187">
        <f t="shared" si="5"/>
        <v>6730.4</v>
      </c>
      <c r="U13" s="187"/>
      <c r="V13" s="199">
        <f t="shared" si="6"/>
        <v>91537.1</v>
      </c>
      <c r="W13" s="51">
        <f t="shared" si="7"/>
        <v>79.900000000000006</v>
      </c>
      <c r="X13" s="51">
        <f t="shared" si="8"/>
        <v>3.4</v>
      </c>
      <c r="Y13" s="188">
        <v>1920323</v>
      </c>
      <c r="Z13" s="189">
        <f t="shared" si="9"/>
        <v>83721900</v>
      </c>
      <c r="AA13" s="189">
        <f>I13*1000/C13</f>
        <v>26301.9517795637</v>
      </c>
    </row>
    <row r="14" spans="1:27" s="189" customFormat="1" ht="15.75" customHeight="1" x14ac:dyDescent="0.2">
      <c r="A14" s="168">
        <v>6</v>
      </c>
      <c r="B14" s="146" t="s">
        <v>37</v>
      </c>
      <c r="C14" s="187">
        <f t="shared" si="0"/>
        <v>3611</v>
      </c>
      <c r="D14" s="187">
        <v>3184</v>
      </c>
      <c r="E14" s="187">
        <v>427</v>
      </c>
      <c r="F14" s="187">
        <f t="shared" si="1"/>
        <v>162</v>
      </c>
      <c r="G14" s="187">
        <v>131</v>
      </c>
      <c r="H14" s="187">
        <v>31</v>
      </c>
      <c r="I14" s="187">
        <v>84865</v>
      </c>
      <c r="J14" s="187">
        <v>62290.7</v>
      </c>
      <c r="K14" s="187">
        <f t="shared" si="2"/>
        <v>60926.2</v>
      </c>
      <c r="L14" s="187">
        <v>59966</v>
      </c>
      <c r="M14" s="187">
        <v>960.2</v>
      </c>
      <c r="N14" s="187">
        <v>547.70000000000005</v>
      </c>
      <c r="O14" s="187">
        <f t="shared" si="3"/>
        <v>62142</v>
      </c>
      <c r="P14" s="187">
        <v>61222</v>
      </c>
      <c r="Q14" s="187">
        <v>920</v>
      </c>
      <c r="R14" s="187">
        <v>537.70000000000005</v>
      </c>
      <c r="S14" s="205">
        <f>J14-K14</f>
        <v>1364.5</v>
      </c>
      <c r="T14" s="187">
        <f t="shared" si="5"/>
        <v>1364.5</v>
      </c>
      <c r="U14" s="187">
        <v>0</v>
      </c>
      <c r="V14" s="199">
        <f t="shared" si="6"/>
        <v>62290.7</v>
      </c>
      <c r="W14" s="51">
        <f t="shared" si="7"/>
        <v>73.400000000000006</v>
      </c>
      <c r="X14" s="51">
        <f t="shared" si="8"/>
        <v>9.9</v>
      </c>
      <c r="Y14" s="188">
        <v>700000</v>
      </c>
      <c r="Z14" s="189">
        <f t="shared" si="9"/>
        <v>59966000</v>
      </c>
    </row>
    <row r="15" spans="1:27" s="189" customFormat="1" ht="15" customHeight="1" x14ac:dyDescent="0.2">
      <c r="A15" s="168">
        <v>7</v>
      </c>
      <c r="B15" s="146" t="s">
        <v>38</v>
      </c>
      <c r="C15" s="187">
        <f t="shared" si="0"/>
        <v>4754</v>
      </c>
      <c r="D15" s="187">
        <v>4175</v>
      </c>
      <c r="E15" s="187">
        <v>579</v>
      </c>
      <c r="F15" s="187">
        <f t="shared" si="1"/>
        <v>242</v>
      </c>
      <c r="G15" s="187">
        <v>172</v>
      </c>
      <c r="H15" s="187">
        <v>70</v>
      </c>
      <c r="I15" s="187">
        <v>109479</v>
      </c>
      <c r="J15" s="187">
        <v>86187</v>
      </c>
      <c r="K15" s="187">
        <f t="shared" si="2"/>
        <v>88403</v>
      </c>
      <c r="L15" s="187">
        <v>87196</v>
      </c>
      <c r="M15" s="187">
        <v>1207</v>
      </c>
      <c r="N15" s="187">
        <v>1207</v>
      </c>
      <c r="O15" s="187">
        <f t="shared" si="3"/>
        <v>86187</v>
      </c>
      <c r="P15" s="187">
        <v>84980</v>
      </c>
      <c r="Q15" s="187">
        <v>1207</v>
      </c>
      <c r="R15" s="187">
        <v>1207</v>
      </c>
      <c r="S15" s="205">
        <f t="shared" si="4"/>
        <v>-2216</v>
      </c>
      <c r="T15" s="187">
        <f t="shared" si="5"/>
        <v>-2216</v>
      </c>
      <c r="U15" s="187"/>
      <c r="V15" s="199">
        <f t="shared" si="6"/>
        <v>86187</v>
      </c>
      <c r="W15" s="51">
        <f t="shared" si="7"/>
        <v>78.7</v>
      </c>
      <c r="X15" s="51">
        <f t="shared" si="8"/>
        <v>4.5999999999999996</v>
      </c>
      <c r="Y15" s="188">
        <v>3200000</v>
      </c>
      <c r="Z15" s="189">
        <f t="shared" si="9"/>
        <v>87196000</v>
      </c>
    </row>
    <row r="16" spans="1:27" s="189" customFormat="1" ht="15" customHeight="1" x14ac:dyDescent="0.2">
      <c r="A16" s="168">
        <v>8</v>
      </c>
      <c r="B16" s="146" t="s">
        <v>39</v>
      </c>
      <c r="C16" s="187">
        <f t="shared" si="0"/>
        <v>15219</v>
      </c>
      <c r="D16" s="187">
        <v>15219</v>
      </c>
      <c r="E16" s="187">
        <v>0</v>
      </c>
      <c r="F16" s="187">
        <f t="shared" si="1"/>
        <v>587</v>
      </c>
      <c r="G16" s="187">
        <v>587</v>
      </c>
      <c r="H16" s="187">
        <v>0</v>
      </c>
      <c r="I16" s="187">
        <v>294700</v>
      </c>
      <c r="J16" s="187">
        <v>230361.8</v>
      </c>
      <c r="K16" s="187">
        <f t="shared" si="2"/>
        <v>230361.7</v>
      </c>
      <c r="L16" s="187">
        <v>226575.7</v>
      </c>
      <c r="M16" s="187">
        <v>3786</v>
      </c>
      <c r="N16" s="187">
        <v>2659.9</v>
      </c>
      <c r="O16" s="187">
        <f t="shared" si="3"/>
        <v>230361.7</v>
      </c>
      <c r="P16" s="187">
        <v>226575.7</v>
      </c>
      <c r="Q16" s="187">
        <v>3786</v>
      </c>
      <c r="R16" s="187">
        <v>2659.9</v>
      </c>
      <c r="S16" s="205">
        <f t="shared" si="4"/>
        <v>0.1</v>
      </c>
      <c r="T16" s="187">
        <f t="shared" si="5"/>
        <v>0.1</v>
      </c>
      <c r="U16" s="187"/>
      <c r="V16" s="199">
        <f t="shared" si="6"/>
        <v>230361.8</v>
      </c>
      <c r="W16" s="51">
        <f t="shared" si="7"/>
        <v>78.2</v>
      </c>
      <c r="X16" s="51">
        <f t="shared" si="8"/>
        <v>5.0999999999999996</v>
      </c>
      <c r="Y16" s="188">
        <v>0</v>
      </c>
      <c r="Z16" s="189">
        <f t="shared" si="9"/>
        <v>226575700</v>
      </c>
    </row>
    <row r="17" spans="1:28" s="189" customFormat="1" ht="15" customHeight="1" x14ac:dyDescent="0.2">
      <c r="A17" s="168">
        <v>9</v>
      </c>
      <c r="B17" s="146" t="s">
        <v>40</v>
      </c>
      <c r="C17" s="187">
        <f t="shared" si="0"/>
        <v>4493</v>
      </c>
      <c r="D17" s="187">
        <v>3900</v>
      </c>
      <c r="E17" s="187">
        <v>593</v>
      </c>
      <c r="F17" s="187">
        <f t="shared" si="1"/>
        <v>195</v>
      </c>
      <c r="G17" s="187">
        <v>156</v>
      </c>
      <c r="H17" s="187">
        <v>39</v>
      </c>
      <c r="I17" s="187">
        <v>102356</v>
      </c>
      <c r="J17" s="187">
        <v>76636.800000000003</v>
      </c>
      <c r="K17" s="187">
        <f t="shared" si="2"/>
        <v>79346.399999999994</v>
      </c>
      <c r="L17" s="187">
        <v>77206.899999999994</v>
      </c>
      <c r="M17" s="187">
        <v>2139.5</v>
      </c>
      <c r="N17" s="187">
        <v>1011</v>
      </c>
      <c r="O17" s="187">
        <f t="shared" si="3"/>
        <v>76636.800000000003</v>
      </c>
      <c r="P17" s="187">
        <v>74497.3</v>
      </c>
      <c r="Q17" s="187">
        <v>2139.5</v>
      </c>
      <c r="R17" s="187">
        <v>1011</v>
      </c>
      <c r="S17" s="205">
        <f t="shared" si="4"/>
        <v>-2709.6</v>
      </c>
      <c r="T17" s="187"/>
      <c r="U17" s="187"/>
      <c r="V17" s="199">
        <f t="shared" si="6"/>
        <v>76636.800000000003</v>
      </c>
      <c r="W17" s="51">
        <f t="shared" si="7"/>
        <v>74.900000000000006</v>
      </c>
      <c r="X17" s="51">
        <f t="shared" si="8"/>
        <v>8.4</v>
      </c>
      <c r="Y17" s="188">
        <v>1000000</v>
      </c>
      <c r="Z17" s="189">
        <f t="shared" si="9"/>
        <v>77206900</v>
      </c>
    </row>
    <row r="18" spans="1:28" s="189" customFormat="1" ht="15" customHeight="1" x14ac:dyDescent="0.2">
      <c r="A18" s="168">
        <v>10</v>
      </c>
      <c r="B18" s="146" t="s">
        <v>41</v>
      </c>
      <c r="C18" s="187">
        <f t="shared" si="0"/>
        <v>5091</v>
      </c>
      <c r="D18" s="187">
        <v>5091</v>
      </c>
      <c r="E18" s="187"/>
      <c r="F18" s="187">
        <f t="shared" si="1"/>
        <v>220</v>
      </c>
      <c r="G18" s="187">
        <v>220</v>
      </c>
      <c r="H18" s="187"/>
      <c r="I18" s="187">
        <v>101639</v>
      </c>
      <c r="J18" s="187">
        <v>81330.899999999994</v>
      </c>
      <c r="K18" s="187">
        <f t="shared" si="2"/>
        <v>81330.899999999994</v>
      </c>
      <c r="L18" s="187">
        <v>80099.899999999994</v>
      </c>
      <c r="M18" s="187">
        <v>1231</v>
      </c>
      <c r="N18" s="187">
        <v>1006.2</v>
      </c>
      <c r="O18" s="187">
        <f t="shared" si="3"/>
        <v>81330.899999999994</v>
      </c>
      <c r="P18" s="187">
        <v>80099.899999999994</v>
      </c>
      <c r="Q18" s="187">
        <v>1231</v>
      </c>
      <c r="R18" s="187">
        <v>1006.2</v>
      </c>
      <c r="S18" s="205">
        <f t="shared" si="4"/>
        <v>0</v>
      </c>
      <c r="T18" s="187">
        <f>J18-K18</f>
        <v>0</v>
      </c>
      <c r="U18" s="187">
        <v>0</v>
      </c>
      <c r="V18" s="199">
        <f t="shared" si="6"/>
        <v>81330.899999999994</v>
      </c>
      <c r="W18" s="51">
        <f t="shared" si="7"/>
        <v>80</v>
      </c>
      <c r="X18" s="51">
        <f t="shared" si="8"/>
        <v>3.3</v>
      </c>
      <c r="Y18" s="188">
        <v>1527751</v>
      </c>
      <c r="Z18" s="189">
        <f t="shared" si="9"/>
        <v>80099900</v>
      </c>
    </row>
    <row r="19" spans="1:28" s="189" customFormat="1" ht="15" customHeight="1" x14ac:dyDescent="0.2">
      <c r="A19" s="168">
        <v>11</v>
      </c>
      <c r="B19" s="146" t="s">
        <v>42</v>
      </c>
      <c r="C19" s="187">
        <f t="shared" si="0"/>
        <v>17022</v>
      </c>
      <c r="D19" s="187">
        <v>14618</v>
      </c>
      <c r="E19" s="187">
        <v>2404</v>
      </c>
      <c r="F19" s="187">
        <f t="shared" si="1"/>
        <v>687</v>
      </c>
      <c r="G19" s="187">
        <v>553</v>
      </c>
      <c r="H19" s="187">
        <v>134</v>
      </c>
      <c r="I19" s="187">
        <v>379318</v>
      </c>
      <c r="J19" s="187">
        <v>296592</v>
      </c>
      <c r="K19" s="187">
        <f t="shared" si="2"/>
        <v>296592</v>
      </c>
      <c r="L19" s="187">
        <v>292380.5</v>
      </c>
      <c r="M19" s="187">
        <v>4211.5</v>
      </c>
      <c r="N19" s="187">
        <v>3235.2</v>
      </c>
      <c r="O19" s="187">
        <f t="shared" si="3"/>
        <v>275696.09999999998</v>
      </c>
      <c r="P19" s="187">
        <v>271484.59999999998</v>
      </c>
      <c r="Q19" s="187">
        <v>4211.5</v>
      </c>
      <c r="R19" s="187">
        <v>3235.2</v>
      </c>
      <c r="S19" s="205">
        <f t="shared" si="4"/>
        <v>0</v>
      </c>
      <c r="T19" s="187">
        <f>J19-K19</f>
        <v>0</v>
      </c>
      <c r="U19" s="187"/>
      <c r="V19" s="199">
        <f t="shared" si="6"/>
        <v>296592</v>
      </c>
      <c r="W19" s="51">
        <f t="shared" si="7"/>
        <v>78.2</v>
      </c>
      <c r="X19" s="51">
        <f t="shared" si="8"/>
        <v>5.0999999999999996</v>
      </c>
      <c r="Y19" s="188">
        <v>13881870</v>
      </c>
      <c r="Z19" s="189">
        <f t="shared" si="9"/>
        <v>292380500</v>
      </c>
    </row>
    <row r="20" spans="1:28" s="189" customFormat="1" ht="15" customHeight="1" x14ac:dyDescent="0.2">
      <c r="A20" s="168">
        <v>12</v>
      </c>
      <c r="B20" s="146" t="s">
        <v>43</v>
      </c>
      <c r="C20" s="187">
        <f t="shared" si="0"/>
        <v>3100</v>
      </c>
      <c r="D20" s="187">
        <v>3100</v>
      </c>
      <c r="E20" s="187"/>
      <c r="F20" s="187">
        <f t="shared" si="1"/>
        <v>138</v>
      </c>
      <c r="G20" s="187">
        <v>138</v>
      </c>
      <c r="H20" s="187"/>
      <c r="I20" s="187">
        <v>58417</v>
      </c>
      <c r="J20" s="187">
        <v>49220.3</v>
      </c>
      <c r="K20" s="187">
        <f t="shared" si="2"/>
        <v>49112.3</v>
      </c>
      <c r="L20" s="187">
        <v>48417.4</v>
      </c>
      <c r="M20" s="187">
        <v>694.9</v>
      </c>
      <c r="N20" s="187">
        <v>181.8</v>
      </c>
      <c r="O20" s="187">
        <f t="shared" si="3"/>
        <v>47943.9</v>
      </c>
      <c r="P20" s="187">
        <v>47249</v>
      </c>
      <c r="Q20" s="187">
        <v>694.9</v>
      </c>
      <c r="R20" s="187">
        <v>181.8</v>
      </c>
      <c r="S20" s="205">
        <f t="shared" si="4"/>
        <v>108</v>
      </c>
      <c r="T20" s="187"/>
      <c r="U20" s="187"/>
      <c r="V20" s="199">
        <f t="shared" si="6"/>
        <v>49220.3</v>
      </c>
      <c r="W20" s="51">
        <f t="shared" si="7"/>
        <v>84.3</v>
      </c>
      <c r="X20" s="51">
        <f t="shared" si="8"/>
        <v>-1</v>
      </c>
      <c r="Y20" s="188">
        <v>1300000</v>
      </c>
      <c r="Z20" s="189">
        <f t="shared" si="9"/>
        <v>48417400</v>
      </c>
    </row>
    <row r="21" spans="1:28" s="208" customFormat="1" ht="15" customHeight="1" x14ac:dyDescent="0.2">
      <c r="A21" s="168">
        <v>13</v>
      </c>
      <c r="B21" s="146" t="s">
        <v>44</v>
      </c>
      <c r="C21" s="187">
        <f t="shared" si="0"/>
        <v>1384</v>
      </c>
      <c r="D21" s="187"/>
      <c r="E21" s="187">
        <v>1384</v>
      </c>
      <c r="F21" s="187">
        <f t="shared" si="1"/>
        <v>95</v>
      </c>
      <c r="G21" s="187"/>
      <c r="H21" s="187">
        <v>95</v>
      </c>
      <c r="I21" s="187">
        <v>53326</v>
      </c>
      <c r="J21" s="187">
        <v>38943.5</v>
      </c>
      <c r="K21" s="187">
        <f t="shared" si="2"/>
        <v>38681.4</v>
      </c>
      <c r="L21" s="187">
        <v>38331.1</v>
      </c>
      <c r="M21" s="187">
        <v>350.3</v>
      </c>
      <c r="N21" s="187">
        <v>249.9</v>
      </c>
      <c r="O21" s="187">
        <f t="shared" si="3"/>
        <v>38943.5</v>
      </c>
      <c r="P21" s="187">
        <v>38593.199999999997</v>
      </c>
      <c r="Q21" s="187">
        <v>350.3</v>
      </c>
      <c r="R21" s="187">
        <v>249.9</v>
      </c>
      <c r="S21" s="205">
        <f t="shared" si="4"/>
        <v>262.10000000000002</v>
      </c>
      <c r="T21" s="187">
        <f t="shared" ref="T21:T28" si="10">J21-K21</f>
        <v>262.10000000000002</v>
      </c>
      <c r="U21" s="187">
        <v>0</v>
      </c>
      <c r="V21" s="199">
        <f t="shared" si="6"/>
        <v>38943.5</v>
      </c>
      <c r="W21" s="51">
        <f t="shared" si="7"/>
        <v>73</v>
      </c>
      <c r="X21" s="51">
        <f t="shared" si="8"/>
        <v>10.3</v>
      </c>
      <c r="Y21" s="188">
        <v>2200000</v>
      </c>
      <c r="Z21" s="189">
        <f t="shared" si="9"/>
        <v>38331100</v>
      </c>
    </row>
    <row r="22" spans="1:28" s="208" customFormat="1" ht="15" customHeight="1" x14ac:dyDescent="0.2">
      <c r="A22" s="168">
        <v>14</v>
      </c>
      <c r="B22" s="146" t="s">
        <v>45</v>
      </c>
      <c r="C22" s="187">
        <f t="shared" si="0"/>
        <v>1258</v>
      </c>
      <c r="D22" s="187"/>
      <c r="E22" s="187">
        <v>1258</v>
      </c>
      <c r="F22" s="187">
        <f t="shared" si="1"/>
        <v>106</v>
      </c>
      <c r="G22" s="187"/>
      <c r="H22" s="187">
        <v>106</v>
      </c>
      <c r="I22" s="187">
        <v>56085</v>
      </c>
      <c r="J22" s="187">
        <v>41484.699999999997</v>
      </c>
      <c r="K22" s="187">
        <f t="shared" si="2"/>
        <v>43059.7</v>
      </c>
      <c r="L22" s="187">
        <v>42809.5</v>
      </c>
      <c r="M22" s="187">
        <v>250.2</v>
      </c>
      <c r="N22" s="187">
        <v>107.8</v>
      </c>
      <c r="O22" s="187">
        <f t="shared" si="3"/>
        <v>41484.699999999997</v>
      </c>
      <c r="P22" s="187">
        <v>41234.5</v>
      </c>
      <c r="Q22" s="187">
        <v>250.2</v>
      </c>
      <c r="R22" s="187">
        <v>107.8</v>
      </c>
      <c r="S22" s="205">
        <f t="shared" si="4"/>
        <v>-1575</v>
      </c>
      <c r="T22" s="187">
        <f t="shared" si="10"/>
        <v>-1575</v>
      </c>
      <c r="U22" s="187">
        <v>908.1</v>
      </c>
      <c r="V22" s="199">
        <f t="shared" si="6"/>
        <v>42392.800000000003</v>
      </c>
      <c r="W22" s="51">
        <f t="shared" si="7"/>
        <v>75.599999999999994</v>
      </c>
      <c r="X22" s="51">
        <f t="shared" si="8"/>
        <v>7.7</v>
      </c>
      <c r="Y22" s="188">
        <v>1073190</v>
      </c>
      <c r="Z22" s="189">
        <f t="shared" si="9"/>
        <v>42809500</v>
      </c>
    </row>
    <row r="23" spans="1:28" s="208" customFormat="1" ht="15" customHeight="1" x14ac:dyDescent="0.2">
      <c r="A23" s="168">
        <v>15</v>
      </c>
      <c r="B23" s="146" t="s">
        <v>46</v>
      </c>
      <c r="C23" s="187">
        <f t="shared" si="0"/>
        <v>2693</v>
      </c>
      <c r="D23" s="187">
        <v>2511</v>
      </c>
      <c r="E23" s="187">
        <v>182</v>
      </c>
      <c r="F23" s="187">
        <f t="shared" si="1"/>
        <v>122</v>
      </c>
      <c r="G23" s="187">
        <v>106</v>
      </c>
      <c r="H23" s="187">
        <v>16</v>
      </c>
      <c r="I23" s="187">
        <v>62379</v>
      </c>
      <c r="J23" s="187">
        <v>52033.9</v>
      </c>
      <c r="K23" s="187">
        <f t="shared" si="2"/>
        <v>51640.3</v>
      </c>
      <c r="L23" s="187">
        <v>50959.1</v>
      </c>
      <c r="M23" s="187">
        <v>681.2</v>
      </c>
      <c r="N23" s="187">
        <v>552</v>
      </c>
      <c r="O23" s="187">
        <f t="shared" si="3"/>
        <v>51640.3</v>
      </c>
      <c r="P23" s="187">
        <v>50959.1</v>
      </c>
      <c r="Q23" s="187">
        <v>681.2</v>
      </c>
      <c r="R23" s="187">
        <v>552</v>
      </c>
      <c r="S23" s="205">
        <f t="shared" si="4"/>
        <v>393.6</v>
      </c>
      <c r="T23" s="187">
        <f t="shared" si="10"/>
        <v>393.6</v>
      </c>
      <c r="U23" s="187"/>
      <c r="V23" s="199">
        <f t="shared" si="6"/>
        <v>52033.9</v>
      </c>
      <c r="W23" s="51">
        <f t="shared" si="7"/>
        <v>83.4</v>
      </c>
      <c r="X23" s="51">
        <f t="shared" si="8"/>
        <v>-0.1</v>
      </c>
      <c r="Y23" s="188">
        <v>500000</v>
      </c>
      <c r="Z23" s="189">
        <f t="shared" si="9"/>
        <v>50959100</v>
      </c>
    </row>
    <row r="24" spans="1:28" s="208" customFormat="1" ht="15" customHeight="1" x14ac:dyDescent="0.2">
      <c r="A24" s="168">
        <v>16</v>
      </c>
      <c r="B24" s="146" t="s">
        <v>47</v>
      </c>
      <c r="C24" s="187">
        <f t="shared" si="0"/>
        <v>2542</v>
      </c>
      <c r="D24" s="187">
        <v>1704</v>
      </c>
      <c r="E24" s="187">
        <v>838</v>
      </c>
      <c r="F24" s="187">
        <f t="shared" si="1"/>
        <v>161</v>
      </c>
      <c r="G24" s="187">
        <v>74</v>
      </c>
      <c r="H24" s="187">
        <v>87</v>
      </c>
      <c r="I24" s="187">
        <v>67577</v>
      </c>
      <c r="J24" s="187">
        <v>61781.599999999999</v>
      </c>
      <c r="K24" s="187">
        <f t="shared" si="2"/>
        <v>61781.5</v>
      </c>
      <c r="L24" s="187">
        <v>61143.3</v>
      </c>
      <c r="M24" s="187">
        <v>638.20000000000005</v>
      </c>
      <c r="N24" s="187">
        <v>426.2</v>
      </c>
      <c r="O24" s="187">
        <f t="shared" si="3"/>
        <v>61781.599999999999</v>
      </c>
      <c r="P24" s="187">
        <v>61143.4</v>
      </c>
      <c r="Q24" s="187">
        <v>638.20000000000005</v>
      </c>
      <c r="R24" s="187">
        <v>426.2</v>
      </c>
      <c r="S24" s="205">
        <f t="shared" si="4"/>
        <v>0.1</v>
      </c>
      <c r="T24" s="187">
        <f t="shared" si="10"/>
        <v>0.1</v>
      </c>
      <c r="U24" s="187"/>
      <c r="V24" s="199">
        <f t="shared" si="6"/>
        <v>61781.599999999999</v>
      </c>
      <c r="W24" s="51">
        <f t="shared" si="7"/>
        <v>91.4</v>
      </c>
      <c r="X24" s="51">
        <f t="shared" si="8"/>
        <v>-8.1</v>
      </c>
      <c r="Y24" s="188">
        <v>2100000</v>
      </c>
      <c r="Z24" s="189">
        <f t="shared" si="9"/>
        <v>61143300</v>
      </c>
      <c r="AA24" s="7"/>
      <c r="AB24" s="7"/>
    </row>
    <row r="25" spans="1:28" s="208" customFormat="1" ht="15" customHeight="1" x14ac:dyDescent="0.2">
      <c r="A25" s="168">
        <v>17</v>
      </c>
      <c r="B25" s="146" t="s">
        <v>48</v>
      </c>
      <c r="C25" s="187">
        <f t="shared" si="0"/>
        <v>2338</v>
      </c>
      <c r="D25" s="187">
        <v>422</v>
      </c>
      <c r="E25" s="187">
        <v>1916</v>
      </c>
      <c r="F25" s="187">
        <f t="shared" si="1"/>
        <v>166</v>
      </c>
      <c r="G25" s="187">
        <v>22</v>
      </c>
      <c r="H25" s="187">
        <v>144</v>
      </c>
      <c r="I25" s="187">
        <v>92581</v>
      </c>
      <c r="J25" s="187">
        <v>61533.1</v>
      </c>
      <c r="K25" s="187">
        <f t="shared" si="2"/>
        <v>61997.9</v>
      </c>
      <c r="L25" s="187">
        <v>61402.400000000001</v>
      </c>
      <c r="M25" s="187">
        <v>595.5</v>
      </c>
      <c r="N25" s="187">
        <v>595.5</v>
      </c>
      <c r="O25" s="187">
        <f t="shared" si="3"/>
        <v>61533.1</v>
      </c>
      <c r="P25" s="187">
        <v>60937.599999999999</v>
      </c>
      <c r="Q25" s="187">
        <v>595.5</v>
      </c>
      <c r="R25" s="187">
        <v>595.5</v>
      </c>
      <c r="S25" s="205">
        <f t="shared" si="4"/>
        <v>-464.8</v>
      </c>
      <c r="T25" s="187">
        <f t="shared" si="10"/>
        <v>-464.8</v>
      </c>
      <c r="U25" s="187"/>
      <c r="V25" s="199">
        <f t="shared" si="6"/>
        <v>61533.1</v>
      </c>
      <c r="W25" s="51">
        <f t="shared" si="7"/>
        <v>66.5</v>
      </c>
      <c r="X25" s="51">
        <f t="shared" si="8"/>
        <v>16.8</v>
      </c>
      <c r="Y25" s="188">
        <v>0</v>
      </c>
      <c r="Z25" s="189">
        <f t="shared" si="9"/>
        <v>61402400</v>
      </c>
      <c r="AA25" s="7"/>
      <c r="AB25" s="7"/>
    </row>
    <row r="26" spans="1:28" s="208" customFormat="1" ht="15" customHeight="1" x14ac:dyDescent="0.2">
      <c r="A26" s="168">
        <v>18</v>
      </c>
      <c r="B26" s="146" t="s">
        <v>49</v>
      </c>
      <c r="C26" s="187">
        <f t="shared" si="0"/>
        <v>1542</v>
      </c>
      <c r="D26" s="187">
        <v>755</v>
      </c>
      <c r="E26" s="187">
        <v>787</v>
      </c>
      <c r="F26" s="187">
        <f t="shared" si="1"/>
        <v>105</v>
      </c>
      <c r="G26" s="187">
        <v>36</v>
      </c>
      <c r="H26" s="187">
        <v>69</v>
      </c>
      <c r="I26" s="187">
        <v>48560</v>
      </c>
      <c r="J26" s="187">
        <v>40057.300000000003</v>
      </c>
      <c r="K26" s="187">
        <f>L26+M26</f>
        <v>40802</v>
      </c>
      <c r="L26" s="187">
        <v>40234</v>
      </c>
      <c r="M26" s="187">
        <v>568</v>
      </c>
      <c r="N26" s="187">
        <v>371.2</v>
      </c>
      <c r="O26" s="187">
        <f t="shared" si="3"/>
        <v>36316.1</v>
      </c>
      <c r="P26" s="187">
        <v>35748.1</v>
      </c>
      <c r="Q26" s="187">
        <v>568</v>
      </c>
      <c r="R26" s="187">
        <v>371.2</v>
      </c>
      <c r="S26" s="205">
        <f t="shared" si="4"/>
        <v>-744.7</v>
      </c>
      <c r="T26" s="187">
        <f t="shared" si="10"/>
        <v>-744.7</v>
      </c>
      <c r="U26" s="187">
        <v>615.1</v>
      </c>
      <c r="V26" s="199">
        <f t="shared" si="6"/>
        <v>40672.400000000001</v>
      </c>
      <c r="W26" s="51">
        <f t="shared" si="7"/>
        <v>83.8</v>
      </c>
      <c r="X26" s="51">
        <f t="shared" si="8"/>
        <v>-0.5</v>
      </c>
      <c r="Y26" s="188">
        <v>450000</v>
      </c>
      <c r="Z26" s="189">
        <f t="shared" si="9"/>
        <v>40234000</v>
      </c>
      <c r="AA26" s="7"/>
      <c r="AB26" s="7"/>
    </row>
    <row r="27" spans="1:28" s="208" customFormat="1" ht="15" customHeight="1" x14ac:dyDescent="0.2">
      <c r="A27" s="168">
        <v>19</v>
      </c>
      <c r="B27" s="146" t="s">
        <v>50</v>
      </c>
      <c r="C27" s="187">
        <f t="shared" si="0"/>
        <v>3858</v>
      </c>
      <c r="D27" s="187">
        <v>907</v>
      </c>
      <c r="E27" s="187">
        <v>2951</v>
      </c>
      <c r="F27" s="187">
        <f t="shared" si="1"/>
        <v>195</v>
      </c>
      <c r="G27" s="187">
        <v>36</v>
      </c>
      <c r="H27" s="187">
        <v>159</v>
      </c>
      <c r="I27" s="187">
        <v>132327</v>
      </c>
      <c r="J27" s="187">
        <v>97787.5</v>
      </c>
      <c r="K27" s="187">
        <f t="shared" si="2"/>
        <v>99437</v>
      </c>
      <c r="L27" s="187">
        <v>89684.4</v>
      </c>
      <c r="M27" s="187">
        <v>9752.6</v>
      </c>
      <c r="N27" s="187">
        <v>982.2</v>
      </c>
      <c r="O27" s="187">
        <f t="shared" si="3"/>
        <v>97787.5</v>
      </c>
      <c r="P27" s="187">
        <v>88034.9</v>
      </c>
      <c r="Q27" s="187">
        <v>9752.6</v>
      </c>
      <c r="R27" s="187">
        <v>982.2</v>
      </c>
      <c r="S27" s="205">
        <f t="shared" si="4"/>
        <v>-1649.5</v>
      </c>
      <c r="T27" s="187">
        <f t="shared" si="10"/>
        <v>-1649.5</v>
      </c>
      <c r="U27" s="187">
        <v>0</v>
      </c>
      <c r="V27" s="199">
        <f t="shared" si="6"/>
        <v>97787.5</v>
      </c>
      <c r="W27" s="51">
        <f t="shared" si="7"/>
        <v>73.900000000000006</v>
      </c>
      <c r="X27" s="51">
        <f t="shared" si="8"/>
        <v>9.4</v>
      </c>
      <c r="Y27" s="188">
        <v>3200000</v>
      </c>
      <c r="Z27" s="189">
        <f t="shared" si="9"/>
        <v>89684400</v>
      </c>
      <c r="AA27" s="7"/>
      <c r="AB27" s="7"/>
    </row>
    <row r="28" spans="1:28" s="208" customFormat="1" ht="15" customHeight="1" x14ac:dyDescent="0.2">
      <c r="A28" s="168">
        <v>20</v>
      </c>
      <c r="B28" s="146" t="s">
        <v>51</v>
      </c>
      <c r="C28" s="187">
        <f t="shared" si="0"/>
        <v>3874</v>
      </c>
      <c r="D28" s="187"/>
      <c r="E28" s="187">
        <v>3874</v>
      </c>
      <c r="F28" s="187">
        <f t="shared" si="1"/>
        <v>224</v>
      </c>
      <c r="G28" s="187"/>
      <c r="H28" s="187">
        <v>224</v>
      </c>
      <c r="I28" s="187">
        <v>148524</v>
      </c>
      <c r="J28" s="187">
        <v>119568.1</v>
      </c>
      <c r="K28" s="187">
        <f t="shared" si="2"/>
        <v>118603.8</v>
      </c>
      <c r="L28" s="187">
        <v>117603.8</v>
      </c>
      <c r="M28" s="187">
        <v>1000</v>
      </c>
      <c r="N28" s="187"/>
      <c r="O28" s="187">
        <f t="shared" si="3"/>
        <v>112049.60000000001</v>
      </c>
      <c r="P28" s="187">
        <v>111049.60000000001</v>
      </c>
      <c r="Q28" s="187">
        <v>1000</v>
      </c>
      <c r="R28" s="187"/>
      <c r="S28" s="205">
        <f t="shared" si="4"/>
        <v>964.3</v>
      </c>
      <c r="T28" s="187">
        <f t="shared" si="10"/>
        <v>964.3</v>
      </c>
      <c r="U28" s="187"/>
      <c r="V28" s="199">
        <f t="shared" si="6"/>
        <v>119568.1</v>
      </c>
      <c r="W28" s="51">
        <f t="shared" si="7"/>
        <v>80.5</v>
      </c>
      <c r="X28" s="51">
        <f t="shared" si="8"/>
        <v>2.8</v>
      </c>
      <c r="Y28" s="188">
        <v>0</v>
      </c>
      <c r="Z28" s="189">
        <f t="shared" si="9"/>
        <v>117603800</v>
      </c>
      <c r="AA28" s="7"/>
      <c r="AB28" s="7"/>
    </row>
    <row r="29" spans="1:28" s="208" customFormat="1" ht="15" customHeight="1" x14ac:dyDescent="0.2">
      <c r="A29" s="168">
        <v>21</v>
      </c>
      <c r="B29" s="146" t="s">
        <v>52</v>
      </c>
      <c r="C29" s="187">
        <f t="shared" si="0"/>
        <v>3441</v>
      </c>
      <c r="D29" s="187">
        <v>635</v>
      </c>
      <c r="E29" s="187">
        <v>2806</v>
      </c>
      <c r="F29" s="187">
        <f t="shared" si="1"/>
        <v>195</v>
      </c>
      <c r="G29" s="187">
        <v>25</v>
      </c>
      <c r="H29" s="187">
        <v>170</v>
      </c>
      <c r="I29" s="187">
        <v>125982</v>
      </c>
      <c r="J29" s="187">
        <v>88157.9</v>
      </c>
      <c r="K29" s="187">
        <f t="shared" si="2"/>
        <v>87985.2</v>
      </c>
      <c r="L29" s="187">
        <v>87128</v>
      </c>
      <c r="M29" s="187">
        <v>857.2</v>
      </c>
      <c r="N29" s="187">
        <v>637.1</v>
      </c>
      <c r="O29" s="187">
        <f t="shared" si="3"/>
        <v>87985.2</v>
      </c>
      <c r="P29" s="187">
        <v>87128</v>
      </c>
      <c r="Q29" s="187">
        <v>857.2</v>
      </c>
      <c r="R29" s="187">
        <v>637.1</v>
      </c>
      <c r="S29" s="205">
        <f t="shared" si="4"/>
        <v>172.7</v>
      </c>
      <c r="T29" s="187"/>
      <c r="U29" s="187"/>
      <c r="V29" s="199">
        <f t="shared" si="6"/>
        <v>88157.9</v>
      </c>
      <c r="W29" s="51">
        <f t="shared" si="7"/>
        <v>70</v>
      </c>
      <c r="X29" s="51">
        <f t="shared" si="8"/>
        <v>13.3</v>
      </c>
      <c r="Y29" s="188">
        <v>0</v>
      </c>
      <c r="Z29" s="189">
        <f t="shared" si="9"/>
        <v>87128000</v>
      </c>
      <c r="AA29" s="7"/>
      <c r="AB29" s="7"/>
    </row>
    <row r="30" spans="1:28" s="208" customFormat="1" ht="15" customHeight="1" x14ac:dyDescent="0.2">
      <c r="A30" s="168">
        <v>22</v>
      </c>
      <c r="B30" s="146" t="s">
        <v>53</v>
      </c>
      <c r="C30" s="187">
        <f t="shared" si="0"/>
        <v>1106</v>
      </c>
      <c r="D30" s="187">
        <v>404</v>
      </c>
      <c r="E30" s="187">
        <v>702</v>
      </c>
      <c r="F30" s="187">
        <f t="shared" si="1"/>
        <v>100</v>
      </c>
      <c r="G30" s="187">
        <v>21</v>
      </c>
      <c r="H30" s="187">
        <v>79</v>
      </c>
      <c r="I30" s="187">
        <v>41462</v>
      </c>
      <c r="J30" s="187">
        <v>36758.1</v>
      </c>
      <c r="K30" s="187">
        <f t="shared" si="2"/>
        <v>36626.1</v>
      </c>
      <c r="L30" s="187">
        <v>36340.6</v>
      </c>
      <c r="M30" s="187">
        <v>285.5</v>
      </c>
      <c r="N30" s="187">
        <v>236.9</v>
      </c>
      <c r="O30" s="187">
        <f t="shared" si="3"/>
        <v>36626.1</v>
      </c>
      <c r="P30" s="187">
        <v>36340.6</v>
      </c>
      <c r="Q30" s="187">
        <v>285.5</v>
      </c>
      <c r="R30" s="187">
        <v>236.9</v>
      </c>
      <c r="S30" s="205">
        <f t="shared" si="4"/>
        <v>132</v>
      </c>
      <c r="T30" s="187">
        <f>J30-K30</f>
        <v>132</v>
      </c>
      <c r="U30" s="187">
        <v>0</v>
      </c>
      <c r="V30" s="199">
        <f t="shared" si="6"/>
        <v>36758.1</v>
      </c>
      <c r="W30" s="51">
        <f t="shared" si="7"/>
        <v>88.7</v>
      </c>
      <c r="X30" s="51">
        <f t="shared" si="8"/>
        <v>-5.4</v>
      </c>
      <c r="Y30" s="188">
        <v>736000</v>
      </c>
      <c r="Z30" s="189">
        <f t="shared" si="9"/>
        <v>36340600</v>
      </c>
      <c r="AA30" s="7"/>
      <c r="AB30" s="7"/>
    </row>
    <row r="31" spans="1:28" s="208" customFormat="1" ht="15" customHeight="1" x14ac:dyDescent="0.2">
      <c r="A31" s="168">
        <v>23</v>
      </c>
      <c r="B31" s="146" t="s">
        <v>54</v>
      </c>
      <c r="C31" s="187">
        <f t="shared" si="0"/>
        <v>3079</v>
      </c>
      <c r="D31" s="187"/>
      <c r="E31" s="187">
        <v>3079</v>
      </c>
      <c r="F31" s="187">
        <f t="shared" si="1"/>
        <v>206</v>
      </c>
      <c r="G31" s="187"/>
      <c r="H31" s="187">
        <v>206</v>
      </c>
      <c r="I31" s="187">
        <v>117125</v>
      </c>
      <c r="J31" s="187">
        <v>79569.7</v>
      </c>
      <c r="K31" s="187">
        <f t="shared" si="2"/>
        <v>77961.600000000006</v>
      </c>
      <c r="L31" s="187">
        <v>77201.600000000006</v>
      </c>
      <c r="M31" s="187">
        <v>760</v>
      </c>
      <c r="N31" s="187">
        <v>277.89999999999998</v>
      </c>
      <c r="O31" s="187">
        <f t="shared" si="3"/>
        <v>77961.600000000006</v>
      </c>
      <c r="P31" s="187">
        <v>77201.600000000006</v>
      </c>
      <c r="Q31" s="187">
        <v>760</v>
      </c>
      <c r="R31" s="187">
        <v>277.89999999999998</v>
      </c>
      <c r="S31" s="205">
        <f t="shared" si="4"/>
        <v>1608.1</v>
      </c>
      <c r="T31" s="187"/>
      <c r="U31" s="187"/>
      <c r="V31" s="199">
        <f t="shared" si="6"/>
        <v>79569.7</v>
      </c>
      <c r="W31" s="51">
        <f t="shared" si="7"/>
        <v>67.900000000000006</v>
      </c>
      <c r="X31" s="51">
        <f t="shared" si="8"/>
        <v>15.4</v>
      </c>
      <c r="Y31" s="188">
        <v>1500000</v>
      </c>
      <c r="Z31" s="189">
        <f t="shared" si="9"/>
        <v>77201600</v>
      </c>
      <c r="AA31" s="7"/>
      <c r="AB31" s="7"/>
    </row>
    <row r="32" spans="1:28" s="208" customFormat="1" ht="15" customHeight="1" x14ac:dyDescent="0.2">
      <c r="A32" s="168">
        <v>22</v>
      </c>
      <c r="B32" s="146" t="s">
        <v>55</v>
      </c>
      <c r="C32" s="187">
        <f t="shared" si="0"/>
        <v>2486</v>
      </c>
      <c r="D32" s="187">
        <v>1300</v>
      </c>
      <c r="E32" s="187">
        <v>1186</v>
      </c>
      <c r="F32" s="187">
        <f t="shared" si="1"/>
        <v>167</v>
      </c>
      <c r="G32" s="187">
        <v>64</v>
      </c>
      <c r="H32" s="187">
        <v>103</v>
      </c>
      <c r="I32" s="187">
        <v>71806</v>
      </c>
      <c r="J32" s="187">
        <v>56578.7</v>
      </c>
      <c r="K32" s="187">
        <f t="shared" si="2"/>
        <v>54874.5</v>
      </c>
      <c r="L32" s="187">
        <v>54288.4</v>
      </c>
      <c r="M32" s="187">
        <v>586.1</v>
      </c>
      <c r="N32" s="187">
        <v>369.1</v>
      </c>
      <c r="O32" s="187">
        <f t="shared" si="3"/>
        <v>54874.5</v>
      </c>
      <c r="P32" s="187">
        <v>54288.4</v>
      </c>
      <c r="Q32" s="187">
        <v>586.1</v>
      </c>
      <c r="R32" s="187">
        <v>369.1</v>
      </c>
      <c r="S32" s="205">
        <f t="shared" si="4"/>
        <v>1704.2</v>
      </c>
      <c r="T32" s="187">
        <f>J32-K32</f>
        <v>1704.2</v>
      </c>
      <c r="U32" s="187">
        <v>438.7</v>
      </c>
      <c r="V32" s="199">
        <f t="shared" si="6"/>
        <v>57017.4</v>
      </c>
      <c r="W32" s="51">
        <f t="shared" si="7"/>
        <v>79.400000000000006</v>
      </c>
      <c r="X32" s="51">
        <f t="shared" si="8"/>
        <v>3.9</v>
      </c>
      <c r="Y32" s="188">
        <v>1840000</v>
      </c>
      <c r="Z32" s="189">
        <f t="shared" si="9"/>
        <v>54288400</v>
      </c>
      <c r="AA32" s="7"/>
      <c r="AB32" s="7"/>
    </row>
    <row r="33" spans="1:28" s="208" customFormat="1" ht="15" customHeight="1" x14ac:dyDescent="0.2">
      <c r="A33" s="168">
        <v>25</v>
      </c>
      <c r="B33" s="146" t="s">
        <v>56</v>
      </c>
      <c r="C33" s="187">
        <f t="shared" si="0"/>
        <v>3414</v>
      </c>
      <c r="D33" s="187">
        <v>2348</v>
      </c>
      <c r="E33" s="187">
        <v>1066</v>
      </c>
      <c r="F33" s="187">
        <f t="shared" si="1"/>
        <v>194</v>
      </c>
      <c r="G33" s="187">
        <v>94</v>
      </c>
      <c r="H33" s="187">
        <v>100</v>
      </c>
      <c r="I33" s="187">
        <v>90676</v>
      </c>
      <c r="J33" s="187">
        <v>64945.599999999999</v>
      </c>
      <c r="K33" s="187">
        <f t="shared" si="2"/>
        <v>67331.399999999994</v>
      </c>
      <c r="L33" s="187">
        <v>66455.399999999994</v>
      </c>
      <c r="M33" s="187">
        <v>876</v>
      </c>
      <c r="N33" s="187">
        <v>631.29999999999995</v>
      </c>
      <c r="O33" s="187">
        <f t="shared" si="3"/>
        <v>64945.599999999999</v>
      </c>
      <c r="P33" s="187">
        <v>64069.599999999999</v>
      </c>
      <c r="Q33" s="187">
        <v>876</v>
      </c>
      <c r="R33" s="187">
        <v>631.29999999999995</v>
      </c>
      <c r="S33" s="205">
        <f t="shared" si="4"/>
        <v>-2385.8000000000002</v>
      </c>
      <c r="T33" s="187"/>
      <c r="U33" s="187"/>
      <c r="V33" s="199">
        <f t="shared" si="6"/>
        <v>64945.599999999999</v>
      </c>
      <c r="W33" s="51">
        <f t="shared" si="7"/>
        <v>71.599999999999994</v>
      </c>
      <c r="X33" s="51">
        <f t="shared" si="8"/>
        <v>11.7</v>
      </c>
      <c r="Y33" s="188">
        <v>1550000</v>
      </c>
      <c r="Z33" s="189">
        <f t="shared" si="9"/>
        <v>66455400</v>
      </c>
      <c r="AA33" s="7"/>
      <c r="AB33" s="7"/>
    </row>
    <row r="34" spans="1:28" s="208" customFormat="1" ht="15" customHeight="1" x14ac:dyDescent="0.2">
      <c r="A34" s="168">
        <v>26</v>
      </c>
      <c r="B34" s="146" t="s">
        <v>57</v>
      </c>
      <c r="C34" s="187">
        <f t="shared" si="0"/>
        <v>2702</v>
      </c>
      <c r="D34" s="187"/>
      <c r="E34" s="187">
        <v>2702</v>
      </c>
      <c r="F34" s="187">
        <f t="shared" si="1"/>
        <v>170</v>
      </c>
      <c r="G34" s="187"/>
      <c r="H34" s="187">
        <v>170</v>
      </c>
      <c r="I34" s="187">
        <v>131927</v>
      </c>
      <c r="J34" s="187">
        <v>86579.9</v>
      </c>
      <c r="K34" s="187">
        <f t="shared" si="2"/>
        <v>85540.2</v>
      </c>
      <c r="L34" s="187">
        <v>83877.2</v>
      </c>
      <c r="M34" s="187">
        <v>1663</v>
      </c>
      <c r="N34" s="187">
        <v>1037.5</v>
      </c>
      <c r="O34" s="187">
        <f t="shared" si="3"/>
        <v>86579.9</v>
      </c>
      <c r="P34" s="187">
        <v>84916.9</v>
      </c>
      <c r="Q34" s="187">
        <v>1663</v>
      </c>
      <c r="R34" s="187">
        <v>1037.5</v>
      </c>
      <c r="S34" s="205">
        <f t="shared" si="4"/>
        <v>1039.7</v>
      </c>
      <c r="T34" s="187">
        <f t="shared" ref="T34:T41" si="11">J34-K34</f>
        <v>1039.7</v>
      </c>
      <c r="U34" s="187"/>
      <c r="V34" s="199">
        <f t="shared" si="6"/>
        <v>86579.9</v>
      </c>
      <c r="W34" s="51">
        <f t="shared" si="7"/>
        <v>65.599999999999994</v>
      </c>
      <c r="X34" s="51">
        <f t="shared" si="8"/>
        <v>17.7</v>
      </c>
      <c r="Y34" s="209">
        <v>4030550</v>
      </c>
      <c r="Z34" s="210" t="s">
        <v>108</v>
      </c>
      <c r="AA34" s="211"/>
    </row>
    <row r="35" spans="1:28" s="208" customFormat="1" ht="15" customHeight="1" x14ac:dyDescent="0.2">
      <c r="A35" s="168">
        <v>27</v>
      </c>
      <c r="B35" s="146" t="s">
        <v>58</v>
      </c>
      <c r="C35" s="187">
        <f t="shared" si="0"/>
        <v>1415</v>
      </c>
      <c r="D35" s="187">
        <v>1095</v>
      </c>
      <c r="E35" s="187">
        <v>320</v>
      </c>
      <c r="F35" s="187">
        <f t="shared" si="1"/>
        <v>119</v>
      </c>
      <c r="G35" s="187">
        <v>54</v>
      </c>
      <c r="H35" s="187">
        <v>65</v>
      </c>
      <c r="I35" s="187">
        <v>39742</v>
      </c>
      <c r="J35" s="187">
        <v>39742</v>
      </c>
      <c r="K35" s="187">
        <f t="shared" si="2"/>
        <v>42008.800000000003</v>
      </c>
      <c r="L35" s="187">
        <v>41645.300000000003</v>
      </c>
      <c r="M35" s="187">
        <v>363.5</v>
      </c>
      <c r="N35" s="187"/>
      <c r="O35" s="187">
        <f t="shared" si="3"/>
        <v>39742</v>
      </c>
      <c r="P35" s="187">
        <v>39378.5</v>
      </c>
      <c r="Q35" s="187">
        <v>363.5</v>
      </c>
      <c r="R35" s="187"/>
      <c r="S35" s="205">
        <f t="shared" si="4"/>
        <v>-2266.8000000000002</v>
      </c>
      <c r="T35" s="187">
        <f t="shared" si="11"/>
        <v>-2266.8000000000002</v>
      </c>
      <c r="U35" s="187">
        <v>0</v>
      </c>
      <c r="V35" s="199">
        <f t="shared" si="6"/>
        <v>39742</v>
      </c>
      <c r="W35" s="51">
        <f t="shared" si="7"/>
        <v>100</v>
      </c>
      <c r="X35" s="51">
        <f t="shared" si="8"/>
        <v>-16.7</v>
      </c>
      <c r="Y35" s="188">
        <v>1725200</v>
      </c>
      <c r="Z35" s="189">
        <f t="shared" si="9"/>
        <v>41645300</v>
      </c>
      <c r="AA35" s="7"/>
    </row>
    <row r="36" spans="1:28" s="208" customFormat="1" ht="15" customHeight="1" x14ac:dyDescent="0.2">
      <c r="A36" s="168">
        <v>28</v>
      </c>
      <c r="B36" s="146" t="s">
        <v>59</v>
      </c>
      <c r="C36" s="187">
        <f t="shared" si="0"/>
        <v>2497</v>
      </c>
      <c r="D36" s="187"/>
      <c r="E36" s="187">
        <v>2497</v>
      </c>
      <c r="F36" s="187">
        <f t="shared" si="1"/>
        <v>174</v>
      </c>
      <c r="G36" s="187"/>
      <c r="H36" s="187">
        <v>174</v>
      </c>
      <c r="I36" s="187">
        <v>102957</v>
      </c>
      <c r="J36" s="187">
        <v>80323.600000000006</v>
      </c>
      <c r="K36" s="187">
        <f t="shared" si="2"/>
        <v>79874.7</v>
      </c>
      <c r="L36" s="187">
        <v>79031</v>
      </c>
      <c r="M36" s="187">
        <v>843.7</v>
      </c>
      <c r="N36" s="187">
        <v>826.7</v>
      </c>
      <c r="O36" s="187">
        <f t="shared" si="3"/>
        <v>79917.8</v>
      </c>
      <c r="P36" s="187">
        <v>79074.100000000006</v>
      </c>
      <c r="Q36" s="187">
        <v>843.7</v>
      </c>
      <c r="R36" s="187">
        <v>826.7</v>
      </c>
      <c r="S36" s="205">
        <f t="shared" si="4"/>
        <v>448.9</v>
      </c>
      <c r="T36" s="187">
        <f t="shared" si="11"/>
        <v>448.9</v>
      </c>
      <c r="U36" s="187"/>
      <c r="V36" s="199">
        <f t="shared" si="6"/>
        <v>80323.600000000006</v>
      </c>
      <c r="W36" s="51">
        <f t="shared" si="7"/>
        <v>78</v>
      </c>
      <c r="X36" s="51">
        <f t="shared" si="8"/>
        <v>5.3</v>
      </c>
      <c r="Y36" s="188">
        <v>2080000</v>
      </c>
      <c r="Z36" s="189">
        <f t="shared" si="9"/>
        <v>79031000</v>
      </c>
    </row>
    <row r="37" spans="1:28" s="208" customFormat="1" ht="15" customHeight="1" x14ac:dyDescent="0.2">
      <c r="A37" s="168">
        <v>29</v>
      </c>
      <c r="B37" s="146" t="s">
        <v>60</v>
      </c>
      <c r="C37" s="187">
        <f t="shared" si="0"/>
        <v>3449</v>
      </c>
      <c r="D37" s="187">
        <v>2671</v>
      </c>
      <c r="E37" s="187">
        <v>778</v>
      </c>
      <c r="F37" s="187">
        <f t="shared" si="1"/>
        <v>192</v>
      </c>
      <c r="G37" s="187">
        <v>129</v>
      </c>
      <c r="H37" s="187">
        <v>63</v>
      </c>
      <c r="I37" s="187">
        <v>88879</v>
      </c>
      <c r="J37" s="187">
        <v>73160.600000000006</v>
      </c>
      <c r="K37" s="187">
        <f t="shared" si="2"/>
        <v>73160.600000000006</v>
      </c>
      <c r="L37" s="187">
        <v>72296.600000000006</v>
      </c>
      <c r="M37" s="187">
        <v>864</v>
      </c>
      <c r="N37" s="187">
        <v>275.5</v>
      </c>
      <c r="O37" s="187">
        <f t="shared" si="3"/>
        <v>73160.600000000006</v>
      </c>
      <c r="P37" s="187">
        <v>72296.600000000006</v>
      </c>
      <c r="Q37" s="187">
        <v>864</v>
      </c>
      <c r="R37" s="187">
        <v>275.5</v>
      </c>
      <c r="S37" s="205">
        <f t="shared" si="4"/>
        <v>0</v>
      </c>
      <c r="T37" s="187">
        <f t="shared" si="11"/>
        <v>0</v>
      </c>
      <c r="U37" s="187"/>
      <c r="V37" s="199">
        <f t="shared" si="6"/>
        <v>73160.600000000006</v>
      </c>
      <c r="W37" s="51">
        <f t="shared" si="7"/>
        <v>82.3</v>
      </c>
      <c r="X37" s="51">
        <f t="shared" si="8"/>
        <v>1</v>
      </c>
      <c r="Y37" s="188">
        <v>2600000</v>
      </c>
      <c r="Z37" s="189">
        <f t="shared" si="9"/>
        <v>72296600</v>
      </c>
    </row>
    <row r="38" spans="1:28" s="208" customFormat="1" ht="15" customHeight="1" x14ac:dyDescent="0.2">
      <c r="A38" s="168">
        <v>30</v>
      </c>
      <c r="B38" s="146" t="s">
        <v>61</v>
      </c>
      <c r="C38" s="187">
        <f t="shared" si="0"/>
        <v>3095</v>
      </c>
      <c r="D38" s="187">
        <v>1022</v>
      </c>
      <c r="E38" s="187">
        <v>2073</v>
      </c>
      <c r="F38" s="187">
        <f t="shared" si="1"/>
        <v>188</v>
      </c>
      <c r="G38" s="187">
        <v>46</v>
      </c>
      <c r="H38" s="187">
        <v>142</v>
      </c>
      <c r="I38" s="187">
        <v>109964</v>
      </c>
      <c r="J38" s="187">
        <v>81672.800000000003</v>
      </c>
      <c r="K38" s="187">
        <f t="shared" si="2"/>
        <v>79962</v>
      </c>
      <c r="L38" s="187">
        <v>79177.7</v>
      </c>
      <c r="M38" s="187">
        <v>784.3</v>
      </c>
      <c r="N38" s="187">
        <v>554.20000000000005</v>
      </c>
      <c r="O38" s="187">
        <f t="shared" si="3"/>
        <v>79962</v>
      </c>
      <c r="P38" s="187">
        <v>79177.7</v>
      </c>
      <c r="Q38" s="187">
        <v>784.3</v>
      </c>
      <c r="R38" s="187">
        <v>554.20000000000005</v>
      </c>
      <c r="S38" s="205">
        <f t="shared" si="4"/>
        <v>1710.8</v>
      </c>
      <c r="T38" s="187">
        <f t="shared" si="11"/>
        <v>1710.8</v>
      </c>
      <c r="U38" s="187">
        <v>0</v>
      </c>
      <c r="V38" s="199">
        <f t="shared" si="6"/>
        <v>81672.800000000003</v>
      </c>
      <c r="W38" s="51">
        <f t="shared" si="7"/>
        <v>74.3</v>
      </c>
      <c r="X38" s="51">
        <f t="shared" si="8"/>
        <v>9</v>
      </c>
      <c r="Y38" s="188">
        <v>6500000</v>
      </c>
      <c r="Z38" s="189">
        <f t="shared" si="9"/>
        <v>79177700</v>
      </c>
    </row>
    <row r="39" spans="1:28" s="208" customFormat="1" ht="15" customHeight="1" x14ac:dyDescent="0.2">
      <c r="A39" s="168">
        <v>31</v>
      </c>
      <c r="B39" s="146" t="s">
        <v>62</v>
      </c>
      <c r="C39" s="187">
        <f t="shared" si="0"/>
        <v>3954</v>
      </c>
      <c r="D39" s="187">
        <v>1097</v>
      </c>
      <c r="E39" s="187">
        <v>2857</v>
      </c>
      <c r="F39" s="187">
        <f t="shared" si="1"/>
        <v>216</v>
      </c>
      <c r="G39" s="187">
        <v>50</v>
      </c>
      <c r="H39" s="187">
        <v>166</v>
      </c>
      <c r="I39" s="187">
        <v>136277</v>
      </c>
      <c r="J39" s="187">
        <v>106368.4</v>
      </c>
      <c r="K39" s="187">
        <f t="shared" si="2"/>
        <v>105719.3</v>
      </c>
      <c r="L39" s="187">
        <v>103460.8</v>
      </c>
      <c r="M39" s="187">
        <v>2258.5</v>
      </c>
      <c r="N39" s="187">
        <v>603</v>
      </c>
      <c r="O39" s="187">
        <f t="shared" si="3"/>
        <v>106368.4</v>
      </c>
      <c r="P39" s="187">
        <v>104109.9</v>
      </c>
      <c r="Q39" s="187">
        <v>2258.5</v>
      </c>
      <c r="R39" s="187">
        <v>603</v>
      </c>
      <c r="S39" s="205">
        <f t="shared" si="4"/>
        <v>649.1</v>
      </c>
      <c r="T39" s="187">
        <f t="shared" si="11"/>
        <v>649.1</v>
      </c>
      <c r="U39" s="187">
        <v>201.4</v>
      </c>
      <c r="V39" s="199">
        <f t="shared" si="6"/>
        <v>106569.8</v>
      </c>
      <c r="W39" s="51">
        <f t="shared" si="7"/>
        <v>78.2</v>
      </c>
      <c r="X39" s="51">
        <f t="shared" si="8"/>
        <v>5.0999999999999996</v>
      </c>
      <c r="Y39" s="188">
        <v>4000000</v>
      </c>
      <c r="Z39" s="189">
        <f t="shared" si="9"/>
        <v>103460800</v>
      </c>
    </row>
    <row r="40" spans="1:28" ht="15" customHeight="1" x14ac:dyDescent="0.2">
      <c r="A40" s="168">
        <v>32</v>
      </c>
      <c r="B40" s="146" t="s">
        <v>63</v>
      </c>
      <c r="C40" s="187">
        <f t="shared" si="0"/>
        <v>3155</v>
      </c>
      <c r="D40" s="187"/>
      <c r="E40" s="187">
        <v>3155</v>
      </c>
      <c r="F40" s="187">
        <f t="shared" si="1"/>
        <v>240</v>
      </c>
      <c r="G40" s="187"/>
      <c r="H40" s="187">
        <v>240</v>
      </c>
      <c r="I40" s="187">
        <v>134646</v>
      </c>
      <c r="J40" s="187">
        <v>103198</v>
      </c>
      <c r="K40" s="187">
        <f t="shared" si="2"/>
        <v>103198</v>
      </c>
      <c r="L40" s="187">
        <v>102363</v>
      </c>
      <c r="M40" s="187">
        <v>835</v>
      </c>
      <c r="N40" s="187">
        <v>835</v>
      </c>
      <c r="O40" s="187">
        <f t="shared" si="3"/>
        <v>103198</v>
      </c>
      <c r="P40" s="187">
        <v>102363</v>
      </c>
      <c r="Q40" s="187">
        <v>835</v>
      </c>
      <c r="R40" s="187">
        <v>835</v>
      </c>
      <c r="S40" s="205">
        <f t="shared" si="4"/>
        <v>0</v>
      </c>
      <c r="T40" s="187">
        <f t="shared" si="11"/>
        <v>0</v>
      </c>
      <c r="U40" s="187">
        <v>0</v>
      </c>
      <c r="V40" s="199">
        <f t="shared" si="6"/>
        <v>103198</v>
      </c>
      <c r="W40" s="51">
        <f t="shared" si="7"/>
        <v>76.599999999999994</v>
      </c>
      <c r="X40" s="51">
        <f t="shared" si="8"/>
        <v>6.7</v>
      </c>
      <c r="Y40" s="188">
        <v>3700000</v>
      </c>
      <c r="Z40" s="189">
        <f t="shared" si="9"/>
        <v>102363000</v>
      </c>
    </row>
    <row r="41" spans="1:28" ht="15" customHeight="1" x14ac:dyDescent="0.2">
      <c r="A41" s="168">
        <v>33</v>
      </c>
      <c r="B41" s="146" t="s">
        <v>64</v>
      </c>
      <c r="C41" s="187">
        <f t="shared" si="0"/>
        <v>2096</v>
      </c>
      <c r="D41" s="187">
        <v>968</v>
      </c>
      <c r="E41" s="187">
        <v>1128</v>
      </c>
      <c r="F41" s="187">
        <f t="shared" si="1"/>
        <v>118</v>
      </c>
      <c r="G41" s="187">
        <v>40</v>
      </c>
      <c r="H41" s="187">
        <v>78</v>
      </c>
      <c r="I41" s="187">
        <v>66425</v>
      </c>
      <c r="J41" s="187">
        <v>54200.7</v>
      </c>
      <c r="K41" s="187">
        <f t="shared" si="2"/>
        <v>54200.7</v>
      </c>
      <c r="L41" s="187">
        <v>53593.4</v>
      </c>
      <c r="M41" s="187">
        <v>607.29999999999995</v>
      </c>
      <c r="N41" s="187">
        <v>402.1</v>
      </c>
      <c r="O41" s="187">
        <f t="shared" si="3"/>
        <v>49660.5</v>
      </c>
      <c r="P41" s="187">
        <v>49053.2</v>
      </c>
      <c r="Q41" s="187">
        <v>607.29999999999995</v>
      </c>
      <c r="R41" s="187">
        <v>402.1</v>
      </c>
      <c r="S41" s="205">
        <f t="shared" si="4"/>
        <v>0</v>
      </c>
      <c r="T41" s="187">
        <f t="shared" si="11"/>
        <v>0</v>
      </c>
      <c r="U41" s="187"/>
      <c r="V41" s="199">
        <f t="shared" si="6"/>
        <v>54200.7</v>
      </c>
      <c r="W41" s="51">
        <f t="shared" si="7"/>
        <v>81.599999999999994</v>
      </c>
      <c r="X41" s="51">
        <f t="shared" si="8"/>
        <v>1.7</v>
      </c>
      <c r="Y41" s="188">
        <v>2100000</v>
      </c>
      <c r="Z41" s="189">
        <f t="shared" si="9"/>
        <v>53593400</v>
      </c>
    </row>
    <row r="42" spans="1:28" ht="15" customHeight="1" x14ac:dyDescent="0.2">
      <c r="A42" s="168">
        <v>34</v>
      </c>
      <c r="B42" s="146" t="s">
        <v>65</v>
      </c>
      <c r="C42" s="187">
        <f t="shared" si="0"/>
        <v>1774</v>
      </c>
      <c r="D42" s="187"/>
      <c r="E42" s="187">
        <v>1774</v>
      </c>
      <c r="F42" s="187">
        <f t="shared" si="1"/>
        <v>124</v>
      </c>
      <c r="G42" s="187"/>
      <c r="H42" s="187">
        <v>124</v>
      </c>
      <c r="I42" s="187">
        <v>72213</v>
      </c>
      <c r="J42" s="187">
        <v>55639.7</v>
      </c>
      <c r="K42" s="187">
        <f t="shared" si="2"/>
        <v>56092.800000000003</v>
      </c>
      <c r="L42" s="187">
        <v>55418.9</v>
      </c>
      <c r="M42" s="187">
        <v>673.9</v>
      </c>
      <c r="N42" s="187">
        <v>444.2</v>
      </c>
      <c r="O42" s="187">
        <f t="shared" si="3"/>
        <v>55639.7</v>
      </c>
      <c r="P42" s="187">
        <v>54965.8</v>
      </c>
      <c r="Q42" s="187">
        <v>673.9</v>
      </c>
      <c r="R42" s="187">
        <v>444.2</v>
      </c>
      <c r="S42" s="205">
        <f t="shared" si="4"/>
        <v>-453.1</v>
      </c>
      <c r="T42" s="187"/>
      <c r="U42" s="187"/>
      <c r="V42" s="199">
        <f t="shared" si="6"/>
        <v>55639.7</v>
      </c>
      <c r="W42" s="51">
        <f t="shared" si="7"/>
        <v>77</v>
      </c>
      <c r="X42" s="51">
        <f t="shared" si="8"/>
        <v>6.3</v>
      </c>
      <c r="Y42" s="188">
        <v>1500000</v>
      </c>
      <c r="Z42" s="189">
        <f t="shared" si="9"/>
        <v>55418900</v>
      </c>
    </row>
    <row r="43" spans="1:28" ht="15" customHeight="1" x14ac:dyDescent="0.2">
      <c r="A43" s="76"/>
      <c r="B43" s="146" t="s">
        <v>66</v>
      </c>
      <c r="C43" s="187">
        <f t="shared" si="0"/>
        <v>0</v>
      </c>
      <c r="D43" s="187"/>
      <c r="E43" s="187"/>
      <c r="F43" s="187">
        <f t="shared" si="1"/>
        <v>0</v>
      </c>
      <c r="G43" s="187"/>
      <c r="H43" s="187"/>
      <c r="I43" s="187">
        <v>198592</v>
      </c>
      <c r="J43" s="187">
        <v>0</v>
      </c>
      <c r="K43" s="187">
        <f t="shared" si="2"/>
        <v>0</v>
      </c>
      <c r="L43" s="187"/>
      <c r="M43" s="187"/>
      <c r="N43" s="187"/>
      <c r="O43" s="187">
        <f t="shared" si="3"/>
        <v>0</v>
      </c>
      <c r="P43" s="187">
        <f>J43</f>
        <v>0</v>
      </c>
      <c r="Q43" s="187"/>
      <c r="R43" s="187"/>
      <c r="S43" s="205">
        <f t="shared" si="4"/>
        <v>0</v>
      </c>
      <c r="T43" s="187">
        <f>J43-K43</f>
        <v>0</v>
      </c>
      <c r="U43" s="187"/>
      <c r="V43" s="199">
        <f t="shared" si="6"/>
        <v>0</v>
      </c>
      <c r="W43" s="51">
        <f t="shared" si="7"/>
        <v>0</v>
      </c>
      <c r="X43" s="51"/>
      <c r="Y43" s="188"/>
      <c r="Z43" s="189">
        <f t="shared" si="9"/>
        <v>0</v>
      </c>
    </row>
    <row r="44" spans="1:28" s="194" customFormat="1" ht="21" customHeight="1" x14ac:dyDescent="0.2">
      <c r="A44" s="78"/>
      <c r="B44" s="78" t="s">
        <v>4</v>
      </c>
      <c r="C44" s="190">
        <f t="shared" ref="C44:V44" si="12">SUM(C9:C43)</f>
        <v>180716</v>
      </c>
      <c r="D44" s="190">
        <f t="shared" si="12"/>
        <v>133521</v>
      </c>
      <c r="E44" s="190">
        <f t="shared" si="12"/>
        <v>47195</v>
      </c>
      <c r="F44" s="190">
        <f t="shared" si="12"/>
        <v>8596</v>
      </c>
      <c r="G44" s="190">
        <f t="shared" si="12"/>
        <v>5301</v>
      </c>
      <c r="H44" s="190">
        <f t="shared" si="12"/>
        <v>3295</v>
      </c>
      <c r="I44" s="190">
        <f t="shared" si="12"/>
        <v>4778611</v>
      </c>
      <c r="J44" s="190">
        <f t="shared" si="12"/>
        <v>3590557.5</v>
      </c>
      <c r="K44" s="190">
        <f t="shared" si="12"/>
        <v>3597083.3</v>
      </c>
      <c r="L44" s="190">
        <f t="shared" si="12"/>
        <v>3539284.9</v>
      </c>
      <c r="M44" s="190">
        <f t="shared" si="12"/>
        <v>57798.400000000001</v>
      </c>
      <c r="N44" s="190">
        <f t="shared" si="12"/>
        <v>35795.4</v>
      </c>
      <c r="O44" s="190">
        <f t="shared" si="12"/>
        <v>3539564.2</v>
      </c>
      <c r="P44" s="190">
        <f t="shared" si="12"/>
        <v>3481805.3</v>
      </c>
      <c r="Q44" s="190">
        <f t="shared" si="12"/>
        <v>57758.9</v>
      </c>
      <c r="R44" s="190">
        <f t="shared" si="12"/>
        <v>36152</v>
      </c>
      <c r="S44" s="206">
        <f t="shared" si="12"/>
        <v>-6525.8</v>
      </c>
      <c r="T44" s="190">
        <f t="shared" si="12"/>
        <v>-2866.1</v>
      </c>
      <c r="U44" s="190">
        <f t="shared" si="12"/>
        <v>2304.9</v>
      </c>
      <c r="V44" s="200">
        <f t="shared" si="12"/>
        <v>3592862.4</v>
      </c>
      <c r="W44" s="224"/>
      <c r="X44" s="225">
        <f>(I44-I43)/12*8</f>
        <v>3053346</v>
      </c>
      <c r="Y44" s="193"/>
    </row>
    <row r="46" spans="1:28" x14ac:dyDescent="0.2">
      <c r="Q46" s="195"/>
    </row>
    <row r="47" spans="1:28" x14ac:dyDescent="0.2">
      <c r="V47" s="202"/>
    </row>
    <row r="48" spans="1:28" ht="5.25" customHeight="1" x14ac:dyDescent="0.2"/>
    <row r="49" spans="2:10" hidden="1" x14ac:dyDescent="0.2">
      <c r="J49" s="196"/>
    </row>
    <row r="50" spans="2:10" hidden="1" x14ac:dyDescent="0.2"/>
    <row r="51" spans="2:10" hidden="1" x14ac:dyDescent="0.2"/>
    <row r="52" spans="2:10" hidden="1" x14ac:dyDescent="0.2"/>
    <row r="53" spans="2:10" hidden="1" x14ac:dyDescent="0.2"/>
    <row r="54" spans="2:10" hidden="1" x14ac:dyDescent="0.2"/>
    <row r="55" spans="2:10" hidden="1" x14ac:dyDescent="0.2"/>
    <row r="56" spans="2:10" hidden="1" x14ac:dyDescent="0.2"/>
    <row r="57" spans="2:10" hidden="1" x14ac:dyDescent="0.2"/>
    <row r="58" spans="2:10" hidden="1" x14ac:dyDescent="0.2"/>
    <row r="59" spans="2:10" hidden="1" x14ac:dyDescent="0.2"/>
    <row r="60" spans="2:10" hidden="1" x14ac:dyDescent="0.2"/>
    <row r="61" spans="2:10" hidden="1" x14ac:dyDescent="0.2"/>
    <row r="62" spans="2:10" hidden="1" x14ac:dyDescent="0.2"/>
    <row r="63" spans="2:10" x14ac:dyDescent="0.2">
      <c r="B63" s="148" t="s">
        <v>77</v>
      </c>
    </row>
    <row r="64" spans="2:10" x14ac:dyDescent="0.2">
      <c r="B64" s="148" t="s">
        <v>78</v>
      </c>
    </row>
  </sheetData>
  <mergeCells count="25">
    <mergeCell ref="B1:S1"/>
    <mergeCell ref="U1:V3"/>
    <mergeCell ref="B2:S2"/>
    <mergeCell ref="J3:N3"/>
    <mergeCell ref="A5:A7"/>
    <mergeCell ref="B5:B7"/>
    <mergeCell ref="C5:E6"/>
    <mergeCell ref="F5:H6"/>
    <mergeCell ref="I5:I7"/>
    <mergeCell ref="J5:J7"/>
    <mergeCell ref="W5:W7"/>
    <mergeCell ref="X5:X7"/>
    <mergeCell ref="Y5:Y7"/>
    <mergeCell ref="K6:K7"/>
    <mergeCell ref="L6:L7"/>
    <mergeCell ref="M6:N6"/>
    <mergeCell ref="O6:O7"/>
    <mergeCell ref="P6:P7"/>
    <mergeCell ref="Q6:R6"/>
    <mergeCell ref="K5:N5"/>
    <mergeCell ref="O5:R5"/>
    <mergeCell ref="S5:S7"/>
    <mergeCell ref="T5:T7"/>
    <mergeCell ref="U5:U7"/>
    <mergeCell ref="V5:V7"/>
  </mergeCells>
  <pageMargins left="0.11811023622047245" right="0.11811023622047245" top="0.74803149606299213" bottom="0.74803149606299213" header="0.31496062992125984" footer="0.31496062992125984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Y46"/>
  <sheetViews>
    <sheetView zoomScale="130" zoomScaleNormal="130" workbookViewId="0">
      <pane xSplit="2" ySplit="6" topLeftCell="AB7" activePane="bottomRight" state="frozen"/>
      <selection activeCell="K34" sqref="K34"/>
      <selection pane="topRight" activeCell="K34" sqref="K34"/>
      <selection pane="bottomLeft" activeCell="K34" sqref="K34"/>
      <selection pane="bottomRight"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bestFit="1" customWidth="1"/>
    <col min="4" max="4" width="9.85546875" style="15" bestFit="1" customWidth="1"/>
    <col min="5" max="5" width="8.85546875" style="15" customWidth="1"/>
    <col min="6" max="6" width="7.28515625" style="15" customWidth="1"/>
    <col min="7" max="7" width="9.5703125" style="15" customWidth="1"/>
    <col min="8" max="8" width="10.28515625" style="15" customWidth="1"/>
    <col min="9" max="9" width="8.5703125" style="15" customWidth="1"/>
    <col min="10" max="42" width="9.42578125" style="15" customWidth="1"/>
    <col min="43" max="43" width="11" style="32" customWidth="1"/>
    <col min="44" max="44" width="9.140625" style="14" hidden="1" customWidth="1"/>
    <col min="45" max="45" width="9.140625" style="14"/>
    <col min="46" max="46" width="15.140625" style="226" customWidth="1"/>
    <col min="47" max="102" width="9.140625" style="14"/>
    <col min="103" max="16384" width="9.140625" style="15"/>
  </cols>
  <sheetData>
    <row r="1" spans="1:103" x14ac:dyDescent="0.2">
      <c r="A1" s="428" t="s">
        <v>69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428"/>
      <c r="AL1" s="428"/>
      <c r="AM1" s="428"/>
      <c r="AN1" s="428"/>
      <c r="AO1" s="428"/>
      <c r="AP1" s="428"/>
      <c r="AQ1" s="428"/>
    </row>
    <row r="2" spans="1:103" ht="8.25" customHeight="1" x14ac:dyDescent="0.2">
      <c r="A2" s="428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</row>
    <row r="3" spans="1:103" x14ac:dyDescent="0.2">
      <c r="A3" s="428" t="s">
        <v>122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  <c r="AK3" s="428"/>
      <c r="AL3" s="428"/>
      <c r="AM3" s="428"/>
      <c r="AN3" s="428"/>
      <c r="AO3" s="428"/>
      <c r="AP3" s="428"/>
      <c r="AQ3" s="428"/>
    </row>
    <row r="4" spans="1:103" ht="2.25" customHeight="1" x14ac:dyDescent="0.2"/>
    <row r="5" spans="1:103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4" t="s">
        <v>106</v>
      </c>
      <c r="AB5" s="424"/>
      <c r="AC5" s="425" t="s">
        <v>72</v>
      </c>
      <c r="AD5" s="426" t="s">
        <v>7</v>
      </c>
      <c r="AE5" s="424" t="s">
        <v>118</v>
      </c>
      <c r="AF5" s="424"/>
      <c r="AG5" s="425" t="s">
        <v>72</v>
      </c>
      <c r="AH5" s="426" t="s">
        <v>7</v>
      </c>
      <c r="AI5" s="424" t="s">
        <v>120</v>
      </c>
      <c r="AJ5" s="424"/>
      <c r="AK5" s="425" t="s">
        <v>72</v>
      </c>
      <c r="AL5" s="426" t="s">
        <v>7</v>
      </c>
      <c r="AM5" s="424" t="s">
        <v>124</v>
      </c>
      <c r="AN5" s="424"/>
      <c r="AO5" s="425" t="s">
        <v>72</v>
      </c>
      <c r="AP5" s="426" t="s">
        <v>7</v>
      </c>
      <c r="AQ5" s="422" t="s">
        <v>125</v>
      </c>
      <c r="AR5" s="31"/>
      <c r="AS5" s="16"/>
      <c r="AT5" s="457" t="s">
        <v>126</v>
      </c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</row>
    <row r="6" spans="1:103" s="17" customFormat="1" ht="55.5" customHeight="1" x14ac:dyDescent="0.2">
      <c r="A6" s="430"/>
      <c r="B6" s="431"/>
      <c r="C6" s="234" t="s">
        <v>8</v>
      </c>
      <c r="D6" s="234" t="s">
        <v>9</v>
      </c>
      <c r="E6" s="425"/>
      <c r="F6" s="427"/>
      <c r="G6" s="234" t="s">
        <v>8</v>
      </c>
      <c r="H6" s="234" t="s">
        <v>74</v>
      </c>
      <c r="I6" s="425"/>
      <c r="J6" s="427"/>
      <c r="K6" s="234" t="s">
        <v>8</v>
      </c>
      <c r="L6" s="234" t="s">
        <v>74</v>
      </c>
      <c r="M6" s="425"/>
      <c r="N6" s="427"/>
      <c r="O6" s="234" t="s">
        <v>8</v>
      </c>
      <c r="P6" s="234" t="s">
        <v>74</v>
      </c>
      <c r="Q6" s="425"/>
      <c r="R6" s="427"/>
      <c r="S6" s="234" t="s">
        <v>8</v>
      </c>
      <c r="T6" s="234" t="s">
        <v>74</v>
      </c>
      <c r="U6" s="425"/>
      <c r="V6" s="427"/>
      <c r="W6" s="234" t="s">
        <v>8</v>
      </c>
      <c r="X6" s="234" t="s">
        <v>74</v>
      </c>
      <c r="Y6" s="425"/>
      <c r="Z6" s="427"/>
      <c r="AA6" s="234" t="s">
        <v>8</v>
      </c>
      <c r="AB6" s="234" t="s">
        <v>74</v>
      </c>
      <c r="AC6" s="425"/>
      <c r="AD6" s="427"/>
      <c r="AE6" s="234" t="s">
        <v>8</v>
      </c>
      <c r="AF6" s="234" t="s">
        <v>74</v>
      </c>
      <c r="AG6" s="425"/>
      <c r="AH6" s="427"/>
      <c r="AI6" s="234" t="s">
        <v>8</v>
      </c>
      <c r="AJ6" s="234" t="s">
        <v>74</v>
      </c>
      <c r="AK6" s="425"/>
      <c r="AL6" s="427"/>
      <c r="AM6" s="234" t="s">
        <v>8</v>
      </c>
      <c r="AN6" s="234" t="s">
        <v>74</v>
      </c>
      <c r="AO6" s="425"/>
      <c r="AP6" s="427"/>
      <c r="AQ6" s="423"/>
      <c r="AR6" s="31" t="s">
        <v>75</v>
      </c>
      <c r="AS6" s="16"/>
      <c r="AT6" s="457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</row>
    <row r="7" spans="1:103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6">
        <v>1711</v>
      </c>
      <c r="AB7" s="36">
        <v>1189</v>
      </c>
      <c r="AC7" s="36">
        <f>AA7+AB7</f>
        <v>2900</v>
      </c>
      <c r="AD7" s="36">
        <v>41</v>
      </c>
      <c r="AE7" s="36">
        <v>3019</v>
      </c>
      <c r="AF7" s="36">
        <v>1923</v>
      </c>
      <c r="AG7" s="36">
        <f>AE7+AF7</f>
        <v>4942</v>
      </c>
      <c r="AH7" s="36">
        <v>29</v>
      </c>
      <c r="AI7" s="36">
        <v>7745</v>
      </c>
      <c r="AJ7" s="36">
        <v>2655</v>
      </c>
      <c r="AK7" s="36">
        <f>AI7+AJ7</f>
        <v>10400</v>
      </c>
      <c r="AL7" s="36">
        <v>29</v>
      </c>
      <c r="AM7" s="36">
        <v>8769</v>
      </c>
      <c r="AN7" s="36">
        <v>3708</v>
      </c>
      <c r="AO7" s="36">
        <f>AM7+AN7</f>
        <v>12477</v>
      </c>
      <c r="AP7" s="36">
        <v>35</v>
      </c>
      <c r="AQ7" s="39">
        <f>E7+I7+M7+Q7+U7+Y7+AC7+AG7+AK7+AO7</f>
        <v>85505</v>
      </c>
      <c r="AR7" s="41">
        <f>август!L9-'фот ноябрь'!AQ7</f>
        <v>-27820</v>
      </c>
      <c r="AS7" s="41">
        <f>ноябрь!L9-AQ7</f>
        <v>-1</v>
      </c>
      <c r="AT7" s="226">
        <f>AK7/Q7*100</f>
        <v>137</v>
      </c>
    </row>
    <row r="8" spans="1:103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2">K8+L8</f>
        <v>13350</v>
      </c>
      <c r="N8" s="36">
        <v>26</v>
      </c>
      <c r="O8" s="36">
        <v>10382</v>
      </c>
      <c r="P8" s="36">
        <v>3542</v>
      </c>
      <c r="Q8" s="36">
        <f t="shared" ref="Q8:Q40" si="3">O8+P8</f>
        <v>13924</v>
      </c>
      <c r="R8" s="36">
        <v>26</v>
      </c>
      <c r="S8" s="36">
        <v>18065</v>
      </c>
      <c r="T8" s="36">
        <v>6169</v>
      </c>
      <c r="U8" s="36">
        <f t="shared" ref="U8:U40" si="4">S8+T8</f>
        <v>24234</v>
      </c>
      <c r="V8" s="36">
        <v>26</v>
      </c>
      <c r="W8" s="36">
        <v>17795</v>
      </c>
      <c r="X8" s="36">
        <v>6096</v>
      </c>
      <c r="Y8" s="36">
        <f t="shared" ref="Y8:Y40" si="5">W8+X8</f>
        <v>23891</v>
      </c>
      <c r="Z8" s="36">
        <v>26</v>
      </c>
      <c r="AA8" s="36">
        <v>3469</v>
      </c>
      <c r="AB8" s="36">
        <v>1253</v>
      </c>
      <c r="AC8" s="36">
        <f t="shared" ref="AC8:AC40" si="6">AA8+AB8</f>
        <v>4722</v>
      </c>
      <c r="AD8" s="36">
        <v>26</v>
      </c>
      <c r="AE8" s="36">
        <v>5482</v>
      </c>
      <c r="AF8" s="36">
        <v>1694</v>
      </c>
      <c r="AG8" s="36">
        <f t="shared" ref="AG8:AG40" si="7">AE8+AF8</f>
        <v>7176</v>
      </c>
      <c r="AH8" s="36">
        <v>26</v>
      </c>
      <c r="AI8" s="36">
        <v>16515</v>
      </c>
      <c r="AJ8" s="36">
        <v>5711</v>
      </c>
      <c r="AK8" s="36">
        <f t="shared" ref="AK8:AK40" si="8">AI8+AJ8</f>
        <v>22226</v>
      </c>
      <c r="AL8" s="36">
        <v>30</v>
      </c>
      <c r="AM8" s="36">
        <v>16195</v>
      </c>
      <c r="AN8" s="36">
        <v>5513</v>
      </c>
      <c r="AO8" s="36">
        <f t="shared" ref="AO8:AO40" si="9">AM8+AN8</f>
        <v>21708</v>
      </c>
      <c r="AP8" s="36">
        <v>30</v>
      </c>
      <c r="AQ8" s="39">
        <f t="shared" ref="AQ8:AQ40" si="10">E8+I8+M8+Q8+U8+Y8+AC8+AG8+AK8+AO8</f>
        <v>159534</v>
      </c>
      <c r="AR8" s="41">
        <f>август!L10-'фот ноябрь'!AQ8</f>
        <v>-51110</v>
      </c>
      <c r="AS8" s="41">
        <f>ноябрь!L10-AQ8</f>
        <v>2</v>
      </c>
      <c r="AT8" s="226">
        <f t="shared" ref="AT8:AT41" si="11">AK8/Q8*100</f>
        <v>160</v>
      </c>
    </row>
    <row r="9" spans="1:103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2"/>
        <v>5172</v>
      </c>
      <c r="N9" s="36">
        <v>21</v>
      </c>
      <c r="O9" s="36">
        <v>3869</v>
      </c>
      <c r="P9" s="36">
        <v>1348</v>
      </c>
      <c r="Q9" s="36">
        <f t="shared" si="3"/>
        <v>5217</v>
      </c>
      <c r="R9" s="36">
        <v>21</v>
      </c>
      <c r="S9" s="36">
        <v>6879</v>
      </c>
      <c r="T9" s="36">
        <v>2341</v>
      </c>
      <c r="U9" s="36">
        <f t="shared" si="4"/>
        <v>9220</v>
      </c>
      <c r="V9" s="36">
        <v>21</v>
      </c>
      <c r="W9" s="36">
        <v>6681</v>
      </c>
      <c r="X9" s="36">
        <v>2292</v>
      </c>
      <c r="Y9" s="36">
        <f t="shared" si="5"/>
        <v>8973</v>
      </c>
      <c r="Z9" s="36">
        <v>21</v>
      </c>
      <c r="AA9" s="36">
        <v>761</v>
      </c>
      <c r="AB9" s="36">
        <v>268</v>
      </c>
      <c r="AC9" s="36">
        <f t="shared" si="6"/>
        <v>1029</v>
      </c>
      <c r="AD9" s="36">
        <v>21</v>
      </c>
      <c r="AE9" s="36">
        <v>1960</v>
      </c>
      <c r="AF9" s="36">
        <v>673</v>
      </c>
      <c r="AG9" s="36">
        <f t="shared" si="7"/>
        <v>2633</v>
      </c>
      <c r="AH9" s="36">
        <v>21</v>
      </c>
      <c r="AI9" s="36">
        <v>4785</v>
      </c>
      <c r="AJ9" s="36">
        <v>1578</v>
      </c>
      <c r="AK9" s="36">
        <f t="shared" si="8"/>
        <v>6363</v>
      </c>
      <c r="AL9" s="36">
        <v>24</v>
      </c>
      <c r="AM9" s="36">
        <v>4719</v>
      </c>
      <c r="AN9" s="36">
        <v>1612</v>
      </c>
      <c r="AO9" s="36">
        <f t="shared" si="9"/>
        <v>6331</v>
      </c>
      <c r="AP9" s="36">
        <v>23</v>
      </c>
      <c r="AQ9" s="39">
        <f t="shared" si="10"/>
        <v>55392</v>
      </c>
      <c r="AR9" s="41">
        <f>август!L11-'фот ноябрь'!AQ9</f>
        <v>-15327</v>
      </c>
      <c r="AS9" s="41">
        <f>ноябрь!L11-AQ9</f>
        <v>0</v>
      </c>
      <c r="AT9" s="226">
        <f t="shared" si="11"/>
        <v>122</v>
      </c>
    </row>
    <row r="10" spans="1:103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2"/>
        <v>75346</v>
      </c>
      <c r="N10" s="36">
        <v>25</v>
      </c>
      <c r="O10" s="36">
        <v>54023</v>
      </c>
      <c r="P10" s="36">
        <v>19682</v>
      </c>
      <c r="Q10" s="36">
        <f t="shared" si="3"/>
        <v>73705</v>
      </c>
      <c r="R10" s="36">
        <v>25</v>
      </c>
      <c r="S10" s="36">
        <v>130818</v>
      </c>
      <c r="T10" s="36">
        <v>28286</v>
      </c>
      <c r="U10" s="36">
        <f t="shared" si="4"/>
        <v>159104</v>
      </c>
      <c r="V10" s="36">
        <v>25</v>
      </c>
      <c r="W10" s="36">
        <v>51854</v>
      </c>
      <c r="X10" s="36">
        <v>32283</v>
      </c>
      <c r="Y10" s="36">
        <f t="shared" si="5"/>
        <v>84137</v>
      </c>
      <c r="Z10" s="36">
        <v>25</v>
      </c>
      <c r="AA10" s="36">
        <v>16787</v>
      </c>
      <c r="AB10" s="36">
        <v>6455</v>
      </c>
      <c r="AC10" s="36">
        <f t="shared" si="6"/>
        <v>23242</v>
      </c>
      <c r="AD10" s="36">
        <v>25</v>
      </c>
      <c r="AE10" s="36">
        <v>31898</v>
      </c>
      <c r="AF10" s="36">
        <v>11715</v>
      </c>
      <c r="AG10" s="36">
        <f t="shared" si="7"/>
        <v>43613</v>
      </c>
      <c r="AH10" s="36">
        <v>25</v>
      </c>
      <c r="AI10" s="36">
        <v>64026</v>
      </c>
      <c r="AJ10" s="36">
        <v>22131</v>
      </c>
      <c r="AK10" s="36">
        <f t="shared" si="8"/>
        <v>86157</v>
      </c>
      <c r="AL10" s="36">
        <v>25</v>
      </c>
      <c r="AM10" s="36">
        <v>72156</v>
      </c>
      <c r="AN10" s="36">
        <v>24433</v>
      </c>
      <c r="AO10" s="36">
        <f t="shared" si="9"/>
        <v>96589</v>
      </c>
      <c r="AP10" s="36">
        <v>25</v>
      </c>
      <c r="AQ10" s="39">
        <f t="shared" si="10"/>
        <v>788844</v>
      </c>
      <c r="AR10" s="41">
        <f>август!L12-'фот ноябрь'!AQ10</f>
        <v>-226360</v>
      </c>
      <c r="AS10" s="41">
        <f>ноябрь!L12-AQ10</f>
        <v>-2</v>
      </c>
      <c r="AT10" s="226">
        <f t="shared" si="11"/>
        <v>117</v>
      </c>
    </row>
    <row r="11" spans="1:103" x14ac:dyDescent="0.2">
      <c r="A11" s="20">
        <v>5</v>
      </c>
      <c r="B11" s="19" t="s">
        <v>36</v>
      </c>
      <c r="C11" s="36">
        <v>5800</v>
      </c>
      <c r="D11" s="36">
        <v>1948</v>
      </c>
      <c r="E11" s="38">
        <f t="shared" si="0"/>
        <v>7748</v>
      </c>
      <c r="F11" s="36">
        <v>26</v>
      </c>
      <c r="G11" s="36">
        <v>5661</v>
      </c>
      <c r="H11" s="36">
        <v>1976</v>
      </c>
      <c r="I11" s="36">
        <f t="shared" si="1"/>
        <v>7637</v>
      </c>
      <c r="J11" s="36">
        <v>27</v>
      </c>
      <c r="K11" s="36">
        <v>6010</v>
      </c>
      <c r="L11" s="36">
        <v>2060</v>
      </c>
      <c r="M11" s="36">
        <f t="shared" si="2"/>
        <v>8070</v>
      </c>
      <c r="N11" s="36">
        <v>28</v>
      </c>
      <c r="O11" s="36">
        <v>5746</v>
      </c>
      <c r="P11" s="36">
        <v>2088</v>
      </c>
      <c r="Q11" s="36">
        <f t="shared" si="3"/>
        <v>7834</v>
      </c>
      <c r="R11" s="36">
        <v>22</v>
      </c>
      <c r="S11" s="36">
        <v>6348</v>
      </c>
      <c r="T11" s="36">
        <v>1956</v>
      </c>
      <c r="U11" s="36">
        <f t="shared" si="4"/>
        <v>8304</v>
      </c>
      <c r="V11" s="36">
        <v>21</v>
      </c>
      <c r="W11" s="36">
        <v>14774</v>
      </c>
      <c r="X11" s="36">
        <v>4589</v>
      </c>
      <c r="Y11" s="36">
        <f t="shared" si="5"/>
        <v>19363</v>
      </c>
      <c r="Z11" s="36">
        <v>18</v>
      </c>
      <c r="AA11" s="36">
        <v>1222</v>
      </c>
      <c r="AB11" s="36">
        <v>698</v>
      </c>
      <c r="AC11" s="36">
        <f t="shared" si="6"/>
        <v>1920</v>
      </c>
      <c r="AD11" s="36">
        <v>21</v>
      </c>
      <c r="AE11" s="36">
        <v>3073</v>
      </c>
      <c r="AF11" s="36">
        <v>1104</v>
      </c>
      <c r="AG11" s="36">
        <f t="shared" si="7"/>
        <v>4177</v>
      </c>
      <c r="AH11" s="36">
        <v>24</v>
      </c>
      <c r="AI11" s="36">
        <v>9519</v>
      </c>
      <c r="AJ11" s="36">
        <v>2281</v>
      </c>
      <c r="AK11" s="36">
        <f t="shared" si="8"/>
        <v>11800</v>
      </c>
      <c r="AL11" s="36">
        <v>18</v>
      </c>
      <c r="AM11" s="36">
        <v>3883</v>
      </c>
      <c r="AN11" s="36">
        <v>2986</v>
      </c>
      <c r="AO11" s="36">
        <f t="shared" si="9"/>
        <v>6869</v>
      </c>
      <c r="AP11" s="36">
        <v>23</v>
      </c>
      <c r="AQ11" s="39">
        <f t="shared" si="10"/>
        <v>83722</v>
      </c>
      <c r="AR11" s="41">
        <f>август!L13-'фот ноябрь'!AQ11</f>
        <v>-22847</v>
      </c>
      <c r="AS11" s="41">
        <f>ноябрь!L13-AQ11</f>
        <v>0</v>
      </c>
      <c r="AT11" s="226">
        <f t="shared" si="11"/>
        <v>151</v>
      </c>
    </row>
    <row r="12" spans="1:103" x14ac:dyDescent="0.2">
      <c r="A12" s="18">
        <v>6</v>
      </c>
      <c r="B12" s="21" t="s">
        <v>37</v>
      </c>
      <c r="C12" s="36">
        <v>4263</v>
      </c>
      <c r="D12" s="36">
        <v>1407</v>
      </c>
      <c r="E12" s="38">
        <f t="shared" si="0"/>
        <v>5670</v>
      </c>
      <c r="F12" s="36">
        <v>25</v>
      </c>
      <c r="G12" s="36">
        <v>4254</v>
      </c>
      <c r="H12" s="36">
        <v>1398</v>
      </c>
      <c r="I12" s="36">
        <f t="shared" si="1"/>
        <v>5652</v>
      </c>
      <c r="J12" s="36">
        <v>25</v>
      </c>
      <c r="K12" s="36">
        <v>4411</v>
      </c>
      <c r="L12" s="36">
        <v>1461</v>
      </c>
      <c r="M12" s="36">
        <f t="shared" si="2"/>
        <v>5872</v>
      </c>
      <c r="N12" s="36">
        <v>24</v>
      </c>
      <c r="O12" s="36">
        <v>4165</v>
      </c>
      <c r="P12" s="36">
        <v>1416</v>
      </c>
      <c r="Q12" s="36">
        <f t="shared" si="3"/>
        <v>5581</v>
      </c>
      <c r="R12" s="36">
        <v>27</v>
      </c>
      <c r="S12" s="36">
        <v>4706</v>
      </c>
      <c r="T12" s="36">
        <v>1461</v>
      </c>
      <c r="U12" s="36">
        <f t="shared" si="4"/>
        <v>6167</v>
      </c>
      <c r="V12" s="36">
        <v>26</v>
      </c>
      <c r="W12" s="36">
        <v>9694</v>
      </c>
      <c r="X12" s="36">
        <v>3187</v>
      </c>
      <c r="Y12" s="36">
        <f t="shared" si="5"/>
        <v>12881</v>
      </c>
      <c r="Z12" s="36">
        <v>22</v>
      </c>
      <c r="AA12" s="36">
        <v>1274</v>
      </c>
      <c r="AB12" s="36">
        <v>429</v>
      </c>
      <c r="AC12" s="36">
        <f t="shared" si="6"/>
        <v>1703</v>
      </c>
      <c r="AD12" s="36">
        <v>28</v>
      </c>
      <c r="AE12" s="36">
        <v>1992</v>
      </c>
      <c r="AF12" s="36">
        <v>675</v>
      </c>
      <c r="AG12" s="36">
        <f t="shared" si="7"/>
        <v>2667</v>
      </c>
      <c r="AH12" s="36">
        <v>32</v>
      </c>
      <c r="AI12" s="36">
        <v>5077</v>
      </c>
      <c r="AJ12" s="36">
        <v>1685</v>
      </c>
      <c r="AK12" s="36">
        <f t="shared" si="8"/>
        <v>6762</v>
      </c>
      <c r="AL12" s="36"/>
      <c r="AM12" s="36">
        <v>5246</v>
      </c>
      <c r="AN12" s="36">
        <v>1765</v>
      </c>
      <c r="AO12" s="36">
        <f t="shared" si="9"/>
        <v>7011</v>
      </c>
      <c r="AP12" s="36"/>
      <c r="AQ12" s="39">
        <f t="shared" si="10"/>
        <v>59966</v>
      </c>
      <c r="AR12" s="153">
        <f>август!L14-'фот ноябрь'!AQ12</f>
        <v>-16512</v>
      </c>
      <c r="AS12" s="41">
        <f>ноябрь!L14-AQ12</f>
        <v>0</v>
      </c>
      <c r="AT12" s="226">
        <f t="shared" si="11"/>
        <v>121</v>
      </c>
    </row>
    <row r="13" spans="1:103" x14ac:dyDescent="0.2">
      <c r="A13" s="20">
        <v>7</v>
      </c>
      <c r="B13" s="19" t="s">
        <v>38</v>
      </c>
      <c r="C13" s="36">
        <v>5961</v>
      </c>
      <c r="D13" s="36">
        <v>2280</v>
      </c>
      <c r="E13" s="38">
        <f t="shared" si="0"/>
        <v>8241</v>
      </c>
      <c r="F13" s="36">
        <v>39</v>
      </c>
      <c r="G13" s="36">
        <v>5237</v>
      </c>
      <c r="H13" s="36">
        <v>2722</v>
      </c>
      <c r="I13" s="36">
        <f t="shared" si="1"/>
        <v>7959</v>
      </c>
      <c r="J13" s="36">
        <v>39</v>
      </c>
      <c r="K13" s="36">
        <v>4927</v>
      </c>
      <c r="L13" s="36">
        <v>2561</v>
      </c>
      <c r="M13" s="36">
        <f t="shared" si="2"/>
        <v>7488</v>
      </c>
      <c r="N13" s="36">
        <v>39</v>
      </c>
      <c r="O13" s="36">
        <v>5961</v>
      </c>
      <c r="P13" s="36">
        <v>2039</v>
      </c>
      <c r="Q13" s="36">
        <f t="shared" si="3"/>
        <v>8000</v>
      </c>
      <c r="R13" s="36">
        <v>39</v>
      </c>
      <c r="S13" s="36">
        <v>8558</v>
      </c>
      <c r="T13" s="36">
        <v>2927</v>
      </c>
      <c r="U13" s="36">
        <f t="shared" si="4"/>
        <v>11485</v>
      </c>
      <c r="V13" s="36">
        <v>39</v>
      </c>
      <c r="W13" s="36">
        <v>11439</v>
      </c>
      <c r="X13" s="36">
        <v>3912</v>
      </c>
      <c r="Y13" s="36">
        <f t="shared" si="5"/>
        <v>15351</v>
      </c>
      <c r="Z13" s="36">
        <v>39</v>
      </c>
      <c r="AA13" s="36">
        <v>2863</v>
      </c>
      <c r="AB13" s="36">
        <v>1183</v>
      </c>
      <c r="AC13" s="36">
        <f t="shared" si="6"/>
        <v>4046</v>
      </c>
      <c r="AD13" s="36">
        <v>39</v>
      </c>
      <c r="AE13" s="36">
        <f>2407</f>
        <v>2407</v>
      </c>
      <c r="AF13" s="36">
        <v>1047</v>
      </c>
      <c r="AG13" s="36">
        <f t="shared" si="7"/>
        <v>3454</v>
      </c>
      <c r="AH13" s="36">
        <v>39</v>
      </c>
      <c r="AI13" s="36">
        <v>7948</v>
      </c>
      <c r="AJ13" s="36">
        <v>1916</v>
      </c>
      <c r="AK13" s="36">
        <f t="shared" si="8"/>
        <v>9864</v>
      </c>
      <c r="AL13" s="36">
        <v>39</v>
      </c>
      <c r="AM13" s="36">
        <v>8529</v>
      </c>
      <c r="AN13" s="36">
        <v>2779</v>
      </c>
      <c r="AO13" s="36">
        <f t="shared" si="9"/>
        <v>11308</v>
      </c>
      <c r="AP13" s="36">
        <v>39</v>
      </c>
      <c r="AQ13" s="39">
        <f t="shared" si="10"/>
        <v>87196</v>
      </c>
      <c r="AR13" s="41">
        <f>август!L15-'фот ноябрь'!AQ13</f>
        <v>-24626</v>
      </c>
      <c r="AS13" s="41">
        <f>ноябрь!L15-AQ13</f>
        <v>0</v>
      </c>
      <c r="AT13" s="226">
        <f t="shared" si="11"/>
        <v>123</v>
      </c>
    </row>
    <row r="14" spans="1:103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2"/>
        <v>20827</v>
      </c>
      <c r="N14" s="36">
        <v>21</v>
      </c>
      <c r="O14" s="36">
        <v>15292</v>
      </c>
      <c r="P14" s="36">
        <v>5294</v>
      </c>
      <c r="Q14" s="36">
        <f t="shared" si="3"/>
        <v>20586</v>
      </c>
      <c r="R14" s="36">
        <v>19</v>
      </c>
      <c r="S14" s="36">
        <v>27149</v>
      </c>
      <c r="T14" s="36">
        <v>9234</v>
      </c>
      <c r="U14" s="36">
        <f t="shared" si="4"/>
        <v>36383</v>
      </c>
      <c r="V14" s="36">
        <v>16</v>
      </c>
      <c r="W14" s="36">
        <v>28109</v>
      </c>
      <c r="X14" s="36">
        <v>9735</v>
      </c>
      <c r="Y14" s="36">
        <f t="shared" si="5"/>
        <v>37844</v>
      </c>
      <c r="Z14" s="36">
        <v>16</v>
      </c>
      <c r="AA14" s="36">
        <v>4774</v>
      </c>
      <c r="AB14" s="36">
        <v>1733</v>
      </c>
      <c r="AC14" s="36">
        <f t="shared" si="6"/>
        <v>6507</v>
      </c>
      <c r="AD14" s="36">
        <v>14</v>
      </c>
      <c r="AE14" s="36">
        <v>6746</v>
      </c>
      <c r="AF14" s="36">
        <v>2221</v>
      </c>
      <c r="AG14" s="36">
        <f t="shared" si="7"/>
        <v>8967</v>
      </c>
      <c r="AH14" s="36">
        <v>19</v>
      </c>
      <c r="AI14" s="36">
        <v>19284</v>
      </c>
      <c r="AJ14" s="36">
        <v>6435</v>
      </c>
      <c r="AK14" s="36">
        <f t="shared" si="8"/>
        <v>25719</v>
      </c>
      <c r="AL14" s="36">
        <v>22</v>
      </c>
      <c r="AM14" s="36">
        <v>20837</v>
      </c>
      <c r="AN14" s="36">
        <v>7033</v>
      </c>
      <c r="AO14" s="36">
        <f t="shared" si="9"/>
        <v>27870</v>
      </c>
      <c r="AP14" s="36">
        <v>19</v>
      </c>
      <c r="AQ14" s="39">
        <f t="shared" si="10"/>
        <v>226575</v>
      </c>
      <c r="AR14" s="41">
        <f>август!L16-'фот ноябрь'!AQ14</f>
        <v>-62557</v>
      </c>
      <c r="AS14" s="41">
        <f>ноябрь!L16-AQ14</f>
        <v>1</v>
      </c>
      <c r="AT14" s="226">
        <f t="shared" si="11"/>
        <v>125</v>
      </c>
    </row>
    <row r="15" spans="1:103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2"/>
        <v>7253</v>
      </c>
      <c r="N15" s="36">
        <v>18</v>
      </c>
      <c r="O15" s="36">
        <v>5731</v>
      </c>
      <c r="P15" s="36">
        <v>1975</v>
      </c>
      <c r="Q15" s="36">
        <f t="shared" si="3"/>
        <v>7706</v>
      </c>
      <c r="R15" s="36">
        <v>24</v>
      </c>
      <c r="S15" s="36">
        <v>8288</v>
      </c>
      <c r="T15" s="36">
        <v>2620</v>
      </c>
      <c r="U15" s="36">
        <f t="shared" si="4"/>
        <v>10908</v>
      </c>
      <c r="V15" s="36">
        <v>24</v>
      </c>
      <c r="W15" s="36">
        <v>9432</v>
      </c>
      <c r="X15" s="36">
        <v>3155</v>
      </c>
      <c r="Y15" s="36">
        <f t="shared" si="5"/>
        <v>12587</v>
      </c>
      <c r="Z15" s="36">
        <v>17</v>
      </c>
      <c r="AA15" s="36">
        <v>1813</v>
      </c>
      <c r="AB15" s="36">
        <v>811</v>
      </c>
      <c r="AC15" s="36">
        <f t="shared" si="6"/>
        <v>2624</v>
      </c>
      <c r="AD15" s="36">
        <v>17</v>
      </c>
      <c r="AE15" s="36">
        <v>2844</v>
      </c>
      <c r="AF15" s="36">
        <v>1200</v>
      </c>
      <c r="AG15" s="36">
        <f t="shared" si="7"/>
        <v>4044</v>
      </c>
      <c r="AH15" s="36">
        <v>17</v>
      </c>
      <c r="AI15" s="36">
        <v>6103</v>
      </c>
      <c r="AJ15" s="36">
        <v>2016</v>
      </c>
      <c r="AK15" s="36">
        <f t="shared" si="8"/>
        <v>8119</v>
      </c>
      <c r="AL15" s="36">
        <v>23</v>
      </c>
      <c r="AM15" s="36">
        <v>6949</v>
      </c>
      <c r="AN15" s="36">
        <v>2262</v>
      </c>
      <c r="AO15" s="36">
        <f t="shared" si="9"/>
        <v>9211</v>
      </c>
      <c r="AP15" s="36">
        <v>24</v>
      </c>
      <c r="AQ15" s="39">
        <f t="shared" si="10"/>
        <v>77208</v>
      </c>
      <c r="AR15" s="41">
        <f>август!L17-'фот ноябрь'!AQ15</f>
        <v>-21375</v>
      </c>
      <c r="AS15" s="41">
        <f>ноябрь!L17-AQ15</f>
        <v>-1</v>
      </c>
      <c r="AT15" s="226">
        <f t="shared" si="11"/>
        <v>105</v>
      </c>
    </row>
    <row r="16" spans="1:103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2"/>
        <v>7610</v>
      </c>
      <c r="N16" s="36">
        <v>25</v>
      </c>
      <c r="O16" s="36">
        <v>5597</v>
      </c>
      <c r="P16" s="36">
        <v>1907</v>
      </c>
      <c r="Q16" s="36">
        <f t="shared" si="3"/>
        <v>7504</v>
      </c>
      <c r="R16" s="36">
        <v>25</v>
      </c>
      <c r="S16" s="36">
        <v>11985</v>
      </c>
      <c r="T16" s="36">
        <v>4094</v>
      </c>
      <c r="U16" s="36">
        <f t="shared" si="4"/>
        <v>16079</v>
      </c>
      <c r="V16" s="36">
        <v>25</v>
      </c>
      <c r="W16" s="36">
        <v>6221</v>
      </c>
      <c r="X16" s="36">
        <v>2123</v>
      </c>
      <c r="Y16" s="36">
        <f t="shared" si="5"/>
        <v>8344</v>
      </c>
      <c r="Z16" s="36">
        <v>25</v>
      </c>
      <c r="AA16" s="36">
        <v>1226</v>
      </c>
      <c r="AB16" s="36">
        <v>418</v>
      </c>
      <c r="AC16" s="36">
        <f t="shared" si="6"/>
        <v>1644</v>
      </c>
      <c r="AD16" s="36">
        <v>25</v>
      </c>
      <c r="AE16" s="36">
        <v>3424</v>
      </c>
      <c r="AF16" s="36">
        <v>1167</v>
      </c>
      <c r="AG16" s="36">
        <f t="shared" si="7"/>
        <v>4591</v>
      </c>
      <c r="AH16" s="36">
        <v>25</v>
      </c>
      <c r="AI16" s="36">
        <v>7193</v>
      </c>
      <c r="AJ16" s="36">
        <v>2454</v>
      </c>
      <c r="AK16" s="36">
        <f t="shared" si="8"/>
        <v>9647</v>
      </c>
      <c r="AL16" s="36">
        <v>32</v>
      </c>
      <c r="AM16" s="36">
        <v>7407</v>
      </c>
      <c r="AN16" s="36">
        <v>2531</v>
      </c>
      <c r="AO16" s="36">
        <f t="shared" si="9"/>
        <v>9938</v>
      </c>
      <c r="AP16" s="36">
        <v>33</v>
      </c>
      <c r="AQ16" s="39">
        <f t="shared" si="10"/>
        <v>80101</v>
      </c>
      <c r="AR16" s="41">
        <f>август!L18-'фот ноябрь'!AQ16</f>
        <v>-24177</v>
      </c>
      <c r="AS16" s="41">
        <f>ноябрь!L18-AQ16</f>
        <v>-1</v>
      </c>
      <c r="AT16" s="226">
        <f t="shared" si="11"/>
        <v>129</v>
      </c>
    </row>
    <row r="17" spans="1:102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2"/>
        <v>26960</v>
      </c>
      <c r="N17" s="36">
        <v>27</v>
      </c>
      <c r="O17" s="36">
        <v>20535</v>
      </c>
      <c r="P17" s="36">
        <v>6977</v>
      </c>
      <c r="Q17" s="36">
        <f t="shared" si="3"/>
        <v>27512</v>
      </c>
      <c r="R17" s="36">
        <v>27</v>
      </c>
      <c r="S17" s="36">
        <v>38936</v>
      </c>
      <c r="T17" s="36">
        <v>10203</v>
      </c>
      <c r="U17" s="36">
        <f t="shared" si="4"/>
        <v>49139</v>
      </c>
      <c r="V17" s="36">
        <v>27</v>
      </c>
      <c r="W17" s="36">
        <v>28807</v>
      </c>
      <c r="X17" s="36">
        <v>13123</v>
      </c>
      <c r="Y17" s="36">
        <f t="shared" si="5"/>
        <v>41930</v>
      </c>
      <c r="Z17" s="36">
        <v>27</v>
      </c>
      <c r="AA17" s="36">
        <v>7774</v>
      </c>
      <c r="AB17" s="36">
        <v>2653</v>
      </c>
      <c r="AC17" s="36">
        <f t="shared" si="6"/>
        <v>10427</v>
      </c>
      <c r="AD17" s="36">
        <v>27</v>
      </c>
      <c r="AE17" s="36">
        <v>8125</v>
      </c>
      <c r="AF17" s="36">
        <v>2784</v>
      </c>
      <c r="AG17" s="36">
        <f t="shared" si="7"/>
        <v>10909</v>
      </c>
      <c r="AH17" s="36">
        <v>27</v>
      </c>
      <c r="AI17" s="36">
        <v>22885</v>
      </c>
      <c r="AJ17" s="36">
        <v>7755</v>
      </c>
      <c r="AK17" s="36">
        <f t="shared" si="8"/>
        <v>30640</v>
      </c>
      <c r="AL17" s="36">
        <v>20</v>
      </c>
      <c r="AM17" s="36">
        <v>30821</v>
      </c>
      <c r="AN17" s="36">
        <v>10541</v>
      </c>
      <c r="AO17" s="36">
        <f t="shared" si="9"/>
        <v>41362</v>
      </c>
      <c r="AP17" s="36">
        <v>28</v>
      </c>
      <c r="AQ17" s="39">
        <f t="shared" si="10"/>
        <v>292381</v>
      </c>
      <c r="AR17" s="41">
        <f>август!L19-'фот ноябрь'!AQ17</f>
        <v>-82912</v>
      </c>
      <c r="AS17" s="41">
        <f>ноябрь!L19-AQ17</f>
        <v>-1</v>
      </c>
      <c r="AT17" s="226">
        <f t="shared" si="11"/>
        <v>111</v>
      </c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4" customFormat="1" x14ac:dyDescent="0.2">
      <c r="A18" s="18">
        <v>12</v>
      </c>
      <c r="B18" s="19" t="s">
        <v>43</v>
      </c>
      <c r="C18" s="36">
        <v>3334</v>
      </c>
      <c r="D18" s="36">
        <v>1140</v>
      </c>
      <c r="E18" s="38">
        <f t="shared" si="0"/>
        <v>4474</v>
      </c>
      <c r="F18" s="36">
        <v>15</v>
      </c>
      <c r="G18" s="36">
        <v>3459</v>
      </c>
      <c r="H18" s="36">
        <v>1183</v>
      </c>
      <c r="I18" s="36">
        <f t="shared" si="1"/>
        <v>4642</v>
      </c>
      <c r="J18" s="36">
        <v>20</v>
      </c>
      <c r="K18" s="36">
        <v>3396</v>
      </c>
      <c r="L18" s="36">
        <v>1162</v>
      </c>
      <c r="M18" s="36">
        <f t="shared" si="2"/>
        <v>4558</v>
      </c>
      <c r="N18" s="36">
        <v>18</v>
      </c>
      <c r="O18" s="36">
        <v>3394</v>
      </c>
      <c r="P18" s="36">
        <v>1161</v>
      </c>
      <c r="Q18" s="36">
        <f t="shared" si="3"/>
        <v>4555</v>
      </c>
      <c r="R18" s="36">
        <v>18</v>
      </c>
      <c r="S18" s="36">
        <v>8829</v>
      </c>
      <c r="T18" s="36">
        <v>3019</v>
      </c>
      <c r="U18" s="36">
        <f t="shared" si="4"/>
        <v>11848</v>
      </c>
      <c r="V18" s="36">
        <v>20</v>
      </c>
      <c r="W18" s="36">
        <v>2083</v>
      </c>
      <c r="X18" s="36">
        <v>712</v>
      </c>
      <c r="Y18" s="36">
        <f t="shared" si="5"/>
        <v>2795</v>
      </c>
      <c r="Z18" s="36">
        <v>8</v>
      </c>
      <c r="AA18" s="36">
        <v>915</v>
      </c>
      <c r="AB18" s="36">
        <v>313</v>
      </c>
      <c r="AC18" s="36">
        <f t="shared" si="6"/>
        <v>1228</v>
      </c>
      <c r="AD18" s="36">
        <v>5</v>
      </c>
      <c r="AE18" s="36">
        <v>2428</v>
      </c>
      <c r="AF18" s="36">
        <v>830</v>
      </c>
      <c r="AG18" s="36">
        <f t="shared" si="7"/>
        <v>3258</v>
      </c>
      <c r="AH18" s="36">
        <v>12</v>
      </c>
      <c r="AI18" s="36">
        <v>4089</v>
      </c>
      <c r="AJ18" s="36">
        <v>1399</v>
      </c>
      <c r="AK18" s="36">
        <f t="shared" si="8"/>
        <v>5488</v>
      </c>
      <c r="AL18" s="36">
        <v>16</v>
      </c>
      <c r="AM18" s="36">
        <v>4151</v>
      </c>
      <c r="AN18" s="36">
        <v>1419</v>
      </c>
      <c r="AO18" s="36">
        <f t="shared" si="9"/>
        <v>5570</v>
      </c>
      <c r="AP18" s="36">
        <v>16</v>
      </c>
      <c r="AQ18" s="39">
        <f t="shared" si="10"/>
        <v>48416</v>
      </c>
      <c r="AR18" s="41">
        <f>август!L20-'фот ноябрь'!AQ18</f>
        <v>-14315</v>
      </c>
      <c r="AS18" s="41">
        <f>ноябрь!L20-AQ18</f>
        <v>1</v>
      </c>
      <c r="AT18" s="226">
        <f t="shared" si="11"/>
        <v>120</v>
      </c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2"/>
        <v>3609</v>
      </c>
      <c r="N19" s="36">
        <v>33</v>
      </c>
      <c r="O19" s="36">
        <v>2699</v>
      </c>
      <c r="P19" s="36">
        <v>917</v>
      </c>
      <c r="Q19" s="36">
        <f t="shared" si="3"/>
        <v>3616</v>
      </c>
      <c r="R19" s="36">
        <v>33</v>
      </c>
      <c r="S19" s="36">
        <v>5696</v>
      </c>
      <c r="T19" s="36">
        <v>1941</v>
      </c>
      <c r="U19" s="36">
        <f t="shared" si="4"/>
        <v>7637</v>
      </c>
      <c r="V19" s="36">
        <v>28</v>
      </c>
      <c r="W19" s="36">
        <v>3403</v>
      </c>
      <c r="X19" s="36">
        <v>1140</v>
      </c>
      <c r="Y19" s="36">
        <f t="shared" si="5"/>
        <v>4543</v>
      </c>
      <c r="Z19" s="36">
        <v>28</v>
      </c>
      <c r="AA19" s="36">
        <v>932</v>
      </c>
      <c r="AB19" s="36">
        <v>296</v>
      </c>
      <c r="AC19" s="36">
        <f t="shared" si="6"/>
        <v>1228</v>
      </c>
      <c r="AD19" s="36">
        <v>27</v>
      </c>
      <c r="AE19" s="36">
        <v>1548</v>
      </c>
      <c r="AF19" s="36">
        <v>508</v>
      </c>
      <c r="AG19" s="36">
        <f t="shared" si="7"/>
        <v>2056</v>
      </c>
      <c r="AH19" s="36">
        <v>35</v>
      </c>
      <c r="AI19" s="36">
        <v>3159</v>
      </c>
      <c r="AJ19" s="36">
        <v>1061</v>
      </c>
      <c r="AK19" s="36">
        <f t="shared" si="8"/>
        <v>4220</v>
      </c>
      <c r="AL19" s="36">
        <v>31</v>
      </c>
      <c r="AM19" s="36">
        <v>3036</v>
      </c>
      <c r="AN19" s="36">
        <v>1032</v>
      </c>
      <c r="AO19" s="36">
        <f t="shared" si="9"/>
        <v>4068</v>
      </c>
      <c r="AP19" s="36">
        <v>32</v>
      </c>
      <c r="AQ19" s="39">
        <f t="shared" si="10"/>
        <v>38333</v>
      </c>
      <c r="AR19" s="41">
        <f>август!L21-'фот ноябрь'!AQ19</f>
        <v>-10345</v>
      </c>
      <c r="AS19" s="41">
        <f>ноябрь!L21-AQ19</f>
        <v>-2</v>
      </c>
      <c r="AT19" s="226">
        <f t="shared" si="11"/>
        <v>117</v>
      </c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4" customFormat="1" x14ac:dyDescent="0.2">
      <c r="A20" s="18">
        <v>14</v>
      </c>
      <c r="B20" s="19" t="s">
        <v>45</v>
      </c>
      <c r="C20" s="36">
        <v>3485</v>
      </c>
      <c r="D20" s="36">
        <v>1190</v>
      </c>
      <c r="E20" s="38">
        <f t="shared" si="0"/>
        <v>4675</v>
      </c>
      <c r="F20" s="36">
        <v>33</v>
      </c>
      <c r="G20" s="36">
        <v>3037</v>
      </c>
      <c r="H20" s="36">
        <v>1032</v>
      </c>
      <c r="I20" s="36">
        <f t="shared" si="1"/>
        <v>4069</v>
      </c>
      <c r="J20" s="36">
        <v>35</v>
      </c>
      <c r="K20" s="36">
        <v>2997</v>
      </c>
      <c r="L20" s="36">
        <v>1016</v>
      </c>
      <c r="M20" s="36">
        <f t="shared" si="2"/>
        <v>4013</v>
      </c>
      <c r="N20" s="36">
        <v>33</v>
      </c>
      <c r="O20" s="36">
        <v>2985</v>
      </c>
      <c r="P20" s="36">
        <v>1016</v>
      </c>
      <c r="Q20" s="36">
        <f t="shared" si="3"/>
        <v>4001</v>
      </c>
      <c r="R20" s="36">
        <v>33</v>
      </c>
      <c r="S20" s="36">
        <v>4442</v>
      </c>
      <c r="T20" s="36">
        <v>1514</v>
      </c>
      <c r="U20" s="36">
        <f t="shared" si="4"/>
        <v>5956</v>
      </c>
      <c r="V20" s="36">
        <v>32</v>
      </c>
      <c r="W20" s="36">
        <v>6178</v>
      </c>
      <c r="X20" s="36">
        <v>2111</v>
      </c>
      <c r="Y20" s="36">
        <f t="shared" si="5"/>
        <v>8289</v>
      </c>
      <c r="Z20" s="36">
        <v>63</v>
      </c>
      <c r="AA20" s="36">
        <v>616</v>
      </c>
      <c r="AB20" s="36">
        <v>207</v>
      </c>
      <c r="AC20" s="36">
        <f t="shared" si="6"/>
        <v>823</v>
      </c>
      <c r="AD20" s="36">
        <v>0</v>
      </c>
      <c r="AE20" s="36">
        <v>1406</v>
      </c>
      <c r="AF20" s="36">
        <v>465</v>
      </c>
      <c r="AG20" s="36">
        <f t="shared" si="7"/>
        <v>1871</v>
      </c>
      <c r="AH20" s="36">
        <v>0</v>
      </c>
      <c r="AI20" s="36">
        <v>3283</v>
      </c>
      <c r="AJ20" s="36">
        <v>1103</v>
      </c>
      <c r="AK20" s="36">
        <f t="shared" si="8"/>
        <v>4386</v>
      </c>
      <c r="AL20" s="36"/>
      <c r="AM20" s="36">
        <v>3535</v>
      </c>
      <c r="AN20" s="36">
        <v>1189</v>
      </c>
      <c r="AO20" s="36">
        <f t="shared" si="9"/>
        <v>4724</v>
      </c>
      <c r="AP20" s="36"/>
      <c r="AQ20" s="39">
        <f t="shared" si="10"/>
        <v>42807</v>
      </c>
      <c r="AR20" s="41">
        <f>август!L22-'фот ноябрь'!AQ20</f>
        <v>-10979</v>
      </c>
      <c r="AS20" s="41">
        <f>ноябрь!L22-AQ20</f>
        <v>3</v>
      </c>
      <c r="AT20" s="226">
        <f t="shared" si="11"/>
        <v>110</v>
      </c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2"/>
        <v>4711</v>
      </c>
      <c r="N21" s="36">
        <v>23</v>
      </c>
      <c r="O21" s="36">
        <v>3507</v>
      </c>
      <c r="P21" s="36">
        <v>1194</v>
      </c>
      <c r="Q21" s="36">
        <f t="shared" si="3"/>
        <v>4701</v>
      </c>
      <c r="R21" s="36">
        <v>21</v>
      </c>
      <c r="S21" s="36">
        <v>4480</v>
      </c>
      <c r="T21" s="36">
        <v>1526</v>
      </c>
      <c r="U21" s="36">
        <f t="shared" si="4"/>
        <v>6006</v>
      </c>
      <c r="V21" s="36">
        <v>22</v>
      </c>
      <c r="W21" s="36">
        <v>9477</v>
      </c>
      <c r="X21" s="36">
        <v>3241</v>
      </c>
      <c r="Y21" s="36">
        <f t="shared" si="5"/>
        <v>12718</v>
      </c>
      <c r="Z21" s="36">
        <v>22</v>
      </c>
      <c r="AA21" s="36">
        <v>698</v>
      </c>
      <c r="AB21" s="36">
        <v>238</v>
      </c>
      <c r="AC21" s="36">
        <f t="shared" si="6"/>
        <v>936</v>
      </c>
      <c r="AD21" s="36">
        <v>19</v>
      </c>
      <c r="AE21" s="36">
        <v>1149</v>
      </c>
      <c r="AF21" s="36">
        <v>390</v>
      </c>
      <c r="AG21" s="36">
        <f t="shared" si="7"/>
        <v>1539</v>
      </c>
      <c r="AH21" s="36">
        <v>21</v>
      </c>
      <c r="AI21" s="36">
        <v>3951</v>
      </c>
      <c r="AJ21" s="36">
        <v>1344</v>
      </c>
      <c r="AK21" s="36">
        <f t="shared" si="8"/>
        <v>5295</v>
      </c>
      <c r="AL21" s="36">
        <v>20</v>
      </c>
      <c r="AM21" s="36">
        <v>4191</v>
      </c>
      <c r="AN21" s="36">
        <v>1298</v>
      </c>
      <c r="AO21" s="36">
        <f t="shared" si="9"/>
        <v>5489</v>
      </c>
      <c r="AP21" s="36">
        <v>20</v>
      </c>
      <c r="AQ21" s="39">
        <f t="shared" si="10"/>
        <v>50959</v>
      </c>
      <c r="AR21" s="41">
        <f>август!L23-'фот ноябрь'!AQ21</f>
        <v>-12323</v>
      </c>
      <c r="AS21" s="41">
        <f>ноябрь!L23-AQ21</f>
        <v>0</v>
      </c>
      <c r="AT21" s="226">
        <f t="shared" si="11"/>
        <v>113</v>
      </c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2"/>
        <v>5770</v>
      </c>
      <c r="N22" s="36">
        <v>23</v>
      </c>
      <c r="O22" s="36">
        <v>4151</v>
      </c>
      <c r="P22" s="36">
        <v>1418</v>
      </c>
      <c r="Q22" s="36">
        <f t="shared" si="3"/>
        <v>5569</v>
      </c>
      <c r="R22" s="36">
        <v>23</v>
      </c>
      <c r="S22" s="36">
        <v>6815</v>
      </c>
      <c r="T22" s="36">
        <v>2325</v>
      </c>
      <c r="U22" s="36">
        <f t="shared" si="4"/>
        <v>9140</v>
      </c>
      <c r="V22" s="36">
        <v>18</v>
      </c>
      <c r="W22" s="36">
        <v>7568</v>
      </c>
      <c r="X22" s="36">
        <v>2574</v>
      </c>
      <c r="Y22" s="36">
        <f t="shared" si="5"/>
        <v>10142</v>
      </c>
      <c r="Z22" s="36">
        <v>19</v>
      </c>
      <c r="AA22" s="36">
        <v>1430</v>
      </c>
      <c r="AB22" s="36">
        <v>485</v>
      </c>
      <c r="AC22" s="36">
        <f t="shared" si="6"/>
        <v>1915</v>
      </c>
      <c r="AD22" s="36">
        <v>18</v>
      </c>
      <c r="AE22" s="36">
        <v>2001</v>
      </c>
      <c r="AF22" s="36">
        <v>681</v>
      </c>
      <c r="AG22" s="36">
        <f t="shared" si="7"/>
        <v>2682</v>
      </c>
      <c r="AH22" s="36">
        <v>18</v>
      </c>
      <c r="AI22" s="36">
        <v>4443</v>
      </c>
      <c r="AJ22" s="36">
        <v>1516</v>
      </c>
      <c r="AK22" s="36">
        <f t="shared" si="8"/>
        <v>5959</v>
      </c>
      <c r="AL22" s="36"/>
      <c r="AM22" s="36">
        <v>4771</v>
      </c>
      <c r="AN22" s="36">
        <v>1628</v>
      </c>
      <c r="AO22" s="36">
        <f t="shared" si="9"/>
        <v>6399</v>
      </c>
      <c r="AP22" s="36">
        <v>20</v>
      </c>
      <c r="AQ22" s="39">
        <f t="shared" si="10"/>
        <v>61142</v>
      </c>
      <c r="AR22" s="41">
        <f>август!L24-'фот ноябрь'!AQ22</f>
        <v>-15039</v>
      </c>
      <c r="AS22" s="41">
        <f>ноябрь!L24-AQ22</f>
        <v>1</v>
      </c>
      <c r="AT22" s="226">
        <f t="shared" si="11"/>
        <v>107</v>
      </c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4" customFormat="1" x14ac:dyDescent="0.2">
      <c r="A23" s="18">
        <v>17</v>
      </c>
      <c r="B23" s="19" t="s">
        <v>48</v>
      </c>
      <c r="C23" s="36">
        <v>4416</v>
      </c>
      <c r="D23" s="36">
        <v>1483</v>
      </c>
      <c r="E23" s="38">
        <f t="shared" si="0"/>
        <v>5899</v>
      </c>
      <c r="F23" s="36">
        <v>26</v>
      </c>
      <c r="G23" s="36">
        <v>4339</v>
      </c>
      <c r="H23" s="36">
        <v>1484</v>
      </c>
      <c r="I23" s="36">
        <f t="shared" si="1"/>
        <v>5823</v>
      </c>
      <c r="J23" s="36">
        <v>26</v>
      </c>
      <c r="K23" s="36">
        <v>4454</v>
      </c>
      <c r="L23" s="36">
        <v>1521</v>
      </c>
      <c r="M23" s="36">
        <f t="shared" si="2"/>
        <v>5975</v>
      </c>
      <c r="N23" s="36">
        <v>26</v>
      </c>
      <c r="O23" s="36">
        <v>4389</v>
      </c>
      <c r="P23" s="36">
        <v>1493</v>
      </c>
      <c r="Q23" s="36">
        <f t="shared" si="3"/>
        <v>5882</v>
      </c>
      <c r="R23" s="36">
        <v>26</v>
      </c>
      <c r="S23" s="36">
        <v>6644</v>
      </c>
      <c r="T23" s="36">
        <v>2255</v>
      </c>
      <c r="U23" s="36">
        <f t="shared" si="4"/>
        <v>8899</v>
      </c>
      <c r="V23" s="36">
        <v>26</v>
      </c>
      <c r="W23" s="36">
        <v>9272</v>
      </c>
      <c r="X23" s="36">
        <v>3172</v>
      </c>
      <c r="Y23" s="36">
        <f t="shared" si="5"/>
        <v>12444</v>
      </c>
      <c r="Z23" s="36">
        <v>26</v>
      </c>
      <c r="AA23" s="36">
        <v>704</v>
      </c>
      <c r="AB23" s="36">
        <v>229</v>
      </c>
      <c r="AC23" s="36">
        <f t="shared" si="6"/>
        <v>933</v>
      </c>
      <c r="AD23" s="36">
        <v>26</v>
      </c>
      <c r="AE23" s="36">
        <v>1719</v>
      </c>
      <c r="AF23" s="36">
        <v>496</v>
      </c>
      <c r="AG23" s="36">
        <f t="shared" si="7"/>
        <v>2215</v>
      </c>
      <c r="AH23" s="36">
        <v>26</v>
      </c>
      <c r="AI23" s="36">
        <v>4731</v>
      </c>
      <c r="AJ23" s="36">
        <v>1685</v>
      </c>
      <c r="AK23" s="36">
        <f t="shared" si="8"/>
        <v>6416</v>
      </c>
      <c r="AL23" s="36">
        <v>26</v>
      </c>
      <c r="AM23" s="36">
        <v>5150</v>
      </c>
      <c r="AN23" s="36">
        <v>1763</v>
      </c>
      <c r="AO23" s="36">
        <f t="shared" si="9"/>
        <v>6913</v>
      </c>
      <c r="AP23" s="36">
        <v>26</v>
      </c>
      <c r="AQ23" s="39">
        <f t="shared" si="10"/>
        <v>61399</v>
      </c>
      <c r="AR23" s="41">
        <f>август!L25-'фот ноябрь'!AQ23</f>
        <v>-15544</v>
      </c>
      <c r="AS23" s="41">
        <f>ноябрь!L25-AQ23</f>
        <v>3</v>
      </c>
      <c r="AT23" s="226">
        <f t="shared" si="11"/>
        <v>109</v>
      </c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4" customFormat="1" x14ac:dyDescent="0.2">
      <c r="A24" s="20">
        <v>18</v>
      </c>
      <c r="B24" s="19" t="s">
        <v>49</v>
      </c>
      <c r="C24" s="36">
        <v>2713</v>
      </c>
      <c r="D24" s="36">
        <v>928</v>
      </c>
      <c r="E24" s="38">
        <f t="shared" si="0"/>
        <v>3641</v>
      </c>
      <c r="F24" s="36">
        <v>27</v>
      </c>
      <c r="G24" s="36">
        <v>2889</v>
      </c>
      <c r="H24" s="36">
        <v>988</v>
      </c>
      <c r="I24" s="36">
        <f t="shared" si="1"/>
        <v>3877</v>
      </c>
      <c r="J24" s="36">
        <v>27</v>
      </c>
      <c r="K24" s="36">
        <v>2792</v>
      </c>
      <c r="L24" s="36">
        <v>955</v>
      </c>
      <c r="M24" s="36">
        <f t="shared" si="2"/>
        <v>3747</v>
      </c>
      <c r="N24" s="36">
        <v>27</v>
      </c>
      <c r="O24" s="36">
        <v>2885</v>
      </c>
      <c r="P24" s="36">
        <v>987</v>
      </c>
      <c r="Q24" s="36">
        <f t="shared" si="3"/>
        <v>3872</v>
      </c>
      <c r="R24" s="36">
        <v>27</v>
      </c>
      <c r="S24" s="36">
        <v>3204</v>
      </c>
      <c r="T24" s="36">
        <v>1096</v>
      </c>
      <c r="U24" s="36">
        <f t="shared" si="4"/>
        <v>4300</v>
      </c>
      <c r="V24" s="36"/>
      <c r="W24" s="36">
        <v>7365</v>
      </c>
      <c r="X24" s="36">
        <v>2519</v>
      </c>
      <c r="Y24" s="36">
        <f t="shared" si="5"/>
        <v>9884</v>
      </c>
      <c r="Z24" s="36">
        <v>27</v>
      </c>
      <c r="AA24" s="36">
        <v>405</v>
      </c>
      <c r="AB24" s="36">
        <v>139</v>
      </c>
      <c r="AC24" s="36">
        <f t="shared" si="6"/>
        <v>544</v>
      </c>
      <c r="AD24" s="36">
        <v>27</v>
      </c>
      <c r="AE24" s="36">
        <v>1039</v>
      </c>
      <c r="AF24" s="36">
        <v>356</v>
      </c>
      <c r="AG24" s="36">
        <f t="shared" si="7"/>
        <v>1395</v>
      </c>
      <c r="AH24" s="36">
        <v>27</v>
      </c>
      <c r="AI24" s="36">
        <v>3292</v>
      </c>
      <c r="AJ24" s="36">
        <v>1126</v>
      </c>
      <c r="AK24" s="36">
        <f t="shared" si="8"/>
        <v>4418</v>
      </c>
      <c r="AL24" s="36">
        <v>28</v>
      </c>
      <c r="AM24" s="36">
        <v>3398</v>
      </c>
      <c r="AN24" s="36">
        <v>1162</v>
      </c>
      <c r="AO24" s="36">
        <f t="shared" si="9"/>
        <v>4560</v>
      </c>
      <c r="AP24" s="36">
        <v>28</v>
      </c>
      <c r="AQ24" s="39">
        <f t="shared" si="10"/>
        <v>40238</v>
      </c>
      <c r="AR24" s="41">
        <f>август!L26-'фот ноябрь'!AQ24</f>
        <v>-10377</v>
      </c>
      <c r="AS24" s="41">
        <f>ноябрь!L26-AQ24</f>
        <v>-4</v>
      </c>
      <c r="AT24" s="226">
        <f t="shared" si="11"/>
        <v>114</v>
      </c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4" customFormat="1" x14ac:dyDescent="0.2">
      <c r="A25" s="20">
        <v>19</v>
      </c>
      <c r="B25" s="21" t="s">
        <v>50</v>
      </c>
      <c r="C25" s="36">
        <v>6178</v>
      </c>
      <c r="D25" s="36">
        <v>2105</v>
      </c>
      <c r="E25" s="38">
        <f t="shared" si="0"/>
        <v>8283</v>
      </c>
      <c r="F25" s="36">
        <v>32</v>
      </c>
      <c r="G25" s="36">
        <v>6042</v>
      </c>
      <c r="H25" s="36">
        <v>2063</v>
      </c>
      <c r="I25" s="36">
        <f t="shared" si="1"/>
        <v>8105</v>
      </c>
      <c r="J25" s="36">
        <v>32</v>
      </c>
      <c r="K25" s="36">
        <v>6201</v>
      </c>
      <c r="L25" s="36">
        <v>2110</v>
      </c>
      <c r="M25" s="36">
        <f t="shared" si="2"/>
        <v>8311</v>
      </c>
      <c r="N25" s="36">
        <v>34</v>
      </c>
      <c r="O25" s="36">
        <v>6110</v>
      </c>
      <c r="P25" s="36">
        <v>2082</v>
      </c>
      <c r="Q25" s="36">
        <f t="shared" si="3"/>
        <v>8192</v>
      </c>
      <c r="R25" s="36">
        <v>32</v>
      </c>
      <c r="S25" s="36">
        <v>15769</v>
      </c>
      <c r="T25" s="36">
        <v>5387</v>
      </c>
      <c r="U25" s="36">
        <f t="shared" si="4"/>
        <v>21156</v>
      </c>
      <c r="V25" s="36">
        <v>20</v>
      </c>
      <c r="W25" s="36">
        <v>4379</v>
      </c>
      <c r="X25" s="36">
        <v>1495</v>
      </c>
      <c r="Y25" s="36">
        <f t="shared" si="5"/>
        <v>5874</v>
      </c>
      <c r="Z25" s="36">
        <v>30</v>
      </c>
      <c r="AA25" s="36">
        <v>1706</v>
      </c>
      <c r="AB25" s="36">
        <v>545</v>
      </c>
      <c r="AC25" s="36">
        <f t="shared" si="6"/>
        <v>2251</v>
      </c>
      <c r="AD25" s="36">
        <v>18</v>
      </c>
      <c r="AE25" s="36">
        <v>3244</v>
      </c>
      <c r="AF25" s="36">
        <v>1059</v>
      </c>
      <c r="AG25" s="36">
        <f t="shared" si="7"/>
        <v>4303</v>
      </c>
      <c r="AH25" s="36">
        <v>24</v>
      </c>
      <c r="AI25" s="36">
        <v>8458</v>
      </c>
      <c r="AJ25" s="36">
        <v>2884</v>
      </c>
      <c r="AK25" s="36">
        <f t="shared" si="8"/>
        <v>11342</v>
      </c>
      <c r="AL25" s="36">
        <v>35</v>
      </c>
      <c r="AM25" s="36">
        <v>8870</v>
      </c>
      <c r="AN25" s="36">
        <v>2996</v>
      </c>
      <c r="AO25" s="36">
        <f t="shared" si="9"/>
        <v>11866</v>
      </c>
      <c r="AP25" s="36">
        <v>35</v>
      </c>
      <c r="AQ25" s="39">
        <f t="shared" si="10"/>
        <v>89683</v>
      </c>
      <c r="AR25" s="41">
        <f>август!L27-'фот ноябрь'!AQ25</f>
        <v>-27511</v>
      </c>
      <c r="AS25" s="41">
        <f>ноябрь!L27-AQ25</f>
        <v>1</v>
      </c>
      <c r="AT25" s="226">
        <f t="shared" si="11"/>
        <v>138</v>
      </c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2"/>
        <v>11568</v>
      </c>
      <c r="N26" s="36">
        <v>35</v>
      </c>
      <c r="O26" s="36">
        <v>8429</v>
      </c>
      <c r="P26" s="36">
        <v>2895</v>
      </c>
      <c r="Q26" s="36">
        <f t="shared" si="3"/>
        <v>11324</v>
      </c>
      <c r="R26" s="36">
        <v>35</v>
      </c>
      <c r="S26" s="36">
        <v>9349</v>
      </c>
      <c r="T26" s="36">
        <v>3279</v>
      </c>
      <c r="U26" s="36">
        <f t="shared" si="4"/>
        <v>12628</v>
      </c>
      <c r="V26" s="36">
        <v>34</v>
      </c>
      <c r="W26" s="36">
        <v>19065</v>
      </c>
      <c r="X26" s="36">
        <v>6412</v>
      </c>
      <c r="Y26" s="36">
        <f t="shared" si="5"/>
        <v>25477</v>
      </c>
      <c r="Z26" s="36">
        <v>35</v>
      </c>
      <c r="AA26" s="36">
        <v>3193</v>
      </c>
      <c r="AB26" s="36">
        <v>1083</v>
      </c>
      <c r="AC26" s="36">
        <f t="shared" si="6"/>
        <v>4276</v>
      </c>
      <c r="AD26" s="36">
        <v>33</v>
      </c>
      <c r="AE26" s="36">
        <v>4291</v>
      </c>
      <c r="AF26" s="36">
        <v>1374</v>
      </c>
      <c r="AG26" s="36">
        <f t="shared" si="7"/>
        <v>5665</v>
      </c>
      <c r="AH26" s="36">
        <v>35</v>
      </c>
      <c r="AI26" s="36">
        <v>9082</v>
      </c>
      <c r="AJ26" s="36">
        <v>3198</v>
      </c>
      <c r="AK26" s="36">
        <f t="shared" si="8"/>
        <v>12280</v>
      </c>
      <c r="AL26" s="36">
        <v>34</v>
      </c>
      <c r="AM26" s="36">
        <v>9636</v>
      </c>
      <c r="AN26" s="36">
        <v>3120</v>
      </c>
      <c r="AO26" s="36">
        <f t="shared" si="9"/>
        <v>12756</v>
      </c>
      <c r="AP26" s="36">
        <v>33</v>
      </c>
      <c r="AQ26" s="39">
        <f t="shared" si="10"/>
        <v>117604</v>
      </c>
      <c r="AR26" s="41">
        <f>август!L28-'фот ноябрь'!AQ26</f>
        <v>-30701</v>
      </c>
      <c r="AS26" s="41">
        <f>ноябрь!L28-AQ26</f>
        <v>0</v>
      </c>
      <c r="AT26" s="226">
        <f t="shared" si="11"/>
        <v>108</v>
      </c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2"/>
        <v>7911</v>
      </c>
      <c r="N27" s="36">
        <v>31</v>
      </c>
      <c r="O27" s="36">
        <v>5923</v>
      </c>
      <c r="P27" s="36">
        <v>2008</v>
      </c>
      <c r="Q27" s="36">
        <f t="shared" si="3"/>
        <v>7931</v>
      </c>
      <c r="R27" s="36">
        <v>31</v>
      </c>
      <c r="S27" s="36">
        <v>10209</v>
      </c>
      <c r="T27" s="36">
        <v>3491</v>
      </c>
      <c r="U27" s="36">
        <f t="shared" si="4"/>
        <v>13700</v>
      </c>
      <c r="V27" s="36">
        <v>31</v>
      </c>
      <c r="W27" s="36">
        <v>9935</v>
      </c>
      <c r="X27" s="36">
        <v>3398</v>
      </c>
      <c r="Y27" s="36">
        <f t="shared" si="5"/>
        <v>13333</v>
      </c>
      <c r="Z27" s="36">
        <v>31</v>
      </c>
      <c r="AA27" s="36">
        <v>2540</v>
      </c>
      <c r="AB27" s="36">
        <v>866</v>
      </c>
      <c r="AC27" s="36">
        <f t="shared" si="6"/>
        <v>3406</v>
      </c>
      <c r="AD27" s="36">
        <v>31</v>
      </c>
      <c r="AE27" s="36">
        <v>3784</v>
      </c>
      <c r="AF27" s="36">
        <v>1274</v>
      </c>
      <c r="AG27" s="36">
        <f t="shared" si="7"/>
        <v>5058</v>
      </c>
      <c r="AH27" s="36">
        <v>31</v>
      </c>
      <c r="AI27" s="36">
        <v>7263</v>
      </c>
      <c r="AJ27" s="36">
        <v>2484</v>
      </c>
      <c r="AK27" s="36">
        <f t="shared" si="8"/>
        <v>9747</v>
      </c>
      <c r="AL27" s="36"/>
      <c r="AM27" s="36">
        <v>7891</v>
      </c>
      <c r="AN27" s="36">
        <v>2671</v>
      </c>
      <c r="AO27" s="36">
        <f t="shared" si="9"/>
        <v>10562</v>
      </c>
      <c r="AP27" s="36"/>
      <c r="AQ27" s="39">
        <f t="shared" si="10"/>
        <v>87130</v>
      </c>
      <c r="AR27" s="41">
        <f>август!L29-'фот ноябрь'!AQ27</f>
        <v>-25368</v>
      </c>
      <c r="AS27" s="41">
        <f>ноябрь!L29-AQ27</f>
        <v>-2</v>
      </c>
      <c r="AT27" s="226">
        <f t="shared" si="11"/>
        <v>123</v>
      </c>
    </row>
    <row r="28" spans="1:102" s="24" customFormat="1" x14ac:dyDescent="0.2">
      <c r="A28" s="18">
        <v>22</v>
      </c>
      <c r="B28" s="21" t="s">
        <v>53</v>
      </c>
      <c r="C28" s="36">
        <v>2457</v>
      </c>
      <c r="D28" s="36">
        <v>909</v>
      </c>
      <c r="E28" s="38">
        <f t="shared" si="0"/>
        <v>3366</v>
      </c>
      <c r="F28" s="36">
        <v>18</v>
      </c>
      <c r="G28" s="36">
        <v>2362</v>
      </c>
      <c r="H28" s="36">
        <v>988</v>
      </c>
      <c r="I28" s="36">
        <f t="shared" si="1"/>
        <v>3350</v>
      </c>
      <c r="J28" s="36">
        <v>18</v>
      </c>
      <c r="K28" s="36">
        <v>2535</v>
      </c>
      <c r="L28" s="36">
        <v>757</v>
      </c>
      <c r="M28" s="36">
        <f t="shared" si="2"/>
        <v>3292</v>
      </c>
      <c r="N28" s="36">
        <v>19</v>
      </c>
      <c r="O28" s="36">
        <v>2451</v>
      </c>
      <c r="P28" s="36">
        <v>663</v>
      </c>
      <c r="Q28" s="36">
        <f t="shared" si="3"/>
        <v>3114</v>
      </c>
      <c r="R28" s="36">
        <v>19</v>
      </c>
      <c r="S28" s="36">
        <v>6450</v>
      </c>
      <c r="T28" s="36">
        <v>1956</v>
      </c>
      <c r="U28" s="36">
        <f t="shared" si="4"/>
        <v>8406</v>
      </c>
      <c r="V28" s="36">
        <v>19</v>
      </c>
      <c r="W28" s="36">
        <v>2697</v>
      </c>
      <c r="X28" s="36">
        <v>1103</v>
      </c>
      <c r="Y28" s="36">
        <f t="shared" si="5"/>
        <v>3800</v>
      </c>
      <c r="Z28" s="36">
        <v>19</v>
      </c>
      <c r="AA28" s="36">
        <v>508</v>
      </c>
      <c r="AB28" s="36">
        <v>228</v>
      </c>
      <c r="AC28" s="36">
        <f t="shared" si="6"/>
        <v>736</v>
      </c>
      <c r="AD28" s="36">
        <v>22</v>
      </c>
      <c r="AE28" s="36">
        <v>1042</v>
      </c>
      <c r="AF28" s="36">
        <v>411</v>
      </c>
      <c r="AG28" s="36">
        <f t="shared" si="7"/>
        <v>1453</v>
      </c>
      <c r="AH28" s="36">
        <v>17</v>
      </c>
      <c r="AI28" s="36">
        <v>3321</v>
      </c>
      <c r="AJ28" s="36">
        <v>1116</v>
      </c>
      <c r="AK28" s="36">
        <f t="shared" si="8"/>
        <v>4437</v>
      </c>
      <c r="AL28" s="36">
        <v>14</v>
      </c>
      <c r="AM28" s="36">
        <v>3279</v>
      </c>
      <c r="AN28" s="36">
        <v>1108</v>
      </c>
      <c r="AO28" s="36">
        <f t="shared" si="9"/>
        <v>4387</v>
      </c>
      <c r="AP28" s="36">
        <v>15</v>
      </c>
      <c r="AQ28" s="39">
        <f t="shared" si="10"/>
        <v>36341</v>
      </c>
      <c r="AR28" s="41">
        <f>август!L30-'фот ноябрь'!AQ28</f>
        <v>-10277</v>
      </c>
      <c r="AS28" s="41">
        <f>ноябрь!L30-AQ28</f>
        <v>0</v>
      </c>
      <c r="AT28" s="226">
        <f t="shared" si="11"/>
        <v>142</v>
      </c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4" customFormat="1" x14ac:dyDescent="0.2">
      <c r="A29" s="18">
        <v>23</v>
      </c>
      <c r="B29" s="19" t="s">
        <v>54</v>
      </c>
      <c r="C29" s="36">
        <v>5344</v>
      </c>
      <c r="D29" s="36">
        <v>1819</v>
      </c>
      <c r="E29" s="38">
        <f t="shared" si="0"/>
        <v>7163</v>
      </c>
      <c r="F29" s="36">
        <v>35</v>
      </c>
      <c r="G29" s="36">
        <v>5469</v>
      </c>
      <c r="H29" s="36">
        <v>1858</v>
      </c>
      <c r="I29" s="36">
        <f t="shared" si="1"/>
        <v>7327</v>
      </c>
      <c r="J29" s="36">
        <v>34</v>
      </c>
      <c r="K29" s="36">
        <v>5303</v>
      </c>
      <c r="L29" s="36">
        <v>1795</v>
      </c>
      <c r="M29" s="36">
        <f t="shared" si="2"/>
        <v>7098</v>
      </c>
      <c r="N29" s="36">
        <v>33</v>
      </c>
      <c r="O29" s="36">
        <v>5410</v>
      </c>
      <c r="P29" s="36">
        <v>1845</v>
      </c>
      <c r="Q29" s="36">
        <f t="shared" si="3"/>
        <v>7255</v>
      </c>
      <c r="R29" s="36">
        <v>30</v>
      </c>
      <c r="S29" s="36">
        <v>7301</v>
      </c>
      <c r="T29" s="36">
        <v>2487</v>
      </c>
      <c r="U29" s="36">
        <f t="shared" si="4"/>
        <v>9788</v>
      </c>
      <c r="V29" s="36">
        <v>33</v>
      </c>
      <c r="W29" s="36">
        <v>11082</v>
      </c>
      <c r="X29" s="36">
        <v>3777</v>
      </c>
      <c r="Y29" s="36">
        <f t="shared" si="5"/>
        <v>14859</v>
      </c>
      <c r="Z29" s="36">
        <v>32</v>
      </c>
      <c r="AA29" s="36">
        <v>1627</v>
      </c>
      <c r="AB29" s="36">
        <v>555</v>
      </c>
      <c r="AC29" s="36">
        <f t="shared" si="6"/>
        <v>2182</v>
      </c>
      <c r="AD29" s="36">
        <v>23</v>
      </c>
      <c r="AE29" s="36">
        <v>2892</v>
      </c>
      <c r="AF29" s="36">
        <v>968</v>
      </c>
      <c r="AG29" s="36">
        <f t="shared" si="7"/>
        <v>3860</v>
      </c>
      <c r="AH29" s="36">
        <v>32</v>
      </c>
      <c r="AI29" s="36">
        <v>6575</v>
      </c>
      <c r="AJ29" s="36">
        <v>2176</v>
      </c>
      <c r="AK29" s="36">
        <f t="shared" si="8"/>
        <v>8751</v>
      </c>
      <c r="AL29" s="36">
        <v>32</v>
      </c>
      <c r="AM29" s="36">
        <v>6715</v>
      </c>
      <c r="AN29" s="36">
        <v>2204</v>
      </c>
      <c r="AO29" s="36">
        <f t="shared" si="9"/>
        <v>8919</v>
      </c>
      <c r="AP29" s="36">
        <v>31</v>
      </c>
      <c r="AQ29" s="39">
        <f t="shared" si="10"/>
        <v>77202</v>
      </c>
      <c r="AR29" s="41">
        <f>август!L31-'фот ноябрь'!AQ29</f>
        <v>-21531</v>
      </c>
      <c r="AS29" s="41">
        <f>ноябрь!L31-AQ29</f>
        <v>0</v>
      </c>
      <c r="AT29" s="226">
        <f t="shared" si="11"/>
        <v>121</v>
      </c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4" customFormat="1" x14ac:dyDescent="0.2">
      <c r="A30" s="20">
        <v>24</v>
      </c>
      <c r="B30" s="19" t="s">
        <v>55</v>
      </c>
      <c r="C30" s="36">
        <v>3765</v>
      </c>
      <c r="D30" s="36">
        <v>1284</v>
      </c>
      <c r="E30" s="38">
        <f t="shared" si="0"/>
        <v>5049</v>
      </c>
      <c r="F30" s="36">
        <v>31</v>
      </c>
      <c r="G30" s="36">
        <v>3868</v>
      </c>
      <c r="H30" s="36">
        <v>1325</v>
      </c>
      <c r="I30" s="36">
        <f t="shared" si="1"/>
        <v>5193</v>
      </c>
      <c r="J30" s="36">
        <v>29</v>
      </c>
      <c r="K30" s="36">
        <v>4042</v>
      </c>
      <c r="L30" s="36">
        <v>1378</v>
      </c>
      <c r="M30" s="36">
        <f t="shared" si="2"/>
        <v>5420</v>
      </c>
      <c r="N30" s="36">
        <v>46</v>
      </c>
      <c r="O30" s="36">
        <v>3844</v>
      </c>
      <c r="P30" s="36">
        <v>1311</v>
      </c>
      <c r="Q30" s="36">
        <f t="shared" si="3"/>
        <v>5155</v>
      </c>
      <c r="R30" s="36">
        <v>37</v>
      </c>
      <c r="S30" s="36">
        <v>7582</v>
      </c>
      <c r="T30" s="36">
        <v>2284</v>
      </c>
      <c r="U30" s="36">
        <f t="shared" si="4"/>
        <v>9866</v>
      </c>
      <c r="V30" s="36">
        <v>17</v>
      </c>
      <c r="W30" s="36">
        <v>5468</v>
      </c>
      <c r="X30" s="36">
        <v>1868</v>
      </c>
      <c r="Y30" s="36">
        <f t="shared" si="5"/>
        <v>7336</v>
      </c>
      <c r="Z30" s="36">
        <v>8</v>
      </c>
      <c r="AA30" s="36">
        <v>1830</v>
      </c>
      <c r="AB30" s="36">
        <v>627</v>
      </c>
      <c r="AC30" s="36">
        <f t="shared" si="6"/>
        <v>2457</v>
      </c>
      <c r="AD30" s="36">
        <v>23</v>
      </c>
      <c r="AE30" s="36">
        <v>2154</v>
      </c>
      <c r="AF30" s="36">
        <v>725</v>
      </c>
      <c r="AG30" s="36">
        <f t="shared" si="7"/>
        <v>2879</v>
      </c>
      <c r="AH30" s="36">
        <v>27</v>
      </c>
      <c r="AI30" s="36">
        <v>4094</v>
      </c>
      <c r="AJ30" s="36">
        <v>1428</v>
      </c>
      <c r="AK30" s="36">
        <f t="shared" si="8"/>
        <v>5522</v>
      </c>
      <c r="AL30" s="36">
        <v>28</v>
      </c>
      <c r="AM30" s="36">
        <v>4032</v>
      </c>
      <c r="AN30" s="36">
        <v>1379</v>
      </c>
      <c r="AO30" s="36">
        <f t="shared" si="9"/>
        <v>5411</v>
      </c>
      <c r="AP30" s="36">
        <v>34</v>
      </c>
      <c r="AQ30" s="39">
        <f t="shared" si="10"/>
        <v>54288</v>
      </c>
      <c r="AR30" s="41">
        <f>август!L32-'фот ноябрь'!AQ30</f>
        <v>-13811</v>
      </c>
      <c r="AS30" s="41">
        <f>ноябрь!L32-AQ30</f>
        <v>0</v>
      </c>
      <c r="AT30" s="226">
        <f t="shared" si="11"/>
        <v>107</v>
      </c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2"/>
        <v>5882</v>
      </c>
      <c r="N31" s="36">
        <v>27</v>
      </c>
      <c r="O31" s="36">
        <v>4391</v>
      </c>
      <c r="P31" s="36">
        <v>1447</v>
      </c>
      <c r="Q31" s="36">
        <f t="shared" si="3"/>
        <v>5838</v>
      </c>
      <c r="R31" s="36">
        <v>34</v>
      </c>
      <c r="S31" s="36">
        <v>5566</v>
      </c>
      <c r="T31" s="36">
        <v>1880</v>
      </c>
      <c r="U31" s="36">
        <f t="shared" si="4"/>
        <v>7446</v>
      </c>
      <c r="V31" s="36">
        <v>32</v>
      </c>
      <c r="W31" s="36">
        <v>10168</v>
      </c>
      <c r="X31" s="36">
        <v>3477</v>
      </c>
      <c r="Y31" s="36">
        <f t="shared" si="5"/>
        <v>13645</v>
      </c>
      <c r="Z31" s="36">
        <v>31</v>
      </c>
      <c r="AA31" s="36">
        <v>1602</v>
      </c>
      <c r="AB31" s="36">
        <v>641</v>
      </c>
      <c r="AC31" s="36">
        <f t="shared" si="6"/>
        <v>2243</v>
      </c>
      <c r="AD31" s="36">
        <v>12</v>
      </c>
      <c r="AE31" s="36">
        <v>2011</v>
      </c>
      <c r="AF31" s="36">
        <v>643</v>
      </c>
      <c r="AG31" s="36">
        <f t="shared" si="7"/>
        <v>2654</v>
      </c>
      <c r="AH31" s="36">
        <v>33</v>
      </c>
      <c r="AI31" s="36">
        <v>5354</v>
      </c>
      <c r="AJ31" s="36">
        <v>1831</v>
      </c>
      <c r="AK31" s="36">
        <f t="shared" si="8"/>
        <v>7185</v>
      </c>
      <c r="AL31" s="36">
        <v>32</v>
      </c>
      <c r="AM31" s="36">
        <v>7452</v>
      </c>
      <c r="AN31" s="36">
        <v>2549</v>
      </c>
      <c r="AO31" s="36">
        <f t="shared" si="9"/>
        <v>10001</v>
      </c>
      <c r="AP31" s="36">
        <v>41</v>
      </c>
      <c r="AQ31" s="39">
        <f t="shared" si="10"/>
        <v>66457</v>
      </c>
      <c r="AR31" s="41">
        <f>август!L33-'фот ноябрь'!AQ31</f>
        <v>-19841</v>
      </c>
      <c r="AS31" s="41">
        <f>ноябрь!L33-AQ31</f>
        <v>-2</v>
      </c>
      <c r="AT31" s="226">
        <f t="shared" si="11"/>
        <v>123</v>
      </c>
    </row>
    <row r="32" spans="1:102" s="24" customFormat="1" x14ac:dyDescent="0.2">
      <c r="A32" s="18">
        <v>26</v>
      </c>
      <c r="B32" s="19" t="s">
        <v>57</v>
      </c>
      <c r="C32" s="36">
        <v>5882</v>
      </c>
      <c r="D32" s="36">
        <v>2008</v>
      </c>
      <c r="E32" s="38">
        <f t="shared" si="0"/>
        <v>7890</v>
      </c>
      <c r="F32" s="36">
        <v>34</v>
      </c>
      <c r="G32" s="36">
        <v>5859</v>
      </c>
      <c r="H32" s="36">
        <v>1993</v>
      </c>
      <c r="I32" s="36">
        <f t="shared" si="1"/>
        <v>7852</v>
      </c>
      <c r="J32" s="36">
        <v>35</v>
      </c>
      <c r="K32" s="36">
        <v>5812</v>
      </c>
      <c r="L32" s="36">
        <v>1964</v>
      </c>
      <c r="M32" s="36">
        <f t="shared" si="2"/>
        <v>7776</v>
      </c>
      <c r="N32" s="36">
        <v>35</v>
      </c>
      <c r="O32" s="36">
        <v>5883</v>
      </c>
      <c r="P32" s="36">
        <v>2003</v>
      </c>
      <c r="Q32" s="36">
        <f t="shared" si="3"/>
        <v>7886</v>
      </c>
      <c r="R32" s="36">
        <v>34</v>
      </c>
      <c r="S32" s="36">
        <v>15670</v>
      </c>
      <c r="T32" s="36">
        <v>5351</v>
      </c>
      <c r="U32" s="36">
        <f t="shared" si="4"/>
        <v>21021</v>
      </c>
      <c r="V32" s="36">
        <v>34</v>
      </c>
      <c r="W32" s="36">
        <v>3599</v>
      </c>
      <c r="X32" s="36">
        <v>1216</v>
      </c>
      <c r="Y32" s="36">
        <f t="shared" si="5"/>
        <v>4815</v>
      </c>
      <c r="Z32" s="36">
        <v>34</v>
      </c>
      <c r="AA32" s="36">
        <v>2315</v>
      </c>
      <c r="AB32" s="36">
        <v>780</v>
      </c>
      <c r="AC32" s="36">
        <f t="shared" si="6"/>
        <v>3095</v>
      </c>
      <c r="AD32" s="36">
        <v>34</v>
      </c>
      <c r="AE32" s="36">
        <v>3042</v>
      </c>
      <c r="AF32" s="36">
        <v>1039</v>
      </c>
      <c r="AG32" s="36">
        <f t="shared" si="7"/>
        <v>4081</v>
      </c>
      <c r="AH32" s="36">
        <v>31</v>
      </c>
      <c r="AI32" s="36">
        <v>7130</v>
      </c>
      <c r="AJ32" s="36">
        <v>2432</v>
      </c>
      <c r="AK32" s="36">
        <f t="shared" si="8"/>
        <v>9562</v>
      </c>
      <c r="AL32" s="36">
        <v>36</v>
      </c>
      <c r="AM32" s="36">
        <v>7380</v>
      </c>
      <c r="AN32" s="36">
        <v>2518</v>
      </c>
      <c r="AO32" s="36">
        <f t="shared" si="9"/>
        <v>9898</v>
      </c>
      <c r="AP32" s="36">
        <v>16</v>
      </c>
      <c r="AQ32" s="39">
        <f t="shared" si="10"/>
        <v>83876</v>
      </c>
      <c r="AR32" s="41">
        <f>август!L34-'фот ноябрь'!AQ32</f>
        <v>-23541</v>
      </c>
      <c r="AS32" s="41">
        <f>ноябрь!L34-AQ32</f>
        <v>1</v>
      </c>
      <c r="AT32" s="226">
        <f t="shared" si="11"/>
        <v>121</v>
      </c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2"/>
        <v>3914</v>
      </c>
      <c r="N33" s="36">
        <v>26</v>
      </c>
      <c r="O33" s="36">
        <v>2958</v>
      </c>
      <c r="P33" s="36">
        <v>1006</v>
      </c>
      <c r="Q33" s="36">
        <f t="shared" si="3"/>
        <v>3964</v>
      </c>
      <c r="R33" s="36">
        <v>26</v>
      </c>
      <c r="S33" s="36">
        <v>6189</v>
      </c>
      <c r="T33" s="36">
        <v>2152</v>
      </c>
      <c r="U33" s="36">
        <f t="shared" si="4"/>
        <v>8341</v>
      </c>
      <c r="V33" s="36">
        <v>28</v>
      </c>
      <c r="W33" s="36">
        <v>4429</v>
      </c>
      <c r="X33" s="36">
        <v>1533</v>
      </c>
      <c r="Y33" s="36">
        <f t="shared" si="5"/>
        <v>5962</v>
      </c>
      <c r="Z33" s="36">
        <v>27</v>
      </c>
      <c r="AA33" s="36">
        <v>507</v>
      </c>
      <c r="AB33" s="36">
        <v>178</v>
      </c>
      <c r="AC33" s="36">
        <f t="shared" si="6"/>
        <v>685</v>
      </c>
      <c r="AD33" s="36">
        <v>29</v>
      </c>
      <c r="AE33" s="36">
        <v>1638</v>
      </c>
      <c r="AF33" s="36">
        <v>509</v>
      </c>
      <c r="AG33" s="36">
        <f t="shared" si="7"/>
        <v>2147</v>
      </c>
      <c r="AH33" s="36">
        <v>26</v>
      </c>
      <c r="AI33" s="36">
        <v>3050</v>
      </c>
      <c r="AJ33" s="36">
        <v>1045</v>
      </c>
      <c r="AK33" s="36">
        <f t="shared" si="8"/>
        <v>4095</v>
      </c>
      <c r="AL33" s="36">
        <v>27</v>
      </c>
      <c r="AM33" s="36">
        <v>3375</v>
      </c>
      <c r="AN33" s="36">
        <v>1128</v>
      </c>
      <c r="AO33" s="36">
        <f t="shared" si="9"/>
        <v>4503</v>
      </c>
      <c r="AP33" s="36">
        <v>28</v>
      </c>
      <c r="AQ33" s="39">
        <f t="shared" si="10"/>
        <v>41646</v>
      </c>
      <c r="AR33" s="41">
        <f>август!L35-'фот ноябрь'!AQ33</f>
        <v>-10746</v>
      </c>
      <c r="AS33" s="41">
        <f>ноябрь!L35-AQ33</f>
        <v>-1</v>
      </c>
      <c r="AT33" s="226">
        <f t="shared" si="11"/>
        <v>103</v>
      </c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4" customFormat="1" x14ac:dyDescent="0.2">
      <c r="A34" s="18">
        <v>28</v>
      </c>
      <c r="B34" s="21" t="s">
        <v>59</v>
      </c>
      <c r="C34" s="36">
        <v>4830</v>
      </c>
      <c r="D34" s="36">
        <v>1616</v>
      </c>
      <c r="E34" s="38">
        <f t="shared" si="0"/>
        <v>6446</v>
      </c>
      <c r="F34" s="36">
        <v>30</v>
      </c>
      <c r="G34" s="36">
        <v>4751</v>
      </c>
      <c r="H34" s="36">
        <v>1591</v>
      </c>
      <c r="I34" s="36">
        <f t="shared" si="1"/>
        <v>6342</v>
      </c>
      <c r="J34" s="36">
        <v>31</v>
      </c>
      <c r="K34" s="36">
        <v>5268</v>
      </c>
      <c r="L34" s="36">
        <v>1757</v>
      </c>
      <c r="M34" s="36">
        <f t="shared" si="2"/>
        <v>7025</v>
      </c>
      <c r="N34" s="36">
        <v>35</v>
      </c>
      <c r="O34" s="36">
        <v>9231</v>
      </c>
      <c r="P34" s="36">
        <v>3149</v>
      </c>
      <c r="Q34" s="36">
        <f t="shared" si="3"/>
        <v>12380</v>
      </c>
      <c r="R34" s="36">
        <v>58</v>
      </c>
      <c r="S34" s="36">
        <v>9661</v>
      </c>
      <c r="T34" s="36">
        <v>3285</v>
      </c>
      <c r="U34" s="36">
        <f t="shared" si="4"/>
        <v>12946</v>
      </c>
      <c r="V34" s="36">
        <v>49</v>
      </c>
      <c r="W34" s="36">
        <v>9241</v>
      </c>
      <c r="X34" s="36">
        <v>3140</v>
      </c>
      <c r="Y34" s="36">
        <f t="shared" si="5"/>
        <v>12381</v>
      </c>
      <c r="Z34" s="36">
        <v>34</v>
      </c>
      <c r="AA34" s="36">
        <v>1291</v>
      </c>
      <c r="AB34" s="36">
        <v>426</v>
      </c>
      <c r="AC34" s="36">
        <f t="shared" si="6"/>
        <v>1717</v>
      </c>
      <c r="AD34" s="36">
        <v>34</v>
      </c>
      <c r="AE34" s="36">
        <v>2942</v>
      </c>
      <c r="AF34" s="36">
        <v>995</v>
      </c>
      <c r="AG34" s="36">
        <f t="shared" si="7"/>
        <v>3937</v>
      </c>
      <c r="AH34" s="36">
        <v>35</v>
      </c>
      <c r="AI34" s="36">
        <v>5944</v>
      </c>
      <c r="AJ34" s="36">
        <v>2029</v>
      </c>
      <c r="AK34" s="36">
        <f t="shared" si="8"/>
        <v>7973</v>
      </c>
      <c r="AL34" s="36">
        <v>34</v>
      </c>
      <c r="AM34" s="36">
        <v>5878</v>
      </c>
      <c r="AN34" s="36">
        <v>2007</v>
      </c>
      <c r="AO34" s="36">
        <f t="shared" si="9"/>
        <v>7885</v>
      </c>
      <c r="AP34" s="36">
        <v>35</v>
      </c>
      <c r="AQ34" s="39">
        <f t="shared" si="10"/>
        <v>79032</v>
      </c>
      <c r="AR34" s="41">
        <f>август!L36-'фот ноябрь'!AQ34</f>
        <v>-19796</v>
      </c>
      <c r="AS34" s="41">
        <f>ноябрь!L36-AQ34</f>
        <v>-1</v>
      </c>
      <c r="AT34" s="226">
        <f t="shared" si="11"/>
        <v>64</v>
      </c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2"/>
        <v>7008</v>
      </c>
      <c r="N35" s="36">
        <v>0</v>
      </c>
      <c r="O35" s="36">
        <v>5246</v>
      </c>
      <c r="P35" s="36">
        <v>1788</v>
      </c>
      <c r="Q35" s="36">
        <f t="shared" si="3"/>
        <v>7034</v>
      </c>
      <c r="R35" s="36"/>
      <c r="S35" s="36">
        <v>7627</v>
      </c>
      <c r="T35" s="36">
        <v>2603</v>
      </c>
      <c r="U35" s="36">
        <f t="shared" si="4"/>
        <v>10230</v>
      </c>
      <c r="V35" s="36"/>
      <c r="W35" s="36">
        <v>9680</v>
      </c>
      <c r="X35" s="36">
        <v>3303</v>
      </c>
      <c r="Y35" s="36">
        <f t="shared" si="5"/>
        <v>12983</v>
      </c>
      <c r="Z35" s="36"/>
      <c r="AA35" s="36">
        <v>1731</v>
      </c>
      <c r="AB35" s="36">
        <v>588</v>
      </c>
      <c r="AC35" s="36">
        <f t="shared" si="6"/>
        <v>2319</v>
      </c>
      <c r="AD35" s="36"/>
      <c r="AE35" s="36">
        <v>2407</v>
      </c>
      <c r="AF35" s="36">
        <v>918</v>
      </c>
      <c r="AG35" s="36">
        <f t="shared" si="7"/>
        <v>3325</v>
      </c>
      <c r="AH35" s="36"/>
      <c r="AI35" s="36">
        <v>5912</v>
      </c>
      <c r="AJ35" s="36">
        <v>1871</v>
      </c>
      <c r="AK35" s="36">
        <f t="shared" si="8"/>
        <v>7783</v>
      </c>
      <c r="AL35" s="36"/>
      <c r="AM35" s="36">
        <v>5994</v>
      </c>
      <c r="AN35" s="36">
        <v>2006</v>
      </c>
      <c r="AO35" s="36">
        <f t="shared" si="9"/>
        <v>8000</v>
      </c>
      <c r="AP35" s="36"/>
      <c r="AQ35" s="39">
        <f t="shared" si="10"/>
        <v>72299</v>
      </c>
      <c r="AR35" s="41">
        <f>август!L37-'фот ноябрь'!AQ35</f>
        <v>-19111</v>
      </c>
      <c r="AS35" s="41">
        <f>ноябрь!L37-AQ35</f>
        <v>-2</v>
      </c>
      <c r="AT35" s="226">
        <f t="shared" si="11"/>
        <v>111</v>
      </c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2"/>
        <v>7171</v>
      </c>
      <c r="N36" s="36">
        <v>33</v>
      </c>
      <c r="O36" s="36">
        <v>5224</v>
      </c>
      <c r="P36" s="36">
        <v>1773</v>
      </c>
      <c r="Q36" s="36">
        <f t="shared" si="3"/>
        <v>6997</v>
      </c>
      <c r="R36" s="36">
        <v>33</v>
      </c>
      <c r="S36" s="36">
        <v>7656</v>
      </c>
      <c r="T36" s="36">
        <v>2653</v>
      </c>
      <c r="U36" s="36">
        <f t="shared" si="4"/>
        <v>10309</v>
      </c>
      <c r="V36" s="36">
        <v>33</v>
      </c>
      <c r="W36" s="36">
        <v>9729</v>
      </c>
      <c r="X36" s="36">
        <v>3246</v>
      </c>
      <c r="Y36" s="36">
        <f t="shared" si="5"/>
        <v>12975</v>
      </c>
      <c r="Z36" s="36">
        <v>33</v>
      </c>
      <c r="AA36" s="36">
        <v>5470</v>
      </c>
      <c r="AB36" s="36">
        <v>852</v>
      </c>
      <c r="AC36" s="36">
        <f t="shared" si="6"/>
        <v>6322</v>
      </c>
      <c r="AD36" s="36">
        <v>33</v>
      </c>
      <c r="AE36" s="36">
        <v>2029</v>
      </c>
      <c r="AF36" s="36">
        <v>1654</v>
      </c>
      <c r="AG36" s="36">
        <f t="shared" si="7"/>
        <v>3683</v>
      </c>
      <c r="AH36" s="36">
        <v>33</v>
      </c>
      <c r="AI36" s="36">
        <v>7205</v>
      </c>
      <c r="AJ36" s="36">
        <v>2339</v>
      </c>
      <c r="AK36" s="36">
        <f t="shared" si="8"/>
        <v>9544</v>
      </c>
      <c r="AL36" s="36">
        <v>34</v>
      </c>
      <c r="AM36" s="36">
        <v>5883</v>
      </c>
      <c r="AN36" s="36">
        <v>2080</v>
      </c>
      <c r="AO36" s="36">
        <f t="shared" si="9"/>
        <v>7963</v>
      </c>
      <c r="AP36" s="36">
        <v>34</v>
      </c>
      <c r="AQ36" s="39">
        <f t="shared" si="10"/>
        <v>79182</v>
      </c>
      <c r="AR36" s="41">
        <f>август!L38-'фот ноябрь'!AQ36</f>
        <v>-21194</v>
      </c>
      <c r="AS36" s="41">
        <f>ноябрь!L38-AQ36</f>
        <v>-4</v>
      </c>
      <c r="AT36" s="226">
        <f t="shared" si="11"/>
        <v>136</v>
      </c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2"/>
        <v>9038</v>
      </c>
      <c r="N37" s="36">
        <v>26</v>
      </c>
      <c r="O37" s="36">
        <v>6918</v>
      </c>
      <c r="P37" s="36">
        <v>2366</v>
      </c>
      <c r="Q37" s="36">
        <f t="shared" si="3"/>
        <v>9284</v>
      </c>
      <c r="R37" s="36">
        <v>25</v>
      </c>
      <c r="S37" s="36">
        <v>8000</v>
      </c>
      <c r="T37" s="36">
        <v>2736</v>
      </c>
      <c r="U37" s="36">
        <f t="shared" si="4"/>
        <v>10736</v>
      </c>
      <c r="V37" s="36">
        <v>28</v>
      </c>
      <c r="W37" s="36">
        <v>17373</v>
      </c>
      <c r="X37" s="36">
        <v>5941</v>
      </c>
      <c r="Y37" s="36">
        <f t="shared" si="5"/>
        <v>23314</v>
      </c>
      <c r="Z37" s="36">
        <v>26</v>
      </c>
      <c r="AA37" s="36">
        <v>2722</v>
      </c>
      <c r="AB37" s="36">
        <v>931</v>
      </c>
      <c r="AC37" s="36">
        <f t="shared" si="6"/>
        <v>3653</v>
      </c>
      <c r="AD37" s="36">
        <v>26</v>
      </c>
      <c r="AE37" s="36">
        <v>2906</v>
      </c>
      <c r="AF37" s="36">
        <v>994</v>
      </c>
      <c r="AG37" s="36">
        <f t="shared" si="7"/>
        <v>3900</v>
      </c>
      <c r="AH37" s="36">
        <v>26</v>
      </c>
      <c r="AI37" s="36">
        <v>9524</v>
      </c>
      <c r="AJ37" s="36">
        <v>3257</v>
      </c>
      <c r="AK37" s="36">
        <f t="shared" si="8"/>
        <v>12781</v>
      </c>
      <c r="AL37" s="36">
        <v>32</v>
      </c>
      <c r="AM37" s="36">
        <v>9054</v>
      </c>
      <c r="AN37" s="36">
        <v>3096</v>
      </c>
      <c r="AO37" s="36">
        <f t="shared" si="9"/>
        <v>12150</v>
      </c>
      <c r="AP37" s="36">
        <v>35</v>
      </c>
      <c r="AQ37" s="39">
        <f t="shared" si="10"/>
        <v>103458</v>
      </c>
      <c r="AR37" s="41">
        <f>август!L39-'фот ноябрь'!AQ37</f>
        <v>-28831</v>
      </c>
      <c r="AS37" s="41">
        <f>ноябрь!L39-AQ37</f>
        <v>3</v>
      </c>
      <c r="AT37" s="226">
        <f t="shared" si="11"/>
        <v>138</v>
      </c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2"/>
        <v>9467</v>
      </c>
      <c r="N38" s="36">
        <v>28</v>
      </c>
      <c r="O38" s="36">
        <v>7214</v>
      </c>
      <c r="P38" s="36">
        <v>2499</v>
      </c>
      <c r="Q38" s="36">
        <f t="shared" si="3"/>
        <v>9713</v>
      </c>
      <c r="R38" s="36">
        <v>28</v>
      </c>
      <c r="S38" s="36">
        <v>12539</v>
      </c>
      <c r="T38" s="36">
        <v>4264</v>
      </c>
      <c r="U38" s="36">
        <f t="shared" si="4"/>
        <v>16803</v>
      </c>
      <c r="V38" s="36">
        <v>29</v>
      </c>
      <c r="W38" s="36">
        <v>11895</v>
      </c>
      <c r="X38" s="36">
        <v>3947</v>
      </c>
      <c r="Y38" s="36">
        <f t="shared" si="5"/>
        <v>15842</v>
      </c>
      <c r="Z38" s="36">
        <v>29</v>
      </c>
      <c r="AA38" s="36">
        <v>2320</v>
      </c>
      <c r="AB38" s="36">
        <v>935</v>
      </c>
      <c r="AC38" s="36">
        <f t="shared" si="6"/>
        <v>3255</v>
      </c>
      <c r="AD38" s="36">
        <v>29</v>
      </c>
      <c r="AE38" s="36">
        <v>3315</v>
      </c>
      <c r="AF38" s="36">
        <v>1322</v>
      </c>
      <c r="AG38" s="36">
        <f t="shared" si="7"/>
        <v>4637</v>
      </c>
      <c r="AH38" s="36">
        <v>29</v>
      </c>
      <c r="AI38" s="36">
        <v>8064</v>
      </c>
      <c r="AJ38" s="36">
        <v>2849</v>
      </c>
      <c r="AK38" s="36">
        <f t="shared" si="8"/>
        <v>10913</v>
      </c>
      <c r="AL38" s="36">
        <v>26</v>
      </c>
      <c r="AM38" s="36">
        <v>9245</v>
      </c>
      <c r="AN38" s="36">
        <v>3113</v>
      </c>
      <c r="AO38" s="36">
        <f t="shared" si="9"/>
        <v>12358</v>
      </c>
      <c r="AP38" s="36"/>
      <c r="AQ38" s="39">
        <f t="shared" si="10"/>
        <v>102362</v>
      </c>
      <c r="AR38" s="41">
        <f>август!L40-'фот ноябрь'!AQ38</f>
        <v>-27908</v>
      </c>
      <c r="AS38" s="41">
        <f>ноябрь!L40-AQ38</f>
        <v>1</v>
      </c>
      <c r="AT38" s="226">
        <f t="shared" si="11"/>
        <v>112</v>
      </c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4" customFormat="1" x14ac:dyDescent="0.2">
      <c r="A39" s="18">
        <v>33</v>
      </c>
      <c r="B39" s="19" t="s">
        <v>64</v>
      </c>
      <c r="C39" s="36">
        <v>3785</v>
      </c>
      <c r="D39" s="36">
        <v>1274</v>
      </c>
      <c r="E39" s="38">
        <f t="shared" si="0"/>
        <v>5059</v>
      </c>
      <c r="F39" s="36">
        <v>18</v>
      </c>
      <c r="G39" s="36">
        <v>3726</v>
      </c>
      <c r="H39" s="36">
        <v>1234</v>
      </c>
      <c r="I39" s="36">
        <f t="shared" si="1"/>
        <v>4960</v>
      </c>
      <c r="J39" s="36">
        <v>59</v>
      </c>
      <c r="K39" s="36">
        <v>3662</v>
      </c>
      <c r="L39" s="36">
        <v>1227</v>
      </c>
      <c r="M39" s="36">
        <f t="shared" si="2"/>
        <v>4889</v>
      </c>
      <c r="N39" s="36">
        <v>19</v>
      </c>
      <c r="O39" s="36">
        <v>3615</v>
      </c>
      <c r="P39" s="36">
        <v>1227</v>
      </c>
      <c r="Q39" s="36">
        <f t="shared" si="3"/>
        <v>4842</v>
      </c>
      <c r="R39" s="36">
        <v>19</v>
      </c>
      <c r="S39" s="36">
        <v>5505</v>
      </c>
      <c r="T39" s="36">
        <v>1870</v>
      </c>
      <c r="U39" s="36">
        <f t="shared" si="4"/>
        <v>7375</v>
      </c>
      <c r="V39" s="36">
        <v>19</v>
      </c>
      <c r="W39" s="36">
        <v>7059</v>
      </c>
      <c r="X39" s="36">
        <v>2405</v>
      </c>
      <c r="Y39" s="36">
        <f t="shared" si="5"/>
        <v>9464</v>
      </c>
      <c r="Z39" s="36">
        <v>20</v>
      </c>
      <c r="AA39" s="36">
        <v>1939</v>
      </c>
      <c r="AB39" s="36">
        <v>347</v>
      </c>
      <c r="AC39" s="36">
        <f t="shared" si="6"/>
        <v>2286</v>
      </c>
      <c r="AD39" s="36">
        <v>19</v>
      </c>
      <c r="AE39" s="36">
        <v>1997</v>
      </c>
      <c r="AF39" s="36">
        <v>702</v>
      </c>
      <c r="AG39" s="36">
        <f t="shared" si="7"/>
        <v>2699</v>
      </c>
      <c r="AH39" s="36">
        <v>19</v>
      </c>
      <c r="AI39" s="36">
        <v>3977</v>
      </c>
      <c r="AJ39" s="36">
        <v>1544</v>
      </c>
      <c r="AK39" s="36">
        <f t="shared" si="8"/>
        <v>5521</v>
      </c>
      <c r="AL39" s="36">
        <v>19</v>
      </c>
      <c r="AM39" s="36">
        <v>4675</v>
      </c>
      <c r="AN39" s="36">
        <v>1825</v>
      </c>
      <c r="AO39" s="36">
        <f t="shared" si="9"/>
        <v>6500</v>
      </c>
      <c r="AP39" s="36">
        <v>20</v>
      </c>
      <c r="AQ39" s="39">
        <f t="shared" si="10"/>
        <v>53595</v>
      </c>
      <c r="AR39" s="41">
        <f>август!L41-'фот ноябрь'!AQ39</f>
        <v>-14721</v>
      </c>
      <c r="AS39" s="41">
        <f>ноябрь!L41-AQ39</f>
        <v>-2</v>
      </c>
      <c r="AT39" s="226">
        <f t="shared" si="11"/>
        <v>114</v>
      </c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2"/>
        <v>5029</v>
      </c>
      <c r="N40" s="36">
        <v>17</v>
      </c>
      <c r="O40" s="36">
        <v>3799</v>
      </c>
      <c r="P40" s="36">
        <v>1297</v>
      </c>
      <c r="Q40" s="36">
        <f t="shared" si="3"/>
        <v>5096</v>
      </c>
      <c r="R40" s="36">
        <v>17</v>
      </c>
      <c r="S40" s="36">
        <v>4128</v>
      </c>
      <c r="T40" s="36">
        <v>1412</v>
      </c>
      <c r="U40" s="36">
        <f t="shared" si="4"/>
        <v>5540</v>
      </c>
      <c r="V40" s="36"/>
      <c r="W40" s="36">
        <v>7931</v>
      </c>
      <c r="X40" s="36">
        <v>2702</v>
      </c>
      <c r="Y40" s="36">
        <f t="shared" si="5"/>
        <v>10633</v>
      </c>
      <c r="Z40" s="36">
        <v>17</v>
      </c>
      <c r="AA40" s="36">
        <v>1546</v>
      </c>
      <c r="AB40" s="36">
        <v>529</v>
      </c>
      <c r="AC40" s="36">
        <f t="shared" si="6"/>
        <v>2075</v>
      </c>
      <c r="AD40" s="36">
        <v>17</v>
      </c>
      <c r="AE40" s="36">
        <v>2028</v>
      </c>
      <c r="AF40" s="36">
        <v>682</v>
      </c>
      <c r="AG40" s="36">
        <f t="shared" si="7"/>
        <v>2710</v>
      </c>
      <c r="AH40" s="36">
        <v>17</v>
      </c>
      <c r="AI40" s="36">
        <v>4916</v>
      </c>
      <c r="AJ40" s="36">
        <v>1646</v>
      </c>
      <c r="AK40" s="36">
        <f t="shared" si="8"/>
        <v>6562</v>
      </c>
      <c r="AL40" s="36">
        <v>15</v>
      </c>
      <c r="AM40" s="36">
        <v>5597</v>
      </c>
      <c r="AN40" s="36">
        <v>1885</v>
      </c>
      <c r="AO40" s="36">
        <f t="shared" si="9"/>
        <v>7482</v>
      </c>
      <c r="AP40" s="36"/>
      <c r="AQ40" s="39">
        <f t="shared" si="10"/>
        <v>55422</v>
      </c>
      <c r="AR40" s="41">
        <f>август!L42-'фот ноябрь'!AQ40</f>
        <v>-16756</v>
      </c>
      <c r="AS40" s="41">
        <f>ноябрь!L42-AQ40</f>
        <v>-3</v>
      </c>
      <c r="AT40" s="226">
        <f t="shared" si="11"/>
        <v>129</v>
      </c>
    </row>
    <row r="41" spans="1:102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Q41" si="12">SUM(K7:K40)</f>
        <v>243474</v>
      </c>
      <c r="L41" s="38">
        <f t="shared" si="12"/>
        <v>85174</v>
      </c>
      <c r="M41" s="38">
        <f t="shared" si="12"/>
        <v>328648</v>
      </c>
      <c r="N41" s="38">
        <f>SUM(N7:N40)/34</f>
        <v>27</v>
      </c>
      <c r="O41" s="38">
        <f t="shared" si="12"/>
        <v>247626</v>
      </c>
      <c r="P41" s="38">
        <f t="shared" si="12"/>
        <v>85753</v>
      </c>
      <c r="Q41" s="38">
        <f t="shared" si="12"/>
        <v>333379</v>
      </c>
      <c r="R41" s="38">
        <f>SUM(R7:R40)/34</f>
        <v>27</v>
      </c>
      <c r="S41" s="38">
        <f t="shared" si="12"/>
        <v>450874</v>
      </c>
      <c r="T41" s="38">
        <f t="shared" si="12"/>
        <v>132139</v>
      </c>
      <c r="U41" s="38">
        <f t="shared" si="12"/>
        <v>583013</v>
      </c>
      <c r="V41" s="38">
        <f>SUM(V7:V40)/34</f>
        <v>24</v>
      </c>
      <c r="W41" s="38">
        <f t="shared" si="12"/>
        <v>383731</v>
      </c>
      <c r="X41" s="38">
        <f t="shared" si="12"/>
        <v>147978</v>
      </c>
      <c r="Y41" s="38">
        <f t="shared" si="12"/>
        <v>531709</v>
      </c>
      <c r="Z41" s="38">
        <f>SUM(Z7:Z40)/34</f>
        <v>25</v>
      </c>
      <c r="AA41" s="38">
        <f t="shared" si="12"/>
        <v>82221</v>
      </c>
      <c r="AB41" s="38">
        <f t="shared" si="12"/>
        <v>29108</v>
      </c>
      <c r="AC41" s="38">
        <f t="shared" si="12"/>
        <v>111329</v>
      </c>
      <c r="AD41" s="38">
        <f>SUM(AD7:AD40)/34</f>
        <v>23</v>
      </c>
      <c r="AE41" s="38">
        <f t="shared" si="12"/>
        <v>123982</v>
      </c>
      <c r="AF41" s="38">
        <f t="shared" si="12"/>
        <v>45198</v>
      </c>
      <c r="AG41" s="38">
        <f t="shared" si="12"/>
        <v>169180</v>
      </c>
      <c r="AH41" s="38">
        <f>SUM(AH7:AH40)/34</f>
        <v>25</v>
      </c>
      <c r="AI41" s="38">
        <f t="shared" si="12"/>
        <v>297897</v>
      </c>
      <c r="AJ41" s="38">
        <f t="shared" si="12"/>
        <v>99980</v>
      </c>
      <c r="AK41" s="38">
        <f t="shared" si="12"/>
        <v>397877</v>
      </c>
      <c r="AL41" s="38">
        <f>SUM(AL7:AL40)/34</f>
        <v>23</v>
      </c>
      <c r="AM41" s="38">
        <f>SUM(AM7:AM40)</f>
        <v>318699</v>
      </c>
      <c r="AN41" s="38">
        <f>SUM(AN7:AN40)</f>
        <v>110339</v>
      </c>
      <c r="AO41" s="38">
        <f>SUM(AO7:AO40)</f>
        <v>429038</v>
      </c>
      <c r="AP41" s="38">
        <f t="shared" ref="AP41" si="13">SUM(AP7:AP40)/34</f>
        <v>23</v>
      </c>
      <c r="AQ41" s="39">
        <f t="shared" si="12"/>
        <v>3539295</v>
      </c>
      <c r="AR41" s="27"/>
      <c r="AS41" s="27"/>
      <c r="AT41" s="226">
        <f t="shared" si="11"/>
        <v>119</v>
      </c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</row>
    <row r="45" spans="1:102" x14ac:dyDescent="0.2">
      <c r="AR45" s="29"/>
    </row>
    <row r="46" spans="1:102" x14ac:dyDescent="0.2">
      <c r="AQ46" s="33"/>
    </row>
  </sheetData>
  <mergeCells count="36">
    <mergeCell ref="R5:R6"/>
    <mergeCell ref="A1:AQ2"/>
    <mergeCell ref="A3:AQ3"/>
    <mergeCell ref="A5:A6"/>
    <mergeCell ref="B5:B6"/>
    <mergeCell ref="C5:D5"/>
    <mergeCell ref="E5:E6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H5:AH6"/>
    <mergeCell ref="S5:T5"/>
    <mergeCell ref="U5:U6"/>
    <mergeCell ref="V5:V6"/>
    <mergeCell ref="W5:X5"/>
    <mergeCell ref="Y5:Y6"/>
    <mergeCell ref="Z5:Z6"/>
    <mergeCell ref="AA5:AB5"/>
    <mergeCell ref="AC5:AC6"/>
    <mergeCell ref="AD5:AD6"/>
    <mergeCell ref="AE5:AF5"/>
    <mergeCell ref="AG5:AG6"/>
    <mergeCell ref="AQ5:AQ6"/>
    <mergeCell ref="AT5:AT6"/>
    <mergeCell ref="AI5:AJ5"/>
    <mergeCell ref="AK5:AK6"/>
    <mergeCell ref="AL5:AL6"/>
    <mergeCell ref="AM5:AN5"/>
    <mergeCell ref="AO5:AO6"/>
    <mergeCell ref="AP5:AP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C63"/>
  <sheetViews>
    <sheetView zoomScale="130" zoomScaleNormal="130" workbookViewId="0">
      <pane xSplit="2" ySplit="8" topLeftCell="J9" activePane="bottomRight" state="frozen"/>
      <selection activeCell="K34" sqref="K34"/>
      <selection pane="topRight" activeCell="K34" sqref="K34"/>
      <selection pane="bottomLeft" activeCell="K34" sqref="K34"/>
      <selection pane="bottomRight" activeCell="M9" sqref="M9:N44"/>
    </sheetView>
  </sheetViews>
  <sheetFormatPr defaultRowHeight="12.75" x14ac:dyDescent="0.2"/>
  <cols>
    <col min="1" max="1" width="3.140625" style="145" customWidth="1"/>
    <col min="2" max="2" width="19.5703125" style="148" customWidth="1"/>
    <col min="3" max="3" width="11.7109375" style="148" customWidth="1"/>
    <col min="4" max="4" width="10.7109375" style="148" customWidth="1"/>
    <col min="5" max="5" width="10.42578125" style="148" customWidth="1"/>
    <col min="6" max="6" width="8.85546875" style="148" customWidth="1"/>
    <col min="7" max="7" width="9.140625" style="148" customWidth="1"/>
    <col min="8" max="8" width="9.28515625" style="148" customWidth="1"/>
    <col min="9" max="9" width="11.5703125" style="148" customWidth="1"/>
    <col min="10" max="10" width="14.28515625" style="148" customWidth="1"/>
    <col min="11" max="12" width="11.5703125" style="148" customWidth="1"/>
    <col min="13" max="13" width="9.5703125" style="148" customWidth="1"/>
    <col min="14" max="14" width="11.42578125" style="148" customWidth="1"/>
    <col min="15" max="15" width="11.85546875" style="148" customWidth="1"/>
    <col min="16" max="16" width="11.7109375" style="148" customWidth="1"/>
    <col min="17" max="17" width="9.28515625" style="148" customWidth="1"/>
    <col min="18" max="18" width="11" style="148" customWidth="1"/>
    <col min="19" max="19" width="10.5703125" style="145" customWidth="1"/>
    <col min="20" max="20" width="10.28515625" style="145" hidden="1" customWidth="1"/>
    <col min="21" max="21" width="9.7109375" style="145" customWidth="1"/>
    <col min="22" max="22" width="12.42578125" style="145" customWidth="1"/>
    <col min="23" max="23" width="8.7109375" style="145" hidden="1" customWidth="1"/>
    <col min="24" max="24" width="11.7109375" style="145" hidden="1" customWidth="1"/>
    <col min="25" max="25" width="11.28515625" style="148" hidden="1" customWidth="1"/>
    <col min="26" max="26" width="12.42578125" style="148" hidden="1" customWidth="1"/>
    <col min="27" max="27" width="17.28515625" style="252" customWidth="1"/>
    <col min="28" max="28" width="10" style="148" bestFit="1" customWidth="1"/>
    <col min="29" max="16384" width="9.140625" style="148"/>
  </cols>
  <sheetData>
    <row r="1" spans="1:29" ht="18.75" x14ac:dyDescent="0.3">
      <c r="B1" s="453" t="s">
        <v>14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256"/>
      <c r="U1" s="461" t="s">
        <v>31</v>
      </c>
      <c r="V1" s="462"/>
      <c r="W1" s="52"/>
      <c r="X1" s="52"/>
      <c r="Y1" s="239"/>
    </row>
    <row r="2" spans="1:29" ht="18.75" x14ac:dyDescent="0.3">
      <c r="B2" s="453" t="s">
        <v>134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256"/>
      <c r="U2" s="462"/>
      <c r="V2" s="462"/>
      <c r="W2" s="52"/>
      <c r="X2" s="52"/>
      <c r="Y2" s="239"/>
    </row>
    <row r="3" spans="1:29" ht="18.75" x14ac:dyDescent="0.3">
      <c r="B3" s="181"/>
      <c r="C3" s="181"/>
      <c r="D3" s="181"/>
      <c r="E3" s="181"/>
      <c r="F3" s="181"/>
      <c r="G3" s="181"/>
      <c r="H3" s="181"/>
      <c r="I3" s="181"/>
      <c r="J3" s="456"/>
      <c r="K3" s="456"/>
      <c r="L3" s="456"/>
      <c r="M3" s="456"/>
      <c r="N3" s="456"/>
      <c r="O3" s="181"/>
      <c r="P3" s="181"/>
      <c r="Q3" s="181"/>
      <c r="R3" s="181"/>
      <c r="S3" s="257"/>
      <c r="T3" s="257"/>
      <c r="U3" s="462"/>
      <c r="V3" s="462"/>
      <c r="W3" s="52"/>
      <c r="X3" s="52"/>
      <c r="Y3" s="239"/>
    </row>
    <row r="4" spans="1:29" ht="18.75" x14ac:dyDescent="0.3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257"/>
      <c r="T4" s="257"/>
      <c r="V4" s="53" t="s">
        <v>6</v>
      </c>
      <c r="W4" s="53"/>
      <c r="X4" s="53"/>
      <c r="Y4" s="182"/>
    </row>
    <row r="5" spans="1:29" s="183" customFormat="1" ht="12.75" customHeight="1" x14ac:dyDescent="0.2">
      <c r="A5" s="421" t="s">
        <v>83</v>
      </c>
      <c r="B5" s="396" t="s">
        <v>15</v>
      </c>
      <c r="C5" s="396" t="s">
        <v>18</v>
      </c>
      <c r="D5" s="396"/>
      <c r="E5" s="396"/>
      <c r="F5" s="396" t="s">
        <v>1</v>
      </c>
      <c r="G5" s="396"/>
      <c r="H5" s="396"/>
      <c r="I5" s="396" t="s">
        <v>25</v>
      </c>
      <c r="J5" s="396" t="s">
        <v>84</v>
      </c>
      <c r="K5" s="396" t="s">
        <v>12</v>
      </c>
      <c r="L5" s="396"/>
      <c r="M5" s="396"/>
      <c r="N5" s="396"/>
      <c r="O5" s="396" t="s">
        <v>13</v>
      </c>
      <c r="P5" s="396"/>
      <c r="Q5" s="396"/>
      <c r="R5" s="396"/>
      <c r="S5" s="421" t="s">
        <v>67</v>
      </c>
      <c r="T5" s="411" t="s">
        <v>76</v>
      </c>
      <c r="U5" s="421" t="s">
        <v>2</v>
      </c>
      <c r="V5" s="421" t="s">
        <v>3</v>
      </c>
      <c r="W5" s="421" t="s">
        <v>113</v>
      </c>
      <c r="X5" s="421" t="s">
        <v>128</v>
      </c>
      <c r="Y5" s="396" t="s">
        <v>114</v>
      </c>
      <c r="AA5" s="458" t="s">
        <v>138</v>
      </c>
    </row>
    <row r="6" spans="1:29" s="183" customFormat="1" ht="24" customHeight="1" x14ac:dyDescent="0.2">
      <c r="A6" s="421"/>
      <c r="B6" s="396"/>
      <c r="C6" s="396"/>
      <c r="D6" s="396"/>
      <c r="E6" s="396"/>
      <c r="F6" s="396"/>
      <c r="G6" s="396"/>
      <c r="H6" s="396"/>
      <c r="I6" s="396"/>
      <c r="J6" s="396"/>
      <c r="K6" s="396" t="s">
        <v>10</v>
      </c>
      <c r="L6" s="396" t="s">
        <v>68</v>
      </c>
      <c r="M6" s="396" t="s">
        <v>5</v>
      </c>
      <c r="N6" s="396"/>
      <c r="O6" s="396" t="s">
        <v>10</v>
      </c>
      <c r="P6" s="396" t="s">
        <v>11</v>
      </c>
      <c r="Q6" s="396" t="s">
        <v>5</v>
      </c>
      <c r="R6" s="396"/>
      <c r="S6" s="421"/>
      <c r="T6" s="412"/>
      <c r="U6" s="421"/>
      <c r="V6" s="421"/>
      <c r="W6" s="421"/>
      <c r="X6" s="421"/>
      <c r="Y6" s="396"/>
      <c r="AA6" s="459"/>
    </row>
    <row r="7" spans="1:29" s="183" customFormat="1" ht="89.25" customHeight="1" x14ac:dyDescent="0.2">
      <c r="A7" s="421"/>
      <c r="B7" s="396"/>
      <c r="C7" s="237" t="s">
        <v>19</v>
      </c>
      <c r="D7" s="237" t="s">
        <v>20</v>
      </c>
      <c r="E7" s="237" t="s">
        <v>21</v>
      </c>
      <c r="F7" s="237" t="s">
        <v>19</v>
      </c>
      <c r="G7" s="237" t="s">
        <v>20</v>
      </c>
      <c r="H7" s="237" t="s">
        <v>21</v>
      </c>
      <c r="I7" s="396"/>
      <c r="J7" s="396"/>
      <c r="K7" s="396"/>
      <c r="L7" s="396"/>
      <c r="M7" s="237" t="s">
        <v>16</v>
      </c>
      <c r="N7" s="237" t="s">
        <v>17</v>
      </c>
      <c r="O7" s="396"/>
      <c r="P7" s="396"/>
      <c r="Q7" s="237" t="s">
        <v>16</v>
      </c>
      <c r="R7" s="237" t="s">
        <v>17</v>
      </c>
      <c r="S7" s="421"/>
      <c r="T7" s="413"/>
      <c r="U7" s="421"/>
      <c r="V7" s="421"/>
      <c r="W7" s="421"/>
      <c r="X7" s="421"/>
      <c r="Y7" s="396"/>
      <c r="AA7" s="460"/>
    </row>
    <row r="8" spans="1:29" s="186" customFormat="1" ht="17.25" customHeight="1" x14ac:dyDescent="0.2">
      <c r="A8" s="89">
        <v>1</v>
      </c>
      <c r="B8" s="59">
        <v>2</v>
      </c>
      <c r="C8" s="59" t="s">
        <v>24</v>
      </c>
      <c r="D8" s="184" t="s">
        <v>23</v>
      </c>
      <c r="E8" s="59" t="s">
        <v>22</v>
      </c>
      <c r="F8" s="59" t="s">
        <v>28</v>
      </c>
      <c r="G8" s="184" t="s">
        <v>29</v>
      </c>
      <c r="H8" s="59" t="s">
        <v>30</v>
      </c>
      <c r="I8" s="59">
        <v>5</v>
      </c>
      <c r="J8" s="59">
        <v>6</v>
      </c>
      <c r="K8" s="59">
        <v>7</v>
      </c>
      <c r="L8" s="59">
        <v>8</v>
      </c>
      <c r="M8" s="59">
        <v>9</v>
      </c>
      <c r="N8" s="59">
        <v>10</v>
      </c>
      <c r="O8" s="59">
        <v>11</v>
      </c>
      <c r="P8" s="59">
        <v>12</v>
      </c>
      <c r="Q8" s="59">
        <v>13</v>
      </c>
      <c r="R8" s="59">
        <v>14</v>
      </c>
      <c r="S8" s="89" t="s">
        <v>26</v>
      </c>
      <c r="T8" s="89"/>
      <c r="U8" s="89">
        <v>16</v>
      </c>
      <c r="V8" s="258" t="s">
        <v>27</v>
      </c>
      <c r="W8" s="165"/>
      <c r="X8" s="165"/>
      <c r="Y8" s="185"/>
      <c r="AA8" s="10"/>
    </row>
    <row r="9" spans="1:29" s="244" customFormat="1" ht="15" customHeight="1" x14ac:dyDescent="0.2">
      <c r="A9" s="254">
        <v>1</v>
      </c>
      <c r="B9" s="73" t="s">
        <v>32</v>
      </c>
      <c r="C9" s="241">
        <f t="shared" ref="C9:C43" si="0">D9+E9</f>
        <v>5539</v>
      </c>
      <c r="D9" s="241">
        <v>5539</v>
      </c>
      <c r="E9" s="241"/>
      <c r="F9" s="241">
        <f t="shared" ref="F9:F43" si="1">G9+H9</f>
        <v>215</v>
      </c>
      <c r="G9" s="241">
        <v>215</v>
      </c>
      <c r="H9" s="241"/>
      <c r="I9" s="241">
        <f>105846+1534.8</f>
        <v>107380.8</v>
      </c>
      <c r="J9" s="241">
        <v>107380.8</v>
      </c>
      <c r="K9" s="241">
        <f t="shared" ref="K9:K43" si="2">L9+M9</f>
        <v>107380.8</v>
      </c>
      <c r="L9" s="241">
        <v>106006.3</v>
      </c>
      <c r="M9" s="241">
        <v>1374.5</v>
      </c>
      <c r="N9" s="241">
        <v>600.6</v>
      </c>
      <c r="O9" s="241">
        <f t="shared" ref="O9:O43" si="3">P9+Q9</f>
        <v>107380.8</v>
      </c>
      <c r="P9" s="241">
        <v>106006.3</v>
      </c>
      <c r="Q9" s="241">
        <v>1374.5</v>
      </c>
      <c r="R9" s="241">
        <v>600.6</v>
      </c>
      <c r="S9" s="259">
        <f t="shared" ref="S9:S43" si="4">J9-K9</f>
        <v>0</v>
      </c>
      <c r="T9" s="259">
        <f t="shared" ref="T9:T16" si="5">J9-K9</f>
        <v>0</v>
      </c>
      <c r="U9" s="259">
        <v>0</v>
      </c>
      <c r="V9" s="259">
        <f t="shared" ref="V9:V43" si="6">J9+U9</f>
        <v>107380.8</v>
      </c>
      <c r="W9" s="242">
        <f>V9/I9*100</f>
        <v>100</v>
      </c>
      <c r="X9" s="242">
        <f>83.3-W9</f>
        <v>-16.7</v>
      </c>
      <c r="Y9" s="243">
        <v>2900009</v>
      </c>
      <c r="Z9" s="244">
        <f>L9*1000</f>
        <v>106006300</v>
      </c>
      <c r="AA9" s="253"/>
      <c r="AB9" s="266">
        <f>M9-Q9</f>
        <v>0</v>
      </c>
      <c r="AC9" s="266">
        <f>N9-R9</f>
        <v>0</v>
      </c>
    </row>
    <row r="10" spans="1:29" s="244" customFormat="1" ht="15" customHeight="1" x14ac:dyDescent="0.2">
      <c r="A10" s="254">
        <v>2</v>
      </c>
      <c r="B10" s="73" t="s">
        <v>33</v>
      </c>
      <c r="C10" s="241">
        <f t="shared" si="0"/>
        <v>10368</v>
      </c>
      <c r="D10" s="241">
        <v>9759</v>
      </c>
      <c r="E10" s="241">
        <v>609</v>
      </c>
      <c r="F10" s="241">
        <f t="shared" si="1"/>
        <v>423</v>
      </c>
      <c r="G10" s="241">
        <v>384</v>
      </c>
      <c r="H10" s="241">
        <v>39</v>
      </c>
      <c r="I10" s="241">
        <v>210389</v>
      </c>
      <c r="J10" s="241">
        <v>209480.2</v>
      </c>
      <c r="K10" s="241">
        <f t="shared" si="2"/>
        <v>209480.3</v>
      </c>
      <c r="L10" s="241">
        <v>206892.3</v>
      </c>
      <c r="M10" s="241">
        <v>2588</v>
      </c>
      <c r="N10" s="241">
        <v>2406.3000000000002</v>
      </c>
      <c r="O10" s="241">
        <f t="shared" si="3"/>
        <v>209480.3</v>
      </c>
      <c r="P10" s="241">
        <v>206892.3</v>
      </c>
      <c r="Q10" s="241">
        <v>2588</v>
      </c>
      <c r="R10" s="241">
        <v>2406.3000000000002</v>
      </c>
      <c r="S10" s="259">
        <f t="shared" si="4"/>
        <v>-0.1</v>
      </c>
      <c r="T10" s="259">
        <f t="shared" si="5"/>
        <v>-0.1</v>
      </c>
      <c r="U10" s="259">
        <v>0</v>
      </c>
      <c r="V10" s="259">
        <f t="shared" si="6"/>
        <v>209480.2</v>
      </c>
      <c r="W10" s="242">
        <f t="shared" ref="W10:W43" si="7">V10/I10*100</f>
        <v>99.6</v>
      </c>
      <c r="X10" s="242">
        <f t="shared" ref="X10:X42" si="8">83.3-W10</f>
        <v>-16.3</v>
      </c>
      <c r="Y10" s="243">
        <v>6743000</v>
      </c>
      <c r="Z10" s="244">
        <f t="shared" ref="Z10:Z43" si="9">L10*1000</f>
        <v>206892300</v>
      </c>
      <c r="AA10" s="253"/>
      <c r="AB10" s="266">
        <f t="shared" ref="AB10:AB43" si="10">M10-Q10</f>
        <v>0</v>
      </c>
      <c r="AC10" s="266">
        <f t="shared" ref="AC10:AC43" si="11">N10-R10</f>
        <v>0</v>
      </c>
    </row>
    <row r="11" spans="1:29" s="244" customFormat="1" ht="15" customHeight="1" x14ac:dyDescent="0.2">
      <c r="A11" s="254">
        <v>3</v>
      </c>
      <c r="B11" s="73" t="s">
        <v>34</v>
      </c>
      <c r="C11" s="241">
        <f>D11+E11</f>
        <v>3867</v>
      </c>
      <c r="D11" s="241">
        <v>3815</v>
      </c>
      <c r="E11" s="241">
        <v>52</v>
      </c>
      <c r="F11" s="241">
        <f t="shared" si="1"/>
        <v>171</v>
      </c>
      <c r="G11" s="241">
        <v>164</v>
      </c>
      <c r="H11" s="241">
        <v>7</v>
      </c>
      <c r="I11" s="241">
        <v>77169</v>
      </c>
      <c r="J11" s="241">
        <v>70722.899999999994</v>
      </c>
      <c r="K11" s="241">
        <f t="shared" si="2"/>
        <v>70722.8</v>
      </c>
      <c r="L11" s="241">
        <v>69759.399999999994</v>
      </c>
      <c r="M11" s="241">
        <v>963.4</v>
      </c>
      <c r="N11" s="241">
        <v>638</v>
      </c>
      <c r="O11" s="241">
        <f t="shared" si="3"/>
        <v>70722.8</v>
      </c>
      <c r="P11" s="241">
        <v>69759.399999999994</v>
      </c>
      <c r="Q11" s="241">
        <v>963.4</v>
      </c>
      <c r="R11" s="241">
        <v>638</v>
      </c>
      <c r="S11" s="259">
        <f t="shared" si="4"/>
        <v>0.1</v>
      </c>
      <c r="T11" s="259">
        <f t="shared" si="5"/>
        <v>0.1</v>
      </c>
      <c r="U11" s="259"/>
      <c r="V11" s="259">
        <f t="shared" si="6"/>
        <v>70722.899999999994</v>
      </c>
      <c r="W11" s="242">
        <f t="shared" si="7"/>
        <v>91.6</v>
      </c>
      <c r="X11" s="242">
        <f t="shared" si="8"/>
        <v>-8.3000000000000007</v>
      </c>
      <c r="Y11" s="243">
        <v>1000000</v>
      </c>
      <c r="Z11" s="244">
        <f t="shared" si="9"/>
        <v>69759400</v>
      </c>
      <c r="AA11" s="253"/>
      <c r="AB11" s="266">
        <f t="shared" si="10"/>
        <v>0</v>
      </c>
      <c r="AC11" s="266">
        <f t="shared" si="11"/>
        <v>0</v>
      </c>
    </row>
    <row r="12" spans="1:29" s="249" customFormat="1" ht="15" customHeight="1" x14ac:dyDescent="0.2">
      <c r="A12" s="101">
        <v>4</v>
      </c>
      <c r="B12" s="87" t="s">
        <v>35</v>
      </c>
      <c r="C12" s="74">
        <f t="shared" si="0"/>
        <v>46250</v>
      </c>
      <c r="D12" s="74">
        <v>43856</v>
      </c>
      <c r="E12" s="74">
        <v>2394</v>
      </c>
      <c r="F12" s="74">
        <f t="shared" si="1"/>
        <v>1776</v>
      </c>
      <c r="G12" s="74">
        <v>1639</v>
      </c>
      <c r="H12" s="74">
        <v>137</v>
      </c>
      <c r="I12" s="74">
        <f>949856+24903</f>
        <v>974759</v>
      </c>
      <c r="J12" s="74">
        <v>974759</v>
      </c>
      <c r="K12" s="74">
        <f t="shared" si="2"/>
        <v>994126.2</v>
      </c>
      <c r="L12" s="74">
        <v>982424.6</v>
      </c>
      <c r="M12" s="74">
        <v>11701.6</v>
      </c>
      <c r="N12" s="74">
        <v>11035</v>
      </c>
      <c r="O12" s="74">
        <f t="shared" si="3"/>
        <v>974759</v>
      </c>
      <c r="P12" s="74">
        <v>963057.5</v>
      </c>
      <c r="Q12" s="74">
        <v>11701.5</v>
      </c>
      <c r="R12" s="74">
        <v>11401.6</v>
      </c>
      <c r="S12" s="74">
        <f t="shared" si="4"/>
        <v>-19367.2</v>
      </c>
      <c r="T12" s="74">
        <f t="shared" si="5"/>
        <v>-19367.2</v>
      </c>
      <c r="U12" s="74"/>
      <c r="V12" s="74">
        <f t="shared" si="6"/>
        <v>974759</v>
      </c>
      <c r="W12" s="51">
        <f t="shared" si="7"/>
        <v>100</v>
      </c>
      <c r="X12" s="51">
        <f t="shared" si="8"/>
        <v>-16.7</v>
      </c>
      <c r="Y12" s="51">
        <v>8512630</v>
      </c>
      <c r="Z12" s="249">
        <f t="shared" si="9"/>
        <v>982424600</v>
      </c>
      <c r="AA12" s="251"/>
      <c r="AB12" s="266">
        <f t="shared" si="10"/>
        <v>0.1</v>
      </c>
      <c r="AC12" s="266">
        <f t="shared" si="11"/>
        <v>-366.6</v>
      </c>
    </row>
    <row r="13" spans="1:29" s="244" customFormat="1" ht="15" customHeight="1" x14ac:dyDescent="0.2">
      <c r="A13" s="254">
        <v>5</v>
      </c>
      <c r="B13" s="73" t="s">
        <v>36</v>
      </c>
      <c r="C13" s="241">
        <f t="shared" si="0"/>
        <v>4355</v>
      </c>
      <c r="D13" s="241">
        <v>3530</v>
      </c>
      <c r="E13" s="241">
        <v>825</v>
      </c>
      <c r="F13" s="241">
        <f t="shared" si="1"/>
        <v>203</v>
      </c>
      <c r="G13" s="241">
        <v>145</v>
      </c>
      <c r="H13" s="241">
        <v>58</v>
      </c>
      <c r="I13" s="241">
        <v>114545</v>
      </c>
      <c r="J13" s="241">
        <v>110685.4</v>
      </c>
      <c r="K13" s="241">
        <f t="shared" si="2"/>
        <v>110685.4</v>
      </c>
      <c r="L13" s="241">
        <v>109600.6</v>
      </c>
      <c r="M13" s="241">
        <v>1084.8</v>
      </c>
      <c r="N13" s="241">
        <v>851.4</v>
      </c>
      <c r="O13" s="241">
        <f t="shared" si="3"/>
        <v>110685.4</v>
      </c>
      <c r="P13" s="241">
        <v>109600.6</v>
      </c>
      <c r="Q13" s="241">
        <v>1084.8</v>
      </c>
      <c r="R13" s="241">
        <v>851.4</v>
      </c>
      <c r="S13" s="259">
        <f t="shared" si="4"/>
        <v>0</v>
      </c>
      <c r="T13" s="259">
        <f t="shared" si="5"/>
        <v>0</v>
      </c>
      <c r="U13" s="259"/>
      <c r="V13" s="259">
        <f t="shared" si="6"/>
        <v>110685.4</v>
      </c>
      <c r="W13" s="242">
        <f t="shared" si="7"/>
        <v>96.6</v>
      </c>
      <c r="X13" s="242">
        <f t="shared" si="8"/>
        <v>-13.3</v>
      </c>
      <c r="Y13" s="243">
        <v>1920323</v>
      </c>
      <c r="Z13" s="244">
        <f t="shared" si="9"/>
        <v>109600600</v>
      </c>
      <c r="AA13" s="253"/>
      <c r="AB13" s="266">
        <f t="shared" si="10"/>
        <v>0</v>
      </c>
      <c r="AC13" s="266">
        <f t="shared" si="11"/>
        <v>0</v>
      </c>
    </row>
    <row r="14" spans="1:29" s="249" customFormat="1" ht="15.75" customHeight="1" x14ac:dyDescent="0.2">
      <c r="A14" s="101">
        <v>6</v>
      </c>
      <c r="B14" s="87" t="s">
        <v>37</v>
      </c>
      <c r="C14" s="74">
        <f t="shared" si="0"/>
        <v>3611</v>
      </c>
      <c r="D14" s="74">
        <v>3184</v>
      </c>
      <c r="E14" s="74">
        <v>427</v>
      </c>
      <c r="F14" s="74">
        <f t="shared" si="1"/>
        <v>162</v>
      </c>
      <c r="G14" s="74">
        <v>131</v>
      </c>
      <c r="H14" s="74">
        <v>31</v>
      </c>
      <c r="I14" s="74">
        <v>81987</v>
      </c>
      <c r="J14" s="74">
        <v>78298.3</v>
      </c>
      <c r="K14" s="74">
        <f t="shared" si="2"/>
        <v>78298.3</v>
      </c>
      <c r="L14" s="74">
        <v>77378.3</v>
      </c>
      <c r="M14" s="74">
        <v>920</v>
      </c>
      <c r="N14" s="74">
        <v>537.70000000000005</v>
      </c>
      <c r="O14" s="74">
        <f t="shared" si="3"/>
        <v>78298.2</v>
      </c>
      <c r="P14" s="74">
        <v>77378.2</v>
      </c>
      <c r="Q14" s="74">
        <v>920</v>
      </c>
      <c r="R14" s="74">
        <v>357.7</v>
      </c>
      <c r="S14" s="74">
        <f>J14-K14</f>
        <v>0</v>
      </c>
      <c r="T14" s="74">
        <f t="shared" si="5"/>
        <v>0</v>
      </c>
      <c r="U14" s="74"/>
      <c r="V14" s="74">
        <f t="shared" si="6"/>
        <v>78298.3</v>
      </c>
      <c r="W14" s="51">
        <f t="shared" si="7"/>
        <v>95.5</v>
      </c>
      <c r="X14" s="51">
        <f t="shared" si="8"/>
        <v>-12.2</v>
      </c>
      <c r="Y14" s="51">
        <v>700000</v>
      </c>
      <c r="Z14" s="249">
        <f t="shared" si="9"/>
        <v>77378300</v>
      </c>
      <c r="AA14" s="251"/>
      <c r="AB14" s="266">
        <f t="shared" si="10"/>
        <v>0</v>
      </c>
      <c r="AC14" s="266">
        <f t="shared" si="11"/>
        <v>180</v>
      </c>
    </row>
    <row r="15" spans="1:29" s="244" customFormat="1" ht="15" customHeight="1" x14ac:dyDescent="0.2">
      <c r="A15" s="254">
        <v>7</v>
      </c>
      <c r="B15" s="73" t="s">
        <v>38</v>
      </c>
      <c r="C15" s="241">
        <f t="shared" si="0"/>
        <v>4754</v>
      </c>
      <c r="D15" s="241">
        <v>4175</v>
      </c>
      <c r="E15" s="241">
        <v>579</v>
      </c>
      <c r="F15" s="241">
        <f t="shared" si="1"/>
        <v>242</v>
      </c>
      <c r="G15" s="241">
        <v>172</v>
      </c>
      <c r="H15" s="241">
        <v>70</v>
      </c>
      <c r="I15" s="241">
        <v>107183</v>
      </c>
      <c r="J15" s="241">
        <v>107183</v>
      </c>
      <c r="K15" s="241">
        <f t="shared" si="2"/>
        <v>107565</v>
      </c>
      <c r="L15" s="241">
        <v>106358</v>
      </c>
      <c r="M15" s="241">
        <v>1207</v>
      </c>
      <c r="N15" s="241">
        <v>1207</v>
      </c>
      <c r="O15" s="241">
        <f t="shared" si="3"/>
        <v>107565</v>
      </c>
      <c r="P15" s="241">
        <v>106358</v>
      </c>
      <c r="Q15" s="241">
        <v>1207</v>
      </c>
      <c r="R15" s="241">
        <v>1207</v>
      </c>
      <c r="S15" s="259">
        <f t="shared" si="4"/>
        <v>-382</v>
      </c>
      <c r="T15" s="259">
        <f t="shared" si="5"/>
        <v>-382</v>
      </c>
      <c r="U15" s="259"/>
      <c r="V15" s="259">
        <f t="shared" si="6"/>
        <v>107183</v>
      </c>
      <c r="W15" s="242">
        <f t="shared" si="7"/>
        <v>100</v>
      </c>
      <c r="X15" s="242">
        <f t="shared" si="8"/>
        <v>-16.7</v>
      </c>
      <c r="Y15" s="243">
        <v>3200000</v>
      </c>
      <c r="Z15" s="244">
        <f t="shared" si="9"/>
        <v>106358000</v>
      </c>
      <c r="AA15" s="253"/>
      <c r="AB15" s="266">
        <f t="shared" si="10"/>
        <v>0</v>
      </c>
      <c r="AC15" s="266">
        <f t="shared" si="11"/>
        <v>0</v>
      </c>
    </row>
    <row r="16" spans="1:29" s="244" customFormat="1" ht="15" customHeight="1" x14ac:dyDescent="0.2">
      <c r="A16" s="254">
        <v>8</v>
      </c>
      <c r="B16" s="73" t="s">
        <v>39</v>
      </c>
      <c r="C16" s="241">
        <f t="shared" si="0"/>
        <v>15219</v>
      </c>
      <c r="D16" s="241">
        <v>15219</v>
      </c>
      <c r="E16" s="241">
        <v>0</v>
      </c>
      <c r="F16" s="241">
        <f t="shared" si="1"/>
        <v>587</v>
      </c>
      <c r="G16" s="241">
        <v>587</v>
      </c>
      <c r="H16" s="241">
        <v>0</v>
      </c>
      <c r="I16" s="241">
        <v>294700</v>
      </c>
      <c r="J16" s="241">
        <v>294700</v>
      </c>
      <c r="K16" s="241">
        <f t="shared" si="2"/>
        <v>294700</v>
      </c>
      <c r="L16" s="241">
        <v>290914</v>
      </c>
      <c r="M16" s="241">
        <v>3786</v>
      </c>
      <c r="N16" s="241">
        <v>2659.9</v>
      </c>
      <c r="O16" s="241">
        <f t="shared" si="3"/>
        <v>294700</v>
      </c>
      <c r="P16" s="241">
        <v>290914</v>
      </c>
      <c r="Q16" s="241">
        <v>3786</v>
      </c>
      <c r="R16" s="241">
        <v>2659.9</v>
      </c>
      <c r="S16" s="259">
        <f t="shared" si="4"/>
        <v>0</v>
      </c>
      <c r="T16" s="259">
        <f t="shared" si="5"/>
        <v>0</v>
      </c>
      <c r="U16" s="259"/>
      <c r="V16" s="259">
        <f t="shared" si="6"/>
        <v>294700</v>
      </c>
      <c r="W16" s="242">
        <f t="shared" si="7"/>
        <v>100</v>
      </c>
      <c r="X16" s="242">
        <f t="shared" si="8"/>
        <v>-16.7</v>
      </c>
      <c r="Y16" s="243">
        <v>0</v>
      </c>
      <c r="Z16" s="244">
        <f t="shared" si="9"/>
        <v>290914000</v>
      </c>
      <c r="AA16" s="253"/>
      <c r="AB16" s="266">
        <f t="shared" si="10"/>
        <v>0</v>
      </c>
      <c r="AC16" s="266">
        <f t="shared" si="11"/>
        <v>0</v>
      </c>
    </row>
    <row r="17" spans="1:29" s="244" customFormat="1" ht="15" customHeight="1" x14ac:dyDescent="0.2">
      <c r="A17" s="254">
        <v>9</v>
      </c>
      <c r="B17" s="73" t="s">
        <v>40</v>
      </c>
      <c r="C17" s="241">
        <f t="shared" si="0"/>
        <v>4493</v>
      </c>
      <c r="D17" s="241">
        <v>3900</v>
      </c>
      <c r="E17" s="241">
        <v>593</v>
      </c>
      <c r="F17" s="241">
        <f t="shared" si="1"/>
        <v>195</v>
      </c>
      <c r="G17" s="241">
        <v>156</v>
      </c>
      <c r="H17" s="241">
        <v>39</v>
      </c>
      <c r="I17" s="241">
        <v>102356</v>
      </c>
      <c r="J17" s="241">
        <v>102356</v>
      </c>
      <c r="K17" s="241">
        <f t="shared" si="2"/>
        <v>102356</v>
      </c>
      <c r="L17" s="241">
        <v>100216.5</v>
      </c>
      <c r="M17" s="241">
        <v>2139.5</v>
      </c>
      <c r="N17" s="241">
        <v>1011</v>
      </c>
      <c r="O17" s="241">
        <f t="shared" si="3"/>
        <v>102356</v>
      </c>
      <c r="P17" s="241">
        <v>100216.5</v>
      </c>
      <c r="Q17" s="241">
        <v>2139.5</v>
      </c>
      <c r="R17" s="241">
        <v>1011</v>
      </c>
      <c r="S17" s="259">
        <f t="shared" si="4"/>
        <v>0</v>
      </c>
      <c r="T17" s="259"/>
      <c r="U17" s="259"/>
      <c r="V17" s="259">
        <f t="shared" si="6"/>
        <v>102356</v>
      </c>
      <c r="W17" s="242">
        <f t="shared" si="7"/>
        <v>100</v>
      </c>
      <c r="X17" s="242">
        <f t="shared" si="8"/>
        <v>-16.7</v>
      </c>
      <c r="Y17" s="243">
        <v>1000000</v>
      </c>
      <c r="Z17" s="244">
        <f t="shared" si="9"/>
        <v>100216500</v>
      </c>
      <c r="AA17" s="253"/>
      <c r="AB17" s="266">
        <f t="shared" si="10"/>
        <v>0</v>
      </c>
      <c r="AC17" s="266">
        <f t="shared" si="11"/>
        <v>0</v>
      </c>
    </row>
    <row r="18" spans="1:29" s="244" customFormat="1" ht="15" customHeight="1" x14ac:dyDescent="0.2">
      <c r="A18" s="254">
        <v>10</v>
      </c>
      <c r="B18" s="73" t="s">
        <v>41</v>
      </c>
      <c r="C18" s="241">
        <f t="shared" si="0"/>
        <v>5083</v>
      </c>
      <c r="D18" s="241">
        <v>5083</v>
      </c>
      <c r="E18" s="241"/>
      <c r="F18" s="241">
        <f t="shared" si="1"/>
        <v>220</v>
      </c>
      <c r="G18" s="241">
        <v>220</v>
      </c>
      <c r="H18" s="241"/>
      <c r="I18" s="241">
        <v>101639</v>
      </c>
      <c r="J18" s="241">
        <v>101638.3</v>
      </c>
      <c r="K18" s="241">
        <f t="shared" si="2"/>
        <v>101638.3</v>
      </c>
      <c r="L18" s="241">
        <v>100407.3</v>
      </c>
      <c r="M18" s="241">
        <v>1231</v>
      </c>
      <c r="N18" s="241">
        <v>1006.2</v>
      </c>
      <c r="O18" s="241">
        <f t="shared" si="3"/>
        <v>101638.3</v>
      </c>
      <c r="P18" s="241">
        <v>100407.3</v>
      </c>
      <c r="Q18" s="241">
        <v>1231</v>
      </c>
      <c r="R18" s="241">
        <v>1006.2</v>
      </c>
      <c r="S18" s="259">
        <f t="shared" si="4"/>
        <v>0</v>
      </c>
      <c r="T18" s="259">
        <f>J18-K18</f>
        <v>0</v>
      </c>
      <c r="U18" s="259"/>
      <c r="V18" s="259">
        <f t="shared" si="6"/>
        <v>101638.3</v>
      </c>
      <c r="W18" s="242">
        <f t="shared" si="7"/>
        <v>100</v>
      </c>
      <c r="X18" s="242">
        <f t="shared" si="8"/>
        <v>-16.7</v>
      </c>
      <c r="Y18" s="243">
        <v>1527751</v>
      </c>
      <c r="Z18" s="244">
        <f t="shared" si="9"/>
        <v>100407300</v>
      </c>
      <c r="AA18" s="253"/>
      <c r="AB18" s="266">
        <f t="shared" si="10"/>
        <v>0</v>
      </c>
      <c r="AC18" s="266">
        <f t="shared" si="11"/>
        <v>0</v>
      </c>
    </row>
    <row r="19" spans="1:29" s="244" customFormat="1" ht="15" customHeight="1" x14ac:dyDescent="0.2">
      <c r="A19" s="254">
        <v>11</v>
      </c>
      <c r="B19" s="73" t="s">
        <v>42</v>
      </c>
      <c r="C19" s="241">
        <f t="shared" si="0"/>
        <v>16981</v>
      </c>
      <c r="D19" s="241">
        <v>14582</v>
      </c>
      <c r="E19" s="241">
        <v>2399</v>
      </c>
      <c r="F19" s="241">
        <f t="shared" si="1"/>
        <v>687</v>
      </c>
      <c r="G19" s="241">
        <v>553</v>
      </c>
      <c r="H19" s="241">
        <v>134</v>
      </c>
      <c r="I19" s="241">
        <v>379318</v>
      </c>
      <c r="J19" s="241">
        <v>379070.4</v>
      </c>
      <c r="K19" s="241">
        <f t="shared" si="2"/>
        <v>379070.4</v>
      </c>
      <c r="L19" s="241">
        <v>374858.9</v>
      </c>
      <c r="M19" s="241">
        <v>4211.5</v>
      </c>
      <c r="N19" s="241">
        <v>3235.2</v>
      </c>
      <c r="O19" s="241">
        <f t="shared" si="3"/>
        <v>379070.4</v>
      </c>
      <c r="P19" s="241">
        <v>374858.9</v>
      </c>
      <c r="Q19" s="241">
        <v>4211.5</v>
      </c>
      <c r="R19" s="241">
        <v>3235.2</v>
      </c>
      <c r="S19" s="259">
        <f t="shared" si="4"/>
        <v>0</v>
      </c>
      <c r="T19" s="259">
        <f>J19-K19</f>
        <v>0</v>
      </c>
      <c r="U19" s="259"/>
      <c r="V19" s="259">
        <f t="shared" si="6"/>
        <v>379070.4</v>
      </c>
      <c r="W19" s="242">
        <f t="shared" si="7"/>
        <v>99.9</v>
      </c>
      <c r="X19" s="242">
        <f t="shared" si="8"/>
        <v>-16.600000000000001</v>
      </c>
      <c r="Y19" s="243">
        <v>13881870</v>
      </c>
      <c r="Z19" s="244">
        <f t="shared" si="9"/>
        <v>374858900</v>
      </c>
      <c r="AA19" s="253"/>
      <c r="AB19" s="266">
        <f t="shared" si="10"/>
        <v>0</v>
      </c>
      <c r="AC19" s="266">
        <f t="shared" si="11"/>
        <v>0</v>
      </c>
    </row>
    <row r="20" spans="1:29" s="244" customFormat="1" ht="15" customHeight="1" x14ac:dyDescent="0.2">
      <c r="A20" s="254">
        <v>12</v>
      </c>
      <c r="B20" s="73" t="s">
        <v>43</v>
      </c>
      <c r="C20" s="241">
        <f t="shared" si="0"/>
        <v>3100</v>
      </c>
      <c r="D20" s="241">
        <v>3100</v>
      </c>
      <c r="E20" s="241"/>
      <c r="F20" s="241">
        <f t="shared" si="1"/>
        <v>138</v>
      </c>
      <c r="G20" s="241">
        <v>138</v>
      </c>
      <c r="H20" s="241"/>
      <c r="I20" s="241">
        <f>58417+985</f>
        <v>59402</v>
      </c>
      <c r="J20" s="241">
        <v>59402</v>
      </c>
      <c r="K20" s="241">
        <f t="shared" si="2"/>
        <v>59402</v>
      </c>
      <c r="L20" s="241">
        <v>58661</v>
      </c>
      <c r="M20" s="241">
        <v>741</v>
      </c>
      <c r="N20" s="241">
        <v>181.8</v>
      </c>
      <c r="O20" s="241">
        <f t="shared" si="3"/>
        <v>59402</v>
      </c>
      <c r="P20" s="241">
        <v>58661</v>
      </c>
      <c r="Q20" s="241">
        <v>741</v>
      </c>
      <c r="R20" s="241">
        <v>181.8</v>
      </c>
      <c r="S20" s="259">
        <f t="shared" si="4"/>
        <v>0</v>
      </c>
      <c r="T20" s="259"/>
      <c r="U20" s="259"/>
      <c r="V20" s="259">
        <f t="shared" si="6"/>
        <v>59402</v>
      </c>
      <c r="W20" s="242">
        <f t="shared" si="7"/>
        <v>100</v>
      </c>
      <c r="X20" s="242">
        <f t="shared" si="8"/>
        <v>-16.7</v>
      </c>
      <c r="Y20" s="243">
        <v>1300000</v>
      </c>
      <c r="Z20" s="244">
        <f t="shared" si="9"/>
        <v>58661000</v>
      </c>
      <c r="AA20" s="253"/>
      <c r="AB20" s="266">
        <f t="shared" si="10"/>
        <v>0</v>
      </c>
      <c r="AC20" s="266">
        <f t="shared" si="11"/>
        <v>0</v>
      </c>
    </row>
    <row r="21" spans="1:29" s="245" customFormat="1" ht="15" customHeight="1" x14ac:dyDescent="0.2">
      <c r="A21" s="254">
        <v>13</v>
      </c>
      <c r="B21" s="73" t="s">
        <v>44</v>
      </c>
      <c r="C21" s="241">
        <f t="shared" si="0"/>
        <v>1384</v>
      </c>
      <c r="D21" s="241"/>
      <c r="E21" s="241">
        <v>1384</v>
      </c>
      <c r="F21" s="241">
        <f t="shared" si="1"/>
        <v>96</v>
      </c>
      <c r="G21" s="241"/>
      <c r="H21" s="241">
        <v>96</v>
      </c>
      <c r="I21" s="241">
        <v>53326</v>
      </c>
      <c r="J21" s="241">
        <v>49531.199999999997</v>
      </c>
      <c r="K21" s="241">
        <f t="shared" si="2"/>
        <v>49531.199999999997</v>
      </c>
      <c r="L21" s="241">
        <v>49181</v>
      </c>
      <c r="M21" s="241">
        <v>350.2</v>
      </c>
      <c r="N21" s="241">
        <v>249.9</v>
      </c>
      <c r="O21" s="241">
        <f t="shared" si="3"/>
        <v>49531.199999999997</v>
      </c>
      <c r="P21" s="241">
        <v>49181</v>
      </c>
      <c r="Q21" s="241">
        <v>350.2</v>
      </c>
      <c r="R21" s="241">
        <v>249.9</v>
      </c>
      <c r="S21" s="259">
        <f t="shared" si="4"/>
        <v>0</v>
      </c>
      <c r="T21" s="259">
        <f t="shared" ref="T21:T28" si="12">J21-K21</f>
        <v>0</v>
      </c>
      <c r="U21" s="259"/>
      <c r="V21" s="259">
        <f t="shared" si="6"/>
        <v>49531.199999999997</v>
      </c>
      <c r="W21" s="242">
        <f t="shared" si="7"/>
        <v>92.9</v>
      </c>
      <c r="X21" s="242">
        <f t="shared" si="8"/>
        <v>-9.6</v>
      </c>
      <c r="Y21" s="243">
        <v>2200000</v>
      </c>
      <c r="Z21" s="244">
        <f t="shared" si="9"/>
        <v>49181000</v>
      </c>
      <c r="AA21" s="42"/>
      <c r="AB21" s="266">
        <f t="shared" si="10"/>
        <v>0</v>
      </c>
      <c r="AC21" s="266">
        <f t="shared" si="11"/>
        <v>0</v>
      </c>
    </row>
    <row r="22" spans="1:29" s="245" customFormat="1" ht="15" customHeight="1" x14ac:dyDescent="0.2">
      <c r="A22" s="254">
        <v>14</v>
      </c>
      <c r="B22" s="73" t="s">
        <v>45</v>
      </c>
      <c r="C22" s="241">
        <f t="shared" si="0"/>
        <v>1258</v>
      </c>
      <c r="D22" s="241"/>
      <c r="E22" s="241">
        <v>1258</v>
      </c>
      <c r="F22" s="241">
        <f t="shared" si="1"/>
        <v>106</v>
      </c>
      <c r="G22" s="241"/>
      <c r="H22" s="241">
        <v>106</v>
      </c>
      <c r="I22" s="241">
        <v>52518</v>
      </c>
      <c r="J22" s="241">
        <v>52518</v>
      </c>
      <c r="K22" s="241">
        <f t="shared" si="2"/>
        <v>53428.3</v>
      </c>
      <c r="L22" s="241">
        <v>53097.7</v>
      </c>
      <c r="M22" s="241">
        <v>330.6</v>
      </c>
      <c r="N22" s="241">
        <v>130.6</v>
      </c>
      <c r="O22" s="241">
        <f t="shared" si="3"/>
        <v>52518</v>
      </c>
      <c r="P22" s="241">
        <v>52187.4</v>
      </c>
      <c r="Q22" s="241">
        <v>330.6</v>
      </c>
      <c r="R22" s="241">
        <v>130.6</v>
      </c>
      <c r="S22" s="259">
        <f t="shared" si="4"/>
        <v>-910.3</v>
      </c>
      <c r="T22" s="259">
        <f t="shared" si="12"/>
        <v>-910.3</v>
      </c>
      <c r="U22" s="259"/>
      <c r="V22" s="259">
        <f t="shared" si="6"/>
        <v>52518</v>
      </c>
      <c r="W22" s="242">
        <f t="shared" si="7"/>
        <v>100</v>
      </c>
      <c r="X22" s="242">
        <f t="shared" si="8"/>
        <v>-16.7</v>
      </c>
      <c r="Y22" s="243">
        <v>1073190</v>
      </c>
      <c r="Z22" s="244">
        <f t="shared" si="9"/>
        <v>53097700</v>
      </c>
      <c r="AA22" s="42"/>
      <c r="AB22" s="266">
        <f t="shared" si="10"/>
        <v>0</v>
      </c>
      <c r="AC22" s="266">
        <f t="shared" si="11"/>
        <v>0</v>
      </c>
    </row>
    <row r="23" spans="1:29" s="245" customFormat="1" ht="15" customHeight="1" x14ac:dyDescent="0.2">
      <c r="A23" s="254">
        <v>15</v>
      </c>
      <c r="B23" s="73" t="s">
        <v>46</v>
      </c>
      <c r="C23" s="241">
        <f t="shared" si="0"/>
        <v>2678</v>
      </c>
      <c r="D23" s="241">
        <v>2334</v>
      </c>
      <c r="E23" s="241">
        <v>344</v>
      </c>
      <c r="F23" s="241">
        <f t="shared" si="1"/>
        <v>122</v>
      </c>
      <c r="G23" s="241">
        <v>97</v>
      </c>
      <c r="H23" s="241">
        <v>25</v>
      </c>
      <c r="I23" s="241">
        <f>62379+1893</f>
        <v>64272</v>
      </c>
      <c r="J23" s="241">
        <v>64272</v>
      </c>
      <c r="K23" s="241">
        <f t="shared" si="2"/>
        <v>64829.4</v>
      </c>
      <c r="L23" s="241">
        <v>64147.9</v>
      </c>
      <c r="M23" s="241">
        <v>681.5</v>
      </c>
      <c r="N23" s="241">
        <v>552</v>
      </c>
      <c r="O23" s="241">
        <f t="shared" si="3"/>
        <v>64272</v>
      </c>
      <c r="P23" s="241">
        <v>63590.5</v>
      </c>
      <c r="Q23" s="241">
        <v>681.5</v>
      </c>
      <c r="R23" s="241">
        <v>552</v>
      </c>
      <c r="S23" s="259">
        <f t="shared" si="4"/>
        <v>-557.4</v>
      </c>
      <c r="T23" s="259">
        <f t="shared" si="12"/>
        <v>-557.4</v>
      </c>
      <c r="U23" s="259"/>
      <c r="V23" s="259">
        <f t="shared" si="6"/>
        <v>64272</v>
      </c>
      <c r="W23" s="242">
        <f t="shared" si="7"/>
        <v>100</v>
      </c>
      <c r="X23" s="242">
        <f t="shared" si="8"/>
        <v>-16.7</v>
      </c>
      <c r="Y23" s="243">
        <v>500000</v>
      </c>
      <c r="Z23" s="244">
        <f t="shared" si="9"/>
        <v>64147900</v>
      </c>
      <c r="AA23" s="42"/>
      <c r="AB23" s="266">
        <f t="shared" si="10"/>
        <v>0</v>
      </c>
      <c r="AC23" s="266">
        <f t="shared" si="11"/>
        <v>0</v>
      </c>
    </row>
    <row r="24" spans="1:29" s="245" customFormat="1" ht="15" customHeight="1" x14ac:dyDescent="0.2">
      <c r="A24" s="254">
        <v>16</v>
      </c>
      <c r="B24" s="73" t="s">
        <v>47</v>
      </c>
      <c r="C24" s="241">
        <f t="shared" si="0"/>
        <v>2534</v>
      </c>
      <c r="D24" s="241">
        <v>1708</v>
      </c>
      <c r="E24" s="241">
        <v>826</v>
      </c>
      <c r="F24" s="241">
        <f t="shared" si="1"/>
        <v>161</v>
      </c>
      <c r="G24" s="241">
        <v>74</v>
      </c>
      <c r="H24" s="241">
        <v>87</v>
      </c>
      <c r="I24" s="241">
        <v>67577</v>
      </c>
      <c r="J24" s="241">
        <v>67577</v>
      </c>
      <c r="K24" s="241">
        <f t="shared" si="2"/>
        <v>74954.8</v>
      </c>
      <c r="L24" s="241">
        <v>74316.600000000006</v>
      </c>
      <c r="M24" s="241">
        <v>638.20000000000005</v>
      </c>
      <c r="N24" s="241">
        <v>429.6</v>
      </c>
      <c r="O24" s="241">
        <f t="shared" si="3"/>
        <v>67576.899999999994</v>
      </c>
      <c r="P24" s="241">
        <v>66938.7</v>
      </c>
      <c r="Q24" s="241">
        <v>638.20000000000005</v>
      </c>
      <c r="R24" s="241">
        <v>429.6</v>
      </c>
      <c r="S24" s="259">
        <f t="shared" si="4"/>
        <v>-7377.8</v>
      </c>
      <c r="T24" s="259">
        <f t="shared" si="12"/>
        <v>-7377.8</v>
      </c>
      <c r="U24" s="259"/>
      <c r="V24" s="259">
        <f t="shared" si="6"/>
        <v>67577</v>
      </c>
      <c r="W24" s="242">
        <f t="shared" si="7"/>
        <v>100</v>
      </c>
      <c r="X24" s="242">
        <f t="shared" si="8"/>
        <v>-16.7</v>
      </c>
      <c r="Y24" s="243">
        <v>2100000</v>
      </c>
      <c r="Z24" s="244">
        <f t="shared" si="9"/>
        <v>74316600</v>
      </c>
      <c r="AA24" s="42"/>
      <c r="AB24" s="266">
        <f t="shared" si="10"/>
        <v>0</v>
      </c>
      <c r="AC24" s="266">
        <f t="shared" si="11"/>
        <v>0</v>
      </c>
    </row>
    <row r="25" spans="1:29" s="245" customFormat="1" ht="15" customHeight="1" x14ac:dyDescent="0.2">
      <c r="A25" s="254">
        <v>17</v>
      </c>
      <c r="B25" s="73" t="s">
        <v>48</v>
      </c>
      <c r="C25" s="241">
        <f t="shared" si="0"/>
        <v>2338</v>
      </c>
      <c r="D25" s="241">
        <v>422</v>
      </c>
      <c r="E25" s="241">
        <v>1916</v>
      </c>
      <c r="F25" s="241">
        <f t="shared" si="1"/>
        <v>166</v>
      </c>
      <c r="G25" s="241">
        <v>22</v>
      </c>
      <c r="H25" s="241">
        <v>144</v>
      </c>
      <c r="I25" s="241">
        <v>92581</v>
      </c>
      <c r="J25" s="241">
        <v>76278.5</v>
      </c>
      <c r="K25" s="241">
        <f t="shared" si="2"/>
        <v>76278.5</v>
      </c>
      <c r="L25" s="241">
        <v>75683</v>
      </c>
      <c r="M25" s="241">
        <v>595.5</v>
      </c>
      <c r="N25" s="241">
        <v>595.5</v>
      </c>
      <c r="O25" s="241">
        <f t="shared" si="3"/>
        <v>76278.5</v>
      </c>
      <c r="P25" s="241">
        <v>75683</v>
      </c>
      <c r="Q25" s="241">
        <v>595.5</v>
      </c>
      <c r="R25" s="241">
        <v>595.5</v>
      </c>
      <c r="S25" s="259">
        <f t="shared" si="4"/>
        <v>0</v>
      </c>
      <c r="T25" s="259">
        <f t="shared" si="12"/>
        <v>0</v>
      </c>
      <c r="U25" s="259"/>
      <c r="V25" s="259">
        <f t="shared" si="6"/>
        <v>76278.5</v>
      </c>
      <c r="W25" s="242">
        <f t="shared" si="7"/>
        <v>82.4</v>
      </c>
      <c r="X25" s="242">
        <f t="shared" si="8"/>
        <v>0.9</v>
      </c>
      <c r="Y25" s="243">
        <v>0</v>
      </c>
      <c r="Z25" s="244">
        <f t="shared" si="9"/>
        <v>75683000</v>
      </c>
      <c r="AA25" s="42"/>
      <c r="AB25" s="266">
        <f t="shared" si="10"/>
        <v>0</v>
      </c>
      <c r="AC25" s="266">
        <f t="shared" si="11"/>
        <v>0</v>
      </c>
    </row>
    <row r="26" spans="1:29" s="245" customFormat="1" ht="15" customHeight="1" x14ac:dyDescent="0.2">
      <c r="A26" s="254">
        <v>18</v>
      </c>
      <c r="B26" s="73" t="s">
        <v>49</v>
      </c>
      <c r="C26" s="241">
        <f t="shared" si="0"/>
        <v>1542</v>
      </c>
      <c r="D26" s="241">
        <v>755</v>
      </c>
      <c r="E26" s="241">
        <v>787</v>
      </c>
      <c r="F26" s="241">
        <f t="shared" si="1"/>
        <v>105</v>
      </c>
      <c r="G26" s="241">
        <v>36</v>
      </c>
      <c r="H26" s="241">
        <v>69</v>
      </c>
      <c r="I26" s="241">
        <v>47897</v>
      </c>
      <c r="J26" s="241">
        <v>47897</v>
      </c>
      <c r="K26" s="241">
        <f>L26+M26</f>
        <v>49872.1</v>
      </c>
      <c r="L26" s="241">
        <v>49304.1</v>
      </c>
      <c r="M26" s="241">
        <v>568</v>
      </c>
      <c r="N26" s="241">
        <v>371.2</v>
      </c>
      <c r="O26" s="241">
        <f t="shared" si="3"/>
        <v>47897</v>
      </c>
      <c r="P26" s="241">
        <v>47329</v>
      </c>
      <c r="Q26" s="241">
        <v>568</v>
      </c>
      <c r="R26" s="241">
        <v>371.2</v>
      </c>
      <c r="S26" s="259">
        <f t="shared" si="4"/>
        <v>-1975.1</v>
      </c>
      <c r="T26" s="259">
        <f t="shared" si="12"/>
        <v>-1975.1</v>
      </c>
      <c r="U26" s="259"/>
      <c r="V26" s="259">
        <f t="shared" si="6"/>
        <v>47897</v>
      </c>
      <c r="W26" s="242">
        <f t="shared" si="7"/>
        <v>100</v>
      </c>
      <c r="X26" s="242">
        <f t="shared" si="8"/>
        <v>-16.7</v>
      </c>
      <c r="Y26" s="243">
        <v>450000</v>
      </c>
      <c r="Z26" s="244">
        <f t="shared" si="9"/>
        <v>49304100</v>
      </c>
      <c r="AA26" s="42"/>
      <c r="AB26" s="266">
        <f t="shared" si="10"/>
        <v>0</v>
      </c>
      <c r="AC26" s="266">
        <f t="shared" si="11"/>
        <v>0</v>
      </c>
    </row>
    <row r="27" spans="1:29" s="245" customFormat="1" ht="15" customHeight="1" x14ac:dyDescent="0.2">
      <c r="A27" s="254">
        <v>19</v>
      </c>
      <c r="B27" s="73" t="s">
        <v>50</v>
      </c>
      <c r="C27" s="241">
        <f t="shared" si="0"/>
        <v>3858</v>
      </c>
      <c r="D27" s="241">
        <v>907</v>
      </c>
      <c r="E27" s="241">
        <v>2951</v>
      </c>
      <c r="F27" s="241">
        <f t="shared" si="1"/>
        <v>195</v>
      </c>
      <c r="G27" s="241">
        <v>36</v>
      </c>
      <c r="H27" s="241">
        <v>159</v>
      </c>
      <c r="I27" s="241">
        <v>132327</v>
      </c>
      <c r="J27" s="241">
        <v>123291.2</v>
      </c>
      <c r="K27" s="241">
        <f t="shared" si="2"/>
        <v>123291.2</v>
      </c>
      <c r="L27" s="241">
        <v>113047.3</v>
      </c>
      <c r="M27" s="241">
        <v>10243.9</v>
      </c>
      <c r="N27" s="241">
        <v>985</v>
      </c>
      <c r="O27" s="241">
        <f t="shared" si="3"/>
        <v>123291.2</v>
      </c>
      <c r="P27" s="241">
        <v>113047.3</v>
      </c>
      <c r="Q27" s="241">
        <v>10243.9</v>
      </c>
      <c r="R27" s="241">
        <v>985</v>
      </c>
      <c r="S27" s="259">
        <f t="shared" si="4"/>
        <v>0</v>
      </c>
      <c r="T27" s="259">
        <f t="shared" si="12"/>
        <v>0</v>
      </c>
      <c r="U27" s="259"/>
      <c r="V27" s="259">
        <f t="shared" si="6"/>
        <v>123291.2</v>
      </c>
      <c r="W27" s="242">
        <f t="shared" si="7"/>
        <v>93.2</v>
      </c>
      <c r="X27" s="242">
        <f t="shared" si="8"/>
        <v>-9.9</v>
      </c>
      <c r="Y27" s="243">
        <v>3200000</v>
      </c>
      <c r="Z27" s="244">
        <f t="shared" si="9"/>
        <v>113047300</v>
      </c>
      <c r="AA27" s="42"/>
      <c r="AB27" s="266">
        <f t="shared" si="10"/>
        <v>0</v>
      </c>
      <c r="AC27" s="266">
        <f t="shared" si="11"/>
        <v>0</v>
      </c>
    </row>
    <row r="28" spans="1:29" s="245" customFormat="1" ht="15" customHeight="1" x14ac:dyDescent="0.2">
      <c r="A28" s="254">
        <v>20</v>
      </c>
      <c r="B28" s="73" t="s">
        <v>51</v>
      </c>
      <c r="C28" s="241">
        <f t="shared" si="0"/>
        <v>3874</v>
      </c>
      <c r="D28" s="241"/>
      <c r="E28" s="241">
        <v>3874</v>
      </c>
      <c r="F28" s="241">
        <f t="shared" si="1"/>
        <v>224</v>
      </c>
      <c r="G28" s="241"/>
      <c r="H28" s="241">
        <v>224</v>
      </c>
      <c r="I28" s="241">
        <v>148524</v>
      </c>
      <c r="J28" s="241">
        <v>148437.29999999999</v>
      </c>
      <c r="K28" s="241">
        <f t="shared" si="2"/>
        <v>148437.29999999999</v>
      </c>
      <c r="L28" s="241">
        <v>147437.29999999999</v>
      </c>
      <c r="M28" s="241">
        <v>1000</v>
      </c>
      <c r="N28" s="241"/>
      <c r="O28" s="241">
        <f t="shared" si="3"/>
        <v>148437.29999999999</v>
      </c>
      <c r="P28" s="241">
        <v>147437.29999999999</v>
      </c>
      <c r="Q28" s="241">
        <v>1000</v>
      </c>
      <c r="R28" s="241"/>
      <c r="S28" s="259">
        <f t="shared" si="4"/>
        <v>0</v>
      </c>
      <c r="T28" s="259">
        <f t="shared" si="12"/>
        <v>0</v>
      </c>
      <c r="U28" s="259"/>
      <c r="V28" s="259">
        <f t="shared" si="6"/>
        <v>148437.29999999999</v>
      </c>
      <c r="W28" s="242">
        <f t="shared" si="7"/>
        <v>99.9</v>
      </c>
      <c r="X28" s="242">
        <f t="shared" si="8"/>
        <v>-16.600000000000001</v>
      </c>
      <c r="Y28" s="243">
        <v>0</v>
      </c>
      <c r="Z28" s="244">
        <f t="shared" si="9"/>
        <v>147437300</v>
      </c>
      <c r="AA28" s="42"/>
      <c r="AB28" s="266">
        <f t="shared" si="10"/>
        <v>0</v>
      </c>
      <c r="AC28" s="266">
        <f t="shared" si="11"/>
        <v>0</v>
      </c>
    </row>
    <row r="29" spans="1:29" s="245" customFormat="1" ht="15" customHeight="1" x14ac:dyDescent="0.2">
      <c r="A29" s="254">
        <v>21</v>
      </c>
      <c r="B29" s="73" t="s">
        <v>52</v>
      </c>
      <c r="C29" s="241">
        <f t="shared" si="0"/>
        <v>3441</v>
      </c>
      <c r="D29" s="241">
        <v>635</v>
      </c>
      <c r="E29" s="241">
        <v>2806</v>
      </c>
      <c r="F29" s="241">
        <f t="shared" si="1"/>
        <v>195</v>
      </c>
      <c r="G29" s="241">
        <v>25</v>
      </c>
      <c r="H29" s="241">
        <v>170</v>
      </c>
      <c r="I29" s="241">
        <v>119764</v>
      </c>
      <c r="J29" s="241">
        <v>113526.1</v>
      </c>
      <c r="K29" s="241">
        <f t="shared" si="2"/>
        <v>113526.1</v>
      </c>
      <c r="L29" s="241">
        <v>112463</v>
      </c>
      <c r="M29" s="241">
        <v>1063.0999999999999</v>
      </c>
      <c r="N29" s="241">
        <v>637.1</v>
      </c>
      <c r="O29" s="241">
        <f t="shared" si="3"/>
        <v>113526.1</v>
      </c>
      <c r="P29" s="241">
        <v>112463</v>
      </c>
      <c r="Q29" s="241">
        <v>1063.0999999999999</v>
      </c>
      <c r="R29" s="241">
        <v>637.1</v>
      </c>
      <c r="S29" s="259">
        <f t="shared" si="4"/>
        <v>0</v>
      </c>
      <c r="T29" s="259"/>
      <c r="U29" s="259"/>
      <c r="V29" s="259">
        <f t="shared" si="6"/>
        <v>113526.1</v>
      </c>
      <c r="W29" s="242">
        <f t="shared" si="7"/>
        <v>94.8</v>
      </c>
      <c r="X29" s="242">
        <f t="shared" si="8"/>
        <v>-11.5</v>
      </c>
      <c r="Y29" s="243">
        <v>0</v>
      </c>
      <c r="Z29" s="244">
        <f t="shared" si="9"/>
        <v>112463000</v>
      </c>
      <c r="AA29" s="42"/>
      <c r="AB29" s="266">
        <f t="shared" si="10"/>
        <v>0</v>
      </c>
      <c r="AC29" s="266">
        <f t="shared" si="11"/>
        <v>0</v>
      </c>
    </row>
    <row r="30" spans="1:29" s="245" customFormat="1" ht="15" customHeight="1" x14ac:dyDescent="0.2">
      <c r="A30" s="254">
        <v>22</v>
      </c>
      <c r="B30" s="73" t="s">
        <v>53</v>
      </c>
      <c r="C30" s="241">
        <f t="shared" si="0"/>
        <v>1100</v>
      </c>
      <c r="D30" s="241">
        <v>400</v>
      </c>
      <c r="E30" s="241">
        <v>700</v>
      </c>
      <c r="F30" s="241">
        <f t="shared" si="1"/>
        <v>100</v>
      </c>
      <c r="G30" s="241">
        <v>21</v>
      </c>
      <c r="H30" s="241">
        <v>79</v>
      </c>
      <c r="I30" s="241">
        <f>41462+4295</f>
        <v>45757</v>
      </c>
      <c r="J30" s="241">
        <v>45757</v>
      </c>
      <c r="K30" s="241">
        <f t="shared" si="2"/>
        <v>45987.4</v>
      </c>
      <c r="L30" s="241">
        <v>45701.9</v>
      </c>
      <c r="M30" s="241">
        <v>285.5</v>
      </c>
      <c r="N30" s="241">
        <v>236.9</v>
      </c>
      <c r="O30" s="241">
        <f t="shared" si="3"/>
        <v>45757</v>
      </c>
      <c r="P30" s="241">
        <v>45471.5</v>
      </c>
      <c r="Q30" s="241">
        <v>285.5</v>
      </c>
      <c r="R30" s="241">
        <v>236.9</v>
      </c>
      <c r="S30" s="259">
        <f t="shared" si="4"/>
        <v>-230.4</v>
      </c>
      <c r="T30" s="259">
        <f>J30-K30</f>
        <v>-230.4</v>
      </c>
      <c r="U30" s="259"/>
      <c r="V30" s="259">
        <f t="shared" si="6"/>
        <v>45757</v>
      </c>
      <c r="W30" s="242">
        <f t="shared" si="7"/>
        <v>100</v>
      </c>
      <c r="X30" s="242">
        <f t="shared" si="8"/>
        <v>-16.7</v>
      </c>
      <c r="Y30" s="243">
        <v>736000</v>
      </c>
      <c r="Z30" s="244">
        <f t="shared" si="9"/>
        <v>45701900</v>
      </c>
      <c r="AA30" s="42"/>
      <c r="AB30" s="266">
        <f t="shared" si="10"/>
        <v>0</v>
      </c>
      <c r="AC30" s="266">
        <f t="shared" si="11"/>
        <v>0</v>
      </c>
    </row>
    <row r="31" spans="1:29" s="250" customFormat="1" ht="37.5" customHeight="1" x14ac:dyDescent="0.2">
      <c r="A31" s="101">
        <v>23</v>
      </c>
      <c r="B31" s="87" t="s">
        <v>54</v>
      </c>
      <c r="C31" s="74">
        <f t="shared" si="0"/>
        <v>3079</v>
      </c>
      <c r="D31" s="74"/>
      <c r="E31" s="74">
        <v>3079</v>
      </c>
      <c r="F31" s="74">
        <f t="shared" si="1"/>
        <v>206</v>
      </c>
      <c r="G31" s="74"/>
      <c r="H31" s="74">
        <v>206</v>
      </c>
      <c r="I31" s="74">
        <v>117125</v>
      </c>
      <c r="J31" s="74">
        <v>108619.7</v>
      </c>
      <c r="K31" s="74">
        <f t="shared" si="2"/>
        <v>108091.3</v>
      </c>
      <c r="L31" s="74">
        <v>105382</v>
      </c>
      <c r="M31" s="74">
        <v>2709.3</v>
      </c>
      <c r="N31" s="74">
        <v>1371.7</v>
      </c>
      <c r="O31" s="74">
        <f t="shared" si="3"/>
        <v>108091.3</v>
      </c>
      <c r="P31" s="74">
        <v>105382</v>
      </c>
      <c r="Q31" s="74">
        <v>2709.3</v>
      </c>
      <c r="R31" s="74">
        <v>1371.7</v>
      </c>
      <c r="S31" s="74">
        <f t="shared" si="4"/>
        <v>528.4</v>
      </c>
      <c r="T31" s="74"/>
      <c r="U31" s="74"/>
      <c r="V31" s="74">
        <f t="shared" si="6"/>
        <v>108619.7</v>
      </c>
      <c r="W31" s="51">
        <f t="shared" si="7"/>
        <v>92.7</v>
      </c>
      <c r="X31" s="51">
        <f t="shared" si="8"/>
        <v>-9.4</v>
      </c>
      <c r="Y31" s="51">
        <v>1500000</v>
      </c>
      <c r="Z31" s="249">
        <f t="shared" si="9"/>
        <v>105382000</v>
      </c>
      <c r="AA31" s="253" t="s">
        <v>140</v>
      </c>
      <c r="AB31" s="266">
        <f t="shared" si="10"/>
        <v>0</v>
      </c>
      <c r="AC31" s="266">
        <f t="shared" si="11"/>
        <v>0</v>
      </c>
    </row>
    <row r="32" spans="1:29" s="245" customFormat="1" ht="36" customHeight="1" x14ac:dyDescent="0.2">
      <c r="A32" s="254">
        <v>22</v>
      </c>
      <c r="B32" s="73" t="s">
        <v>55</v>
      </c>
      <c r="C32" s="241">
        <f t="shared" si="0"/>
        <v>2486</v>
      </c>
      <c r="D32" s="241">
        <v>1300</v>
      </c>
      <c r="E32" s="241">
        <v>1186</v>
      </c>
      <c r="F32" s="241">
        <f t="shared" si="1"/>
        <v>167</v>
      </c>
      <c r="G32" s="241">
        <v>64</v>
      </c>
      <c r="H32" s="241">
        <v>103</v>
      </c>
      <c r="I32" s="241">
        <v>70836</v>
      </c>
      <c r="J32" s="241">
        <v>68574.399999999994</v>
      </c>
      <c r="K32" s="241">
        <f t="shared" si="2"/>
        <v>67627.7</v>
      </c>
      <c r="L32" s="241">
        <v>66995.600000000006</v>
      </c>
      <c r="M32" s="241">
        <v>632.1</v>
      </c>
      <c r="N32" s="241">
        <v>369.1</v>
      </c>
      <c r="O32" s="241">
        <f t="shared" si="3"/>
        <v>67627.7</v>
      </c>
      <c r="P32" s="241">
        <v>66995.600000000006</v>
      </c>
      <c r="Q32" s="241">
        <v>632.1</v>
      </c>
      <c r="R32" s="241">
        <v>369.1</v>
      </c>
      <c r="S32" s="259">
        <f t="shared" si="4"/>
        <v>946.7</v>
      </c>
      <c r="T32" s="259">
        <f>J32-K32</f>
        <v>946.7</v>
      </c>
      <c r="U32" s="259"/>
      <c r="V32" s="259">
        <f t="shared" si="6"/>
        <v>68574.399999999994</v>
      </c>
      <c r="W32" s="242">
        <f t="shared" si="7"/>
        <v>96.8</v>
      </c>
      <c r="X32" s="242">
        <f t="shared" si="8"/>
        <v>-13.5</v>
      </c>
      <c r="Y32" s="243">
        <v>1840000</v>
      </c>
      <c r="Z32" s="244">
        <f t="shared" si="9"/>
        <v>66995600</v>
      </c>
      <c r="AA32" s="253" t="s">
        <v>136</v>
      </c>
      <c r="AB32" s="266">
        <f t="shared" si="10"/>
        <v>0</v>
      </c>
      <c r="AC32" s="266">
        <f t="shared" si="11"/>
        <v>0</v>
      </c>
    </row>
    <row r="33" spans="1:29" s="245" customFormat="1" ht="15" customHeight="1" x14ac:dyDescent="0.2">
      <c r="A33" s="254">
        <v>25</v>
      </c>
      <c r="B33" s="73" t="s">
        <v>56</v>
      </c>
      <c r="C33" s="241">
        <f t="shared" si="0"/>
        <v>3393</v>
      </c>
      <c r="D33" s="241">
        <v>2339</v>
      </c>
      <c r="E33" s="241">
        <v>1054</v>
      </c>
      <c r="F33" s="241">
        <f t="shared" si="1"/>
        <v>194</v>
      </c>
      <c r="G33" s="241">
        <v>94</v>
      </c>
      <c r="H33" s="241">
        <v>100</v>
      </c>
      <c r="I33" s="241">
        <v>90676</v>
      </c>
      <c r="J33" s="241">
        <v>85528.1</v>
      </c>
      <c r="K33" s="241">
        <f t="shared" si="2"/>
        <v>85528.1</v>
      </c>
      <c r="L33" s="241">
        <v>84652.1</v>
      </c>
      <c r="M33" s="241">
        <v>876</v>
      </c>
      <c r="N33" s="241">
        <v>631.29999999999995</v>
      </c>
      <c r="O33" s="241">
        <f t="shared" si="3"/>
        <v>85528.1</v>
      </c>
      <c r="P33" s="241">
        <v>84652.1</v>
      </c>
      <c r="Q33" s="241">
        <v>876</v>
      </c>
      <c r="R33" s="241">
        <v>631.29999999999995</v>
      </c>
      <c r="S33" s="259">
        <f t="shared" si="4"/>
        <v>0</v>
      </c>
      <c r="T33" s="259"/>
      <c r="U33" s="259"/>
      <c r="V33" s="259">
        <f t="shared" si="6"/>
        <v>85528.1</v>
      </c>
      <c r="W33" s="242">
        <f t="shared" si="7"/>
        <v>94.3</v>
      </c>
      <c r="X33" s="242">
        <f t="shared" si="8"/>
        <v>-11</v>
      </c>
      <c r="Y33" s="243">
        <v>1550000</v>
      </c>
      <c r="Z33" s="244">
        <f t="shared" si="9"/>
        <v>84652100</v>
      </c>
      <c r="AA33" s="42"/>
      <c r="AB33" s="266">
        <f t="shared" si="10"/>
        <v>0</v>
      </c>
      <c r="AC33" s="266">
        <f t="shared" si="11"/>
        <v>0</v>
      </c>
    </row>
    <row r="34" spans="1:29" s="245" customFormat="1" ht="15" customHeight="1" x14ac:dyDescent="0.2">
      <c r="A34" s="254">
        <v>26</v>
      </c>
      <c r="B34" s="73" t="s">
        <v>57</v>
      </c>
      <c r="C34" s="241">
        <f t="shared" si="0"/>
        <v>2745</v>
      </c>
      <c r="D34" s="241"/>
      <c r="E34" s="241">
        <v>2745</v>
      </c>
      <c r="F34" s="241">
        <f t="shared" si="1"/>
        <v>170</v>
      </c>
      <c r="G34" s="241"/>
      <c r="H34" s="241">
        <v>170</v>
      </c>
      <c r="I34" s="241">
        <v>109030</v>
      </c>
      <c r="J34" s="241">
        <v>109030</v>
      </c>
      <c r="K34" s="241">
        <f t="shared" si="2"/>
        <v>110107.4</v>
      </c>
      <c r="L34" s="241">
        <v>108444.4</v>
      </c>
      <c r="M34" s="241">
        <v>1663</v>
      </c>
      <c r="N34" s="241">
        <v>1037.5</v>
      </c>
      <c r="O34" s="241">
        <f t="shared" si="3"/>
        <v>109030</v>
      </c>
      <c r="P34" s="241">
        <v>107367</v>
      </c>
      <c r="Q34" s="241">
        <v>1663</v>
      </c>
      <c r="R34" s="241">
        <v>1037.5</v>
      </c>
      <c r="S34" s="259">
        <f t="shared" si="4"/>
        <v>-1077.4000000000001</v>
      </c>
      <c r="T34" s="259">
        <f t="shared" ref="T34:T41" si="13">J34-K34</f>
        <v>-1077.4000000000001</v>
      </c>
      <c r="U34" s="259"/>
      <c r="V34" s="259">
        <f t="shared" si="6"/>
        <v>109030</v>
      </c>
      <c r="W34" s="242">
        <f t="shared" si="7"/>
        <v>100</v>
      </c>
      <c r="X34" s="242">
        <f t="shared" si="8"/>
        <v>-16.7</v>
      </c>
      <c r="Y34" s="246">
        <v>4030550</v>
      </c>
      <c r="Z34" s="247" t="s">
        <v>108</v>
      </c>
      <c r="AA34" s="246"/>
      <c r="AB34" s="266">
        <f t="shared" si="10"/>
        <v>0</v>
      </c>
      <c r="AC34" s="266">
        <f t="shared" si="11"/>
        <v>0</v>
      </c>
    </row>
    <row r="35" spans="1:29" s="245" customFormat="1" ht="15" customHeight="1" x14ac:dyDescent="0.2">
      <c r="A35" s="254">
        <v>27</v>
      </c>
      <c r="B35" s="73" t="s">
        <v>58</v>
      </c>
      <c r="C35" s="241">
        <f t="shared" si="0"/>
        <v>1415</v>
      </c>
      <c r="D35" s="241">
        <v>1095</v>
      </c>
      <c r="E35" s="241">
        <v>320</v>
      </c>
      <c r="F35" s="241">
        <f t="shared" si="1"/>
        <v>119</v>
      </c>
      <c r="G35" s="241">
        <v>54</v>
      </c>
      <c r="H35" s="241">
        <v>65</v>
      </c>
      <c r="I35" s="241">
        <f>39742+12640</f>
        <v>52382</v>
      </c>
      <c r="J35" s="241">
        <v>52382</v>
      </c>
      <c r="K35" s="241">
        <f t="shared" si="2"/>
        <v>52382</v>
      </c>
      <c r="L35" s="241">
        <v>52018.5</v>
      </c>
      <c r="M35" s="241">
        <v>363.5</v>
      </c>
      <c r="N35" s="241"/>
      <c r="O35" s="241">
        <f t="shared" si="3"/>
        <v>52382</v>
      </c>
      <c r="P35" s="241">
        <v>52018.5</v>
      </c>
      <c r="Q35" s="241">
        <v>363.5</v>
      </c>
      <c r="R35" s="241"/>
      <c r="S35" s="259">
        <f t="shared" si="4"/>
        <v>0</v>
      </c>
      <c r="T35" s="259">
        <f t="shared" si="13"/>
        <v>0</v>
      </c>
      <c r="U35" s="259"/>
      <c r="V35" s="259">
        <f t="shared" si="6"/>
        <v>52382</v>
      </c>
      <c r="W35" s="242">
        <f t="shared" si="7"/>
        <v>100</v>
      </c>
      <c r="X35" s="242">
        <f t="shared" si="8"/>
        <v>-16.7</v>
      </c>
      <c r="Y35" s="243">
        <v>1725200</v>
      </c>
      <c r="Z35" s="244">
        <f t="shared" si="9"/>
        <v>52018500</v>
      </c>
      <c r="AA35" s="42"/>
      <c r="AB35" s="266">
        <f t="shared" si="10"/>
        <v>0</v>
      </c>
      <c r="AC35" s="266">
        <f t="shared" si="11"/>
        <v>0</v>
      </c>
    </row>
    <row r="36" spans="1:29" s="245" customFormat="1" ht="39" customHeight="1" x14ac:dyDescent="0.2">
      <c r="A36" s="254">
        <v>28</v>
      </c>
      <c r="B36" s="73" t="s">
        <v>59</v>
      </c>
      <c r="C36" s="241">
        <f t="shared" si="0"/>
        <v>2502</v>
      </c>
      <c r="D36" s="241"/>
      <c r="E36" s="241">
        <v>2502</v>
      </c>
      <c r="F36" s="241">
        <f t="shared" si="1"/>
        <v>174</v>
      </c>
      <c r="G36" s="241"/>
      <c r="H36" s="241">
        <v>174</v>
      </c>
      <c r="I36" s="241">
        <v>101610</v>
      </c>
      <c r="J36" s="241">
        <v>101575.3</v>
      </c>
      <c r="K36" s="241">
        <f t="shared" si="2"/>
        <v>101551.8</v>
      </c>
      <c r="L36" s="241">
        <v>100708.1</v>
      </c>
      <c r="M36" s="241">
        <v>843.7</v>
      </c>
      <c r="N36" s="241">
        <v>826.7</v>
      </c>
      <c r="O36" s="241">
        <f t="shared" si="3"/>
        <v>101575.3</v>
      </c>
      <c r="P36" s="241">
        <v>100731.6</v>
      </c>
      <c r="Q36" s="241">
        <v>843.7</v>
      </c>
      <c r="R36" s="241">
        <v>826.7</v>
      </c>
      <c r="S36" s="259">
        <f t="shared" si="4"/>
        <v>23.5</v>
      </c>
      <c r="T36" s="259">
        <f t="shared" si="13"/>
        <v>23.5</v>
      </c>
      <c r="U36" s="259"/>
      <c r="V36" s="259">
        <f t="shared" si="6"/>
        <v>101575.3</v>
      </c>
      <c r="W36" s="242">
        <f t="shared" si="7"/>
        <v>100</v>
      </c>
      <c r="X36" s="242">
        <f t="shared" si="8"/>
        <v>-16.7</v>
      </c>
      <c r="Y36" s="243">
        <v>2080000</v>
      </c>
      <c r="Z36" s="244">
        <f t="shared" si="9"/>
        <v>100708100</v>
      </c>
      <c r="AA36" s="253" t="s">
        <v>135</v>
      </c>
      <c r="AB36" s="266">
        <f t="shared" si="10"/>
        <v>0</v>
      </c>
      <c r="AC36" s="266">
        <f t="shared" si="11"/>
        <v>0</v>
      </c>
    </row>
    <row r="37" spans="1:29" s="245" customFormat="1" ht="15" customHeight="1" x14ac:dyDescent="0.2">
      <c r="A37" s="254">
        <v>29</v>
      </c>
      <c r="B37" s="73" t="s">
        <v>60</v>
      </c>
      <c r="C37" s="241">
        <f t="shared" si="0"/>
        <v>3400</v>
      </c>
      <c r="D37" s="241">
        <v>2622</v>
      </c>
      <c r="E37" s="241">
        <v>778</v>
      </c>
      <c r="F37" s="241">
        <f t="shared" si="1"/>
        <v>192</v>
      </c>
      <c r="G37" s="241">
        <v>129</v>
      </c>
      <c r="H37" s="241">
        <v>63</v>
      </c>
      <c r="I37" s="241">
        <v>84735</v>
      </c>
      <c r="J37" s="241">
        <v>84735</v>
      </c>
      <c r="K37" s="241">
        <f t="shared" si="2"/>
        <v>91487.5</v>
      </c>
      <c r="L37" s="241">
        <v>90623.5</v>
      </c>
      <c r="M37" s="241">
        <v>864</v>
      </c>
      <c r="N37" s="241">
        <v>275.5</v>
      </c>
      <c r="O37" s="241">
        <f t="shared" si="3"/>
        <v>84735</v>
      </c>
      <c r="P37" s="241">
        <v>83871</v>
      </c>
      <c r="Q37" s="241">
        <v>864</v>
      </c>
      <c r="R37" s="241">
        <v>275.5</v>
      </c>
      <c r="S37" s="259">
        <f t="shared" si="4"/>
        <v>-6752.5</v>
      </c>
      <c r="T37" s="259">
        <f t="shared" si="13"/>
        <v>-6752.5</v>
      </c>
      <c r="U37" s="259"/>
      <c r="V37" s="259">
        <f t="shared" si="6"/>
        <v>84735</v>
      </c>
      <c r="W37" s="242">
        <f t="shared" si="7"/>
        <v>100</v>
      </c>
      <c r="X37" s="242">
        <f t="shared" si="8"/>
        <v>-16.7</v>
      </c>
      <c r="Y37" s="243">
        <v>2600000</v>
      </c>
      <c r="Z37" s="244">
        <f t="shared" si="9"/>
        <v>90623500</v>
      </c>
      <c r="AA37" s="42"/>
      <c r="AB37" s="266">
        <f t="shared" si="10"/>
        <v>0</v>
      </c>
      <c r="AC37" s="266">
        <f t="shared" si="11"/>
        <v>0</v>
      </c>
    </row>
    <row r="38" spans="1:29" s="245" customFormat="1" ht="15" customHeight="1" x14ac:dyDescent="0.2">
      <c r="A38" s="254">
        <v>30</v>
      </c>
      <c r="B38" s="73" t="s">
        <v>61</v>
      </c>
      <c r="C38" s="241">
        <f t="shared" si="0"/>
        <v>3095</v>
      </c>
      <c r="D38" s="241">
        <v>1022</v>
      </c>
      <c r="E38" s="241">
        <v>2073</v>
      </c>
      <c r="F38" s="241">
        <f t="shared" si="1"/>
        <v>188</v>
      </c>
      <c r="G38" s="241">
        <v>46</v>
      </c>
      <c r="H38" s="241">
        <v>142</v>
      </c>
      <c r="I38" s="241">
        <v>104895</v>
      </c>
      <c r="J38" s="241">
        <v>99752.5</v>
      </c>
      <c r="K38" s="241">
        <f t="shared" si="2"/>
        <v>99752.5</v>
      </c>
      <c r="L38" s="241">
        <v>98968.3</v>
      </c>
      <c r="M38" s="241">
        <v>784.2</v>
      </c>
      <c r="N38" s="241">
        <v>554.20000000000005</v>
      </c>
      <c r="O38" s="241">
        <f t="shared" si="3"/>
        <v>99752.5</v>
      </c>
      <c r="P38" s="241">
        <v>98968.3</v>
      </c>
      <c r="Q38" s="241">
        <v>784.2</v>
      </c>
      <c r="R38" s="241">
        <v>554.20000000000005</v>
      </c>
      <c r="S38" s="259">
        <f t="shared" si="4"/>
        <v>0</v>
      </c>
      <c r="T38" s="259">
        <f t="shared" si="13"/>
        <v>0</v>
      </c>
      <c r="U38" s="259"/>
      <c r="V38" s="259">
        <f t="shared" si="6"/>
        <v>99752.5</v>
      </c>
      <c r="W38" s="242">
        <f t="shared" si="7"/>
        <v>95.1</v>
      </c>
      <c r="X38" s="242">
        <f t="shared" si="8"/>
        <v>-11.8</v>
      </c>
      <c r="Y38" s="243">
        <v>6500000</v>
      </c>
      <c r="Z38" s="244">
        <f t="shared" si="9"/>
        <v>98968300</v>
      </c>
      <c r="AA38" s="42"/>
      <c r="AB38" s="266">
        <f t="shared" si="10"/>
        <v>0</v>
      </c>
      <c r="AC38" s="266">
        <f t="shared" si="11"/>
        <v>0</v>
      </c>
    </row>
    <row r="39" spans="1:29" s="245" customFormat="1" ht="26.25" customHeight="1" x14ac:dyDescent="0.2">
      <c r="A39" s="254">
        <v>31</v>
      </c>
      <c r="B39" s="73" t="s">
        <v>62</v>
      </c>
      <c r="C39" s="241">
        <f t="shared" si="0"/>
        <v>3954</v>
      </c>
      <c r="D39" s="241">
        <v>1097</v>
      </c>
      <c r="E39" s="241">
        <v>2857</v>
      </c>
      <c r="F39" s="241">
        <f t="shared" si="1"/>
        <v>216</v>
      </c>
      <c r="G39" s="241">
        <v>50</v>
      </c>
      <c r="H39" s="241">
        <v>166</v>
      </c>
      <c r="I39" s="241">
        <v>136277</v>
      </c>
      <c r="J39" s="241">
        <v>136264.4</v>
      </c>
      <c r="K39" s="241">
        <f t="shared" si="2"/>
        <v>136443.29999999999</v>
      </c>
      <c r="L39" s="241">
        <v>130191.3</v>
      </c>
      <c r="M39" s="241">
        <v>6252</v>
      </c>
      <c r="N39" s="241">
        <v>1156.3</v>
      </c>
      <c r="O39" s="241">
        <f t="shared" si="3"/>
        <v>136264.4</v>
      </c>
      <c r="P39" s="241">
        <v>130012.4</v>
      </c>
      <c r="Q39" s="241">
        <v>6252</v>
      </c>
      <c r="R39" s="241">
        <v>1156.3</v>
      </c>
      <c r="S39" s="259">
        <f t="shared" si="4"/>
        <v>-178.9</v>
      </c>
      <c r="T39" s="259">
        <f t="shared" si="13"/>
        <v>-178.9</v>
      </c>
      <c r="U39" s="259">
        <v>12.6</v>
      </c>
      <c r="V39" s="259">
        <f t="shared" si="6"/>
        <v>136277</v>
      </c>
      <c r="W39" s="242">
        <f t="shared" si="7"/>
        <v>100</v>
      </c>
      <c r="X39" s="242">
        <f t="shared" si="8"/>
        <v>-16.7</v>
      </c>
      <c r="Y39" s="243">
        <v>4000000</v>
      </c>
      <c r="Z39" s="244">
        <f t="shared" si="9"/>
        <v>130191300</v>
      </c>
      <c r="AA39" s="253" t="s">
        <v>137</v>
      </c>
      <c r="AB39" s="266">
        <f t="shared" si="10"/>
        <v>0</v>
      </c>
      <c r="AC39" s="266">
        <f t="shared" si="11"/>
        <v>0</v>
      </c>
    </row>
    <row r="40" spans="1:29" s="248" customFormat="1" ht="15" customHeight="1" x14ac:dyDescent="0.2">
      <c r="A40" s="254">
        <v>32</v>
      </c>
      <c r="B40" s="73" t="s">
        <v>63</v>
      </c>
      <c r="C40" s="241">
        <f t="shared" si="0"/>
        <v>3130</v>
      </c>
      <c r="D40" s="241"/>
      <c r="E40" s="241">
        <v>3130</v>
      </c>
      <c r="F40" s="241">
        <f t="shared" si="1"/>
        <v>240</v>
      </c>
      <c r="G40" s="241"/>
      <c r="H40" s="241">
        <v>240</v>
      </c>
      <c r="I40" s="241">
        <v>122731</v>
      </c>
      <c r="J40" s="241">
        <v>122731</v>
      </c>
      <c r="K40" s="241">
        <f t="shared" si="2"/>
        <v>127881</v>
      </c>
      <c r="L40" s="241">
        <v>125722</v>
      </c>
      <c r="M40" s="241">
        <v>2159</v>
      </c>
      <c r="N40" s="241">
        <v>835</v>
      </c>
      <c r="O40" s="241">
        <f t="shared" si="3"/>
        <v>122731</v>
      </c>
      <c r="P40" s="241">
        <v>121405</v>
      </c>
      <c r="Q40" s="241">
        <v>1326</v>
      </c>
      <c r="R40" s="241">
        <v>835</v>
      </c>
      <c r="S40" s="259">
        <f t="shared" si="4"/>
        <v>-5150</v>
      </c>
      <c r="T40" s="259">
        <f t="shared" si="13"/>
        <v>-5150</v>
      </c>
      <c r="U40" s="259"/>
      <c r="V40" s="259">
        <f t="shared" si="6"/>
        <v>122731</v>
      </c>
      <c r="W40" s="242">
        <f t="shared" si="7"/>
        <v>100</v>
      </c>
      <c r="X40" s="242">
        <f t="shared" si="8"/>
        <v>-16.7</v>
      </c>
      <c r="Y40" s="243">
        <v>3700000</v>
      </c>
      <c r="Z40" s="244">
        <f t="shared" si="9"/>
        <v>125722000</v>
      </c>
      <c r="AA40" s="42"/>
      <c r="AB40" s="266">
        <f t="shared" si="10"/>
        <v>833</v>
      </c>
      <c r="AC40" s="266">
        <f t="shared" si="11"/>
        <v>0</v>
      </c>
    </row>
    <row r="41" spans="1:29" s="248" customFormat="1" ht="15" customHeight="1" x14ac:dyDescent="0.2">
      <c r="A41" s="254">
        <v>33</v>
      </c>
      <c r="B41" s="73" t="s">
        <v>64</v>
      </c>
      <c r="C41" s="241">
        <f t="shared" si="0"/>
        <v>2099</v>
      </c>
      <c r="D41" s="241">
        <v>965</v>
      </c>
      <c r="E41" s="241">
        <v>1134</v>
      </c>
      <c r="F41" s="241">
        <f t="shared" si="1"/>
        <v>118</v>
      </c>
      <c r="G41" s="241">
        <v>40</v>
      </c>
      <c r="H41" s="241">
        <v>78</v>
      </c>
      <c r="I41" s="241">
        <v>65652</v>
      </c>
      <c r="J41" s="241">
        <v>65652</v>
      </c>
      <c r="K41" s="241">
        <f t="shared" si="2"/>
        <v>67365.2</v>
      </c>
      <c r="L41" s="241">
        <v>66757.899999999994</v>
      </c>
      <c r="M41" s="241">
        <v>607.29999999999995</v>
      </c>
      <c r="N41" s="241">
        <v>402.1</v>
      </c>
      <c r="O41" s="241">
        <f t="shared" si="3"/>
        <v>65652</v>
      </c>
      <c r="P41" s="241">
        <v>65044.7</v>
      </c>
      <c r="Q41" s="241">
        <v>607.29999999999995</v>
      </c>
      <c r="R41" s="241">
        <v>402.1</v>
      </c>
      <c r="S41" s="259">
        <f t="shared" si="4"/>
        <v>-1713.2</v>
      </c>
      <c r="T41" s="259">
        <f t="shared" si="13"/>
        <v>-1713.2</v>
      </c>
      <c r="U41" s="259"/>
      <c r="V41" s="259">
        <f t="shared" si="6"/>
        <v>65652</v>
      </c>
      <c r="W41" s="242">
        <f t="shared" si="7"/>
        <v>100</v>
      </c>
      <c r="X41" s="242">
        <f t="shared" si="8"/>
        <v>-16.7</v>
      </c>
      <c r="Y41" s="243">
        <v>2100000</v>
      </c>
      <c r="Z41" s="244">
        <f t="shared" si="9"/>
        <v>66757900</v>
      </c>
      <c r="AA41" s="42"/>
      <c r="AB41" s="266">
        <f t="shared" si="10"/>
        <v>0</v>
      </c>
      <c r="AC41" s="266">
        <f t="shared" si="11"/>
        <v>0</v>
      </c>
    </row>
    <row r="42" spans="1:29" s="248" customFormat="1" ht="28.5" customHeight="1" x14ac:dyDescent="0.2">
      <c r="A42" s="254">
        <v>34</v>
      </c>
      <c r="B42" s="73" t="s">
        <v>65</v>
      </c>
      <c r="C42" s="241">
        <f t="shared" si="0"/>
        <v>1762</v>
      </c>
      <c r="D42" s="241"/>
      <c r="E42" s="241">
        <v>1762</v>
      </c>
      <c r="F42" s="241">
        <f t="shared" si="1"/>
        <v>124</v>
      </c>
      <c r="G42" s="241"/>
      <c r="H42" s="241">
        <v>124</v>
      </c>
      <c r="I42" s="241">
        <v>72213</v>
      </c>
      <c r="J42" s="241">
        <v>72212.7</v>
      </c>
      <c r="K42" s="241">
        <f t="shared" si="2"/>
        <v>72421.399999999994</v>
      </c>
      <c r="L42" s="241">
        <v>71747.5</v>
      </c>
      <c r="M42" s="241">
        <v>673.9</v>
      </c>
      <c r="N42" s="241">
        <v>444.2</v>
      </c>
      <c r="O42" s="241">
        <f t="shared" si="3"/>
        <v>72212.7</v>
      </c>
      <c r="P42" s="241">
        <v>71538.8</v>
      </c>
      <c r="Q42" s="241">
        <v>673.9</v>
      </c>
      <c r="R42" s="241">
        <v>444.2</v>
      </c>
      <c r="S42" s="259">
        <f t="shared" si="4"/>
        <v>-208.7</v>
      </c>
      <c r="T42" s="259"/>
      <c r="U42" s="259"/>
      <c r="V42" s="259">
        <f t="shared" si="6"/>
        <v>72212.7</v>
      </c>
      <c r="W42" s="242">
        <f t="shared" si="7"/>
        <v>100</v>
      </c>
      <c r="X42" s="242">
        <f t="shared" si="8"/>
        <v>-16.7</v>
      </c>
      <c r="Y42" s="243">
        <v>1500000</v>
      </c>
      <c r="Z42" s="244">
        <f t="shared" si="9"/>
        <v>71747500</v>
      </c>
      <c r="AA42" s="253" t="s">
        <v>139</v>
      </c>
      <c r="AB42" s="266">
        <f t="shared" si="10"/>
        <v>0</v>
      </c>
      <c r="AC42" s="266">
        <f t="shared" si="11"/>
        <v>0</v>
      </c>
    </row>
    <row r="43" spans="1:29" ht="15" customHeight="1" x14ac:dyDescent="0.2">
      <c r="A43" s="102"/>
      <c r="B43" s="146" t="s">
        <v>66</v>
      </c>
      <c r="C43" s="187">
        <f t="shared" si="0"/>
        <v>0</v>
      </c>
      <c r="D43" s="187"/>
      <c r="E43" s="187"/>
      <c r="F43" s="187">
        <f t="shared" si="1"/>
        <v>0</v>
      </c>
      <c r="G43" s="187"/>
      <c r="H43" s="187"/>
      <c r="I43" s="187">
        <f>248689-33610.8</f>
        <v>215078.2</v>
      </c>
      <c r="J43" s="187">
        <v>0</v>
      </c>
      <c r="K43" s="187">
        <f t="shared" si="2"/>
        <v>0</v>
      </c>
      <c r="L43" s="187"/>
      <c r="M43" s="187"/>
      <c r="N43" s="187"/>
      <c r="O43" s="187">
        <f t="shared" si="3"/>
        <v>0</v>
      </c>
      <c r="P43" s="187">
        <f>J43</f>
        <v>0</v>
      </c>
      <c r="Q43" s="187"/>
      <c r="R43" s="187"/>
      <c r="S43" s="74">
        <f t="shared" si="4"/>
        <v>0</v>
      </c>
      <c r="T43" s="74">
        <f>J43-K43</f>
        <v>0</v>
      </c>
      <c r="U43" s="74"/>
      <c r="V43" s="74">
        <f t="shared" si="6"/>
        <v>0</v>
      </c>
      <c r="W43" s="51">
        <f t="shared" si="7"/>
        <v>0</v>
      </c>
      <c r="X43" s="51"/>
      <c r="Y43" s="188"/>
      <c r="Z43" s="189">
        <f t="shared" si="9"/>
        <v>0</v>
      </c>
      <c r="AA43" s="10"/>
      <c r="AB43" s="266">
        <f t="shared" si="10"/>
        <v>0</v>
      </c>
      <c r="AC43" s="266">
        <f t="shared" si="11"/>
        <v>0</v>
      </c>
    </row>
    <row r="44" spans="1:29" s="194" customFormat="1" ht="21" customHeight="1" x14ac:dyDescent="0.2">
      <c r="A44" s="103"/>
      <c r="B44" s="78" t="s">
        <v>4</v>
      </c>
      <c r="C44" s="190">
        <f t="shared" ref="C44:V44" si="14">SUM(C9:C43)</f>
        <v>180687</v>
      </c>
      <c r="D44" s="190">
        <f t="shared" si="14"/>
        <v>133343</v>
      </c>
      <c r="E44" s="190">
        <f t="shared" si="14"/>
        <v>47344</v>
      </c>
      <c r="F44" s="190">
        <f t="shared" si="14"/>
        <v>8597</v>
      </c>
      <c r="G44" s="190">
        <f t="shared" si="14"/>
        <v>5292</v>
      </c>
      <c r="H44" s="190">
        <f t="shared" si="14"/>
        <v>3305</v>
      </c>
      <c r="I44" s="190">
        <f>SUM(I9:I43)</f>
        <v>4778611</v>
      </c>
      <c r="J44" s="190">
        <f t="shared" si="14"/>
        <v>4491818.7</v>
      </c>
      <c r="K44" s="190">
        <f t="shared" si="14"/>
        <v>4536201</v>
      </c>
      <c r="L44" s="190">
        <f t="shared" si="14"/>
        <v>4470068.2</v>
      </c>
      <c r="M44" s="190">
        <f t="shared" si="14"/>
        <v>66132.800000000003</v>
      </c>
      <c r="N44" s="190">
        <f t="shared" si="14"/>
        <v>37461.5</v>
      </c>
      <c r="O44" s="190">
        <f t="shared" si="14"/>
        <v>4490725.4000000004</v>
      </c>
      <c r="P44" s="190">
        <f t="shared" si="14"/>
        <v>4425425.7</v>
      </c>
      <c r="Q44" s="190">
        <f t="shared" si="14"/>
        <v>65299.7</v>
      </c>
      <c r="R44" s="190">
        <f t="shared" si="14"/>
        <v>37648.1</v>
      </c>
      <c r="S44" s="260">
        <f t="shared" si="14"/>
        <v>-44382.3</v>
      </c>
      <c r="T44" s="260">
        <f t="shared" si="14"/>
        <v>-44702</v>
      </c>
      <c r="U44" s="260">
        <f t="shared" si="14"/>
        <v>12.6</v>
      </c>
      <c r="V44" s="260">
        <f t="shared" si="14"/>
        <v>4491831.3</v>
      </c>
      <c r="W44" s="224"/>
      <c r="X44" s="225">
        <f>(I44-I43)/12*8</f>
        <v>3042355.2000000002</v>
      </c>
      <c r="Y44" s="193"/>
      <c r="AA44" s="30"/>
    </row>
    <row r="45" spans="1:29" hidden="1" x14ac:dyDescent="0.2">
      <c r="Q45" s="195"/>
    </row>
    <row r="46" spans="1:29" hidden="1" x14ac:dyDescent="0.2">
      <c r="V46" s="261"/>
    </row>
    <row r="47" spans="1:29" ht="5.25" hidden="1" customHeight="1" x14ac:dyDescent="0.2"/>
    <row r="48" spans="1:29" hidden="1" x14ac:dyDescent="0.2">
      <c r="J48" s="196"/>
    </row>
    <row r="49" spans="1:27" hidden="1" x14ac:dyDescent="0.2"/>
    <row r="50" spans="1:27" hidden="1" x14ac:dyDescent="0.2"/>
    <row r="51" spans="1:27" hidden="1" x14ac:dyDescent="0.2"/>
    <row r="52" spans="1:27" hidden="1" x14ac:dyDescent="0.2"/>
    <row r="53" spans="1:27" hidden="1" x14ac:dyDescent="0.2"/>
    <row r="54" spans="1:27" hidden="1" x14ac:dyDescent="0.2"/>
    <row r="55" spans="1:27" hidden="1" x14ac:dyDescent="0.2"/>
    <row r="56" spans="1:27" hidden="1" x14ac:dyDescent="0.2"/>
    <row r="57" spans="1:27" hidden="1" x14ac:dyDescent="0.2"/>
    <row r="58" spans="1:27" hidden="1" x14ac:dyDescent="0.2"/>
    <row r="59" spans="1:27" hidden="1" x14ac:dyDescent="0.2"/>
    <row r="60" spans="1:27" s="263" customFormat="1" ht="42.75" customHeight="1" x14ac:dyDescent="0.2">
      <c r="A60" s="262"/>
      <c r="B60" s="263" t="s">
        <v>79</v>
      </c>
      <c r="S60" s="262" t="s">
        <v>141</v>
      </c>
      <c r="T60" s="262"/>
      <c r="U60" s="262"/>
      <c r="V60" s="262"/>
      <c r="W60" s="262"/>
      <c r="X60" s="262"/>
      <c r="AA60" s="264"/>
    </row>
    <row r="61" spans="1:27" ht="11.25" customHeight="1" x14ac:dyDescent="0.2">
      <c r="M61" s="195">
        <f>M44-Q44</f>
        <v>833.1</v>
      </c>
      <c r="AA61" s="265"/>
    </row>
    <row r="62" spans="1:27" x14ac:dyDescent="0.2">
      <c r="B62" s="148" t="s">
        <v>77</v>
      </c>
      <c r="AA62" s="265"/>
    </row>
    <row r="63" spans="1:27" x14ac:dyDescent="0.2">
      <c r="B63" s="148" t="s">
        <v>78</v>
      </c>
      <c r="I63" s="196"/>
      <c r="AA63" s="265"/>
    </row>
  </sheetData>
  <mergeCells count="26">
    <mergeCell ref="B1:S1"/>
    <mergeCell ref="U1:V3"/>
    <mergeCell ref="B2:S2"/>
    <mergeCell ref="J3:N3"/>
    <mergeCell ref="A5:A7"/>
    <mergeCell ref="B5:B7"/>
    <mergeCell ref="C5:E6"/>
    <mergeCell ref="F5:H6"/>
    <mergeCell ref="I5:I7"/>
    <mergeCell ref="J5:J7"/>
    <mergeCell ref="AA5:AA7"/>
    <mergeCell ref="W5:W7"/>
    <mergeCell ref="X5:X7"/>
    <mergeCell ref="Y5:Y7"/>
    <mergeCell ref="K6:K7"/>
    <mergeCell ref="L6:L7"/>
    <mergeCell ref="M6:N6"/>
    <mergeCell ref="O6:O7"/>
    <mergeCell ref="P6:P7"/>
    <mergeCell ref="Q6:R6"/>
    <mergeCell ref="K5:N5"/>
    <mergeCell ref="O5:R5"/>
    <mergeCell ref="S5:S7"/>
    <mergeCell ref="T5:T7"/>
    <mergeCell ref="U5:U7"/>
    <mergeCell ref="V5:V7"/>
  </mergeCells>
  <pageMargins left="0.11811023622047245" right="0.11811023622047245" top="0.74803149606299213" bottom="0.74803149606299213" header="0.31496062992125984" footer="0.31496062992125984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G46"/>
  <sheetViews>
    <sheetView zoomScale="130" zoomScaleNormal="130" workbookViewId="0">
      <selection activeCell="K34" sqref="K34"/>
    </sheetView>
  </sheetViews>
  <sheetFormatPr defaultRowHeight="12" x14ac:dyDescent="0.2"/>
  <cols>
    <col min="1" max="1" width="2.7109375" style="15" bestFit="1" customWidth="1"/>
    <col min="2" max="2" width="17" style="15" customWidth="1"/>
    <col min="3" max="3" width="10.28515625" style="15" hidden="1" customWidth="1"/>
    <col min="4" max="4" width="9.85546875" style="15" hidden="1" customWidth="1"/>
    <col min="5" max="5" width="8.85546875" style="15" hidden="1" customWidth="1"/>
    <col min="6" max="6" width="7.28515625" style="15" hidden="1" customWidth="1"/>
    <col min="7" max="7" width="9.5703125" style="15" hidden="1" customWidth="1"/>
    <col min="8" max="8" width="10.28515625" style="15" hidden="1" customWidth="1"/>
    <col min="9" max="9" width="8.5703125" style="15" hidden="1" customWidth="1"/>
    <col min="10" max="20" width="9.42578125" style="15" hidden="1" customWidth="1"/>
    <col min="21" max="21" width="8" style="15" bestFit="1" customWidth="1"/>
    <col min="22" max="22" width="8.85546875" style="15" bestFit="1" customWidth="1"/>
    <col min="23" max="25" width="7.85546875" style="15" bestFit="1" customWidth="1"/>
    <col min="26" max="26" width="8.85546875" style="15" bestFit="1" customWidth="1"/>
    <col min="27" max="28" width="7.28515625" style="15" bestFit="1" customWidth="1"/>
    <col min="29" max="29" width="7.85546875" style="15" bestFit="1" customWidth="1"/>
    <col min="30" max="30" width="8.85546875" style="15" bestFit="1" customWidth="1"/>
    <col min="31" max="31" width="7.85546875" style="15" bestFit="1" customWidth="1"/>
    <col min="32" max="32" width="7.28515625" style="15" bestFit="1" customWidth="1"/>
    <col min="33" max="33" width="7.85546875" style="15" bestFit="1" customWidth="1"/>
    <col min="34" max="34" width="8.85546875" style="15" bestFit="1" customWidth="1"/>
    <col min="35" max="35" width="7.85546875" style="15" bestFit="1" customWidth="1"/>
    <col min="36" max="36" width="7.28515625" style="15" bestFit="1" customWidth="1"/>
    <col min="37" max="37" width="7.85546875" style="15" bestFit="1" customWidth="1"/>
    <col min="38" max="38" width="8.85546875" style="15" bestFit="1" customWidth="1"/>
    <col min="39" max="41" width="7.85546875" style="15" bestFit="1" customWidth="1"/>
    <col min="42" max="42" width="8.85546875" style="15" bestFit="1" customWidth="1"/>
    <col min="43" max="45" width="7.85546875" style="15" bestFit="1" customWidth="1"/>
    <col min="46" max="46" width="8.85546875" style="15" bestFit="1" customWidth="1"/>
    <col min="47" max="49" width="7.85546875" style="15" bestFit="1" customWidth="1"/>
    <col min="50" max="50" width="8.85546875" style="15" bestFit="1" customWidth="1"/>
    <col min="51" max="51" width="13.7109375" style="32" bestFit="1" customWidth="1"/>
    <col min="52" max="52" width="8.5703125" style="14" bestFit="1" customWidth="1"/>
    <col min="53" max="53" width="3.28515625" style="14" bestFit="1" customWidth="1"/>
    <col min="54" max="54" width="14.7109375" style="226" bestFit="1" customWidth="1"/>
    <col min="55" max="110" width="9.140625" style="14"/>
    <col min="111" max="16384" width="9.140625" style="15"/>
  </cols>
  <sheetData>
    <row r="1" spans="1:111" ht="12" customHeight="1" x14ac:dyDescent="0.2">
      <c r="A1" s="255" t="s">
        <v>69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  <c r="AU1" s="255"/>
      <c r="AV1" s="255"/>
      <c r="AW1" s="255"/>
      <c r="AX1" s="255"/>
      <c r="AY1" s="255"/>
    </row>
    <row r="2" spans="1:111" ht="8.25" customHeight="1" x14ac:dyDescent="0.2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</row>
    <row r="3" spans="1:111" ht="12" customHeight="1" x14ac:dyDescent="0.2">
      <c r="A3" s="255" t="s">
        <v>131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</row>
    <row r="4" spans="1:111" ht="2.25" customHeight="1" x14ac:dyDescent="0.2"/>
    <row r="5" spans="1:111" s="17" customFormat="1" ht="48" customHeight="1" x14ac:dyDescent="0.2">
      <c r="A5" s="429"/>
      <c r="B5" s="431" t="s">
        <v>70</v>
      </c>
      <c r="C5" s="424" t="s">
        <v>71</v>
      </c>
      <c r="D5" s="424"/>
      <c r="E5" s="425" t="s">
        <v>72</v>
      </c>
      <c r="F5" s="426" t="s">
        <v>7</v>
      </c>
      <c r="G5" s="424" t="s">
        <v>73</v>
      </c>
      <c r="H5" s="424"/>
      <c r="I5" s="425" t="s">
        <v>72</v>
      </c>
      <c r="J5" s="426" t="s">
        <v>7</v>
      </c>
      <c r="K5" s="424" t="s">
        <v>80</v>
      </c>
      <c r="L5" s="424"/>
      <c r="M5" s="425" t="s">
        <v>72</v>
      </c>
      <c r="N5" s="426" t="s">
        <v>7</v>
      </c>
      <c r="O5" s="424" t="s">
        <v>86</v>
      </c>
      <c r="P5" s="424"/>
      <c r="Q5" s="425" t="s">
        <v>72</v>
      </c>
      <c r="R5" s="426" t="s">
        <v>7</v>
      </c>
      <c r="S5" s="424" t="s">
        <v>87</v>
      </c>
      <c r="T5" s="424"/>
      <c r="U5" s="425" t="s">
        <v>72</v>
      </c>
      <c r="V5" s="426" t="s">
        <v>7</v>
      </c>
      <c r="W5" s="424" t="s">
        <v>88</v>
      </c>
      <c r="X5" s="424"/>
      <c r="Y5" s="425" t="s">
        <v>72</v>
      </c>
      <c r="Z5" s="426" t="s">
        <v>7</v>
      </c>
      <c r="AA5" s="424" t="s">
        <v>106</v>
      </c>
      <c r="AB5" s="424"/>
      <c r="AC5" s="425" t="s">
        <v>72</v>
      </c>
      <c r="AD5" s="426" t="s">
        <v>7</v>
      </c>
      <c r="AE5" s="424" t="s">
        <v>118</v>
      </c>
      <c r="AF5" s="424"/>
      <c r="AG5" s="425" t="s">
        <v>72</v>
      </c>
      <c r="AH5" s="426" t="s">
        <v>7</v>
      </c>
      <c r="AI5" s="424" t="s">
        <v>120</v>
      </c>
      <c r="AJ5" s="424"/>
      <c r="AK5" s="425" t="s">
        <v>72</v>
      </c>
      <c r="AL5" s="426" t="s">
        <v>7</v>
      </c>
      <c r="AM5" s="424" t="s">
        <v>124</v>
      </c>
      <c r="AN5" s="424"/>
      <c r="AO5" s="425" t="s">
        <v>72</v>
      </c>
      <c r="AP5" s="426" t="s">
        <v>7</v>
      </c>
      <c r="AQ5" s="424" t="s">
        <v>130</v>
      </c>
      <c r="AR5" s="424"/>
      <c r="AS5" s="425" t="s">
        <v>129</v>
      </c>
      <c r="AT5" s="426" t="s">
        <v>7</v>
      </c>
      <c r="AU5" s="424" t="s">
        <v>132</v>
      </c>
      <c r="AV5" s="424"/>
      <c r="AW5" s="425" t="s">
        <v>72</v>
      </c>
      <c r="AX5" s="426" t="s">
        <v>7</v>
      </c>
      <c r="AY5" s="422" t="s">
        <v>133</v>
      </c>
      <c r="AZ5" s="31"/>
      <c r="BA5" s="16"/>
      <c r="BB5" s="457" t="s">
        <v>126</v>
      </c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</row>
    <row r="6" spans="1:111" s="17" customFormat="1" ht="55.5" customHeight="1" x14ac:dyDescent="0.2">
      <c r="A6" s="430"/>
      <c r="B6" s="431"/>
      <c r="C6" s="238" t="s">
        <v>8</v>
      </c>
      <c r="D6" s="238" t="s">
        <v>9</v>
      </c>
      <c r="E6" s="425"/>
      <c r="F6" s="427"/>
      <c r="G6" s="238" t="s">
        <v>8</v>
      </c>
      <c r="H6" s="238" t="s">
        <v>74</v>
      </c>
      <c r="I6" s="425"/>
      <c r="J6" s="427"/>
      <c r="K6" s="238" t="s">
        <v>8</v>
      </c>
      <c r="L6" s="238" t="s">
        <v>74</v>
      </c>
      <c r="M6" s="425"/>
      <c r="N6" s="427"/>
      <c r="O6" s="238" t="s">
        <v>8</v>
      </c>
      <c r="P6" s="238" t="s">
        <v>74</v>
      </c>
      <c r="Q6" s="425"/>
      <c r="R6" s="427"/>
      <c r="S6" s="238" t="s">
        <v>8</v>
      </c>
      <c r="T6" s="238" t="s">
        <v>74</v>
      </c>
      <c r="U6" s="425"/>
      <c r="V6" s="427"/>
      <c r="W6" s="238" t="s">
        <v>8</v>
      </c>
      <c r="X6" s="238" t="s">
        <v>74</v>
      </c>
      <c r="Y6" s="425"/>
      <c r="Z6" s="427"/>
      <c r="AA6" s="238" t="s">
        <v>8</v>
      </c>
      <c r="AB6" s="238" t="s">
        <v>74</v>
      </c>
      <c r="AC6" s="425"/>
      <c r="AD6" s="427"/>
      <c r="AE6" s="238" t="s">
        <v>8</v>
      </c>
      <c r="AF6" s="238" t="s">
        <v>74</v>
      </c>
      <c r="AG6" s="425"/>
      <c r="AH6" s="427"/>
      <c r="AI6" s="238" t="s">
        <v>8</v>
      </c>
      <c r="AJ6" s="238" t="s">
        <v>74</v>
      </c>
      <c r="AK6" s="425"/>
      <c r="AL6" s="427"/>
      <c r="AM6" s="238" t="s">
        <v>8</v>
      </c>
      <c r="AN6" s="238" t="s">
        <v>74</v>
      </c>
      <c r="AO6" s="425"/>
      <c r="AP6" s="427"/>
      <c r="AQ6" s="240" t="s">
        <v>8</v>
      </c>
      <c r="AR6" s="240" t="s">
        <v>74</v>
      </c>
      <c r="AS6" s="425"/>
      <c r="AT6" s="427"/>
      <c r="AU6" s="240" t="s">
        <v>8</v>
      </c>
      <c r="AV6" s="240" t="s">
        <v>74</v>
      </c>
      <c r="AW6" s="425"/>
      <c r="AX6" s="427"/>
      <c r="AY6" s="423"/>
      <c r="AZ6" s="31" t="s">
        <v>75</v>
      </c>
      <c r="BA6" s="16"/>
      <c r="BB6" s="457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</row>
    <row r="7" spans="1:111" x14ac:dyDescent="0.2">
      <c r="A7" s="18">
        <v>1</v>
      </c>
      <c r="B7" s="19" t="s">
        <v>32</v>
      </c>
      <c r="C7" s="36">
        <v>5648</v>
      </c>
      <c r="D7" s="36">
        <v>1919</v>
      </c>
      <c r="E7" s="38">
        <f t="shared" ref="E7:E40" si="0">C7+D7</f>
        <v>7567</v>
      </c>
      <c r="F7" s="36">
        <v>23</v>
      </c>
      <c r="G7" s="36">
        <v>5448</v>
      </c>
      <c r="H7" s="36">
        <v>1831</v>
      </c>
      <c r="I7" s="36">
        <f t="shared" ref="I7:I40" si="1">G7+H7</f>
        <v>7279</v>
      </c>
      <c r="J7" s="36">
        <v>24</v>
      </c>
      <c r="K7" s="36">
        <v>5608</v>
      </c>
      <c r="L7" s="36">
        <v>1910</v>
      </c>
      <c r="M7" s="36">
        <f>K7+L7</f>
        <v>7518</v>
      </c>
      <c r="N7" s="36">
        <v>23</v>
      </c>
      <c r="O7" s="36">
        <v>5669</v>
      </c>
      <c r="P7" s="36">
        <v>1940</v>
      </c>
      <c r="Q7" s="36">
        <f>O7+P7</f>
        <v>7609</v>
      </c>
      <c r="R7" s="36">
        <v>23</v>
      </c>
      <c r="S7" s="36">
        <v>9831</v>
      </c>
      <c r="T7" s="36">
        <v>2082</v>
      </c>
      <c r="U7" s="36">
        <f>S7+T7</f>
        <v>11913</v>
      </c>
      <c r="V7" s="36">
        <v>23</v>
      </c>
      <c r="W7" s="36">
        <v>9849</v>
      </c>
      <c r="X7" s="36">
        <v>3051</v>
      </c>
      <c r="Y7" s="36">
        <f>W7+X7</f>
        <v>12900</v>
      </c>
      <c r="Z7" s="36">
        <v>24</v>
      </c>
      <c r="AA7" s="36">
        <v>1711</v>
      </c>
      <c r="AB7" s="36">
        <v>1189</v>
      </c>
      <c r="AC7" s="36">
        <f>AA7+AB7</f>
        <v>2900</v>
      </c>
      <c r="AD7" s="36">
        <v>41</v>
      </c>
      <c r="AE7" s="36">
        <v>3019</v>
      </c>
      <c r="AF7" s="36">
        <v>1923</v>
      </c>
      <c r="AG7" s="36">
        <f>AE7+AF7</f>
        <v>4942</v>
      </c>
      <c r="AH7" s="36">
        <v>29</v>
      </c>
      <c r="AI7" s="36">
        <v>7745</v>
      </c>
      <c r="AJ7" s="36">
        <v>2655</v>
      </c>
      <c r="AK7" s="36">
        <f>AI7+AJ7</f>
        <v>10400</v>
      </c>
      <c r="AL7" s="36">
        <v>29</v>
      </c>
      <c r="AM7" s="36">
        <v>8769</v>
      </c>
      <c r="AN7" s="36">
        <v>3708</v>
      </c>
      <c r="AO7" s="36">
        <f>AM7+AN7</f>
        <v>12477</v>
      </c>
      <c r="AP7" s="36">
        <v>35</v>
      </c>
      <c r="AQ7" s="36">
        <v>8469</v>
      </c>
      <c r="AR7" s="36">
        <v>1948</v>
      </c>
      <c r="AS7" s="36">
        <f>AQ7+AR7</f>
        <v>10417</v>
      </c>
      <c r="AT7" s="36">
        <v>33</v>
      </c>
      <c r="AU7" s="36">
        <v>7289</v>
      </c>
      <c r="AV7" s="36">
        <v>2796</v>
      </c>
      <c r="AW7" s="36">
        <f>AU7+AV7</f>
        <v>10085</v>
      </c>
      <c r="AX7" s="36">
        <v>33</v>
      </c>
      <c r="AY7" s="39">
        <f>E7+I7+M7+Q7+U7+Y7+AC7+AG7+AK7+AO7+AS7+AW7</f>
        <v>106007</v>
      </c>
      <c r="AZ7" s="41">
        <f>август!L9-'фот декабрь'!AY7</f>
        <v>-48322</v>
      </c>
      <c r="BA7" s="41">
        <f>декабрь!L9-'фот декабрь'!AY7</f>
        <v>-1</v>
      </c>
      <c r="BB7" s="226">
        <f>AK7/Q7*100</f>
        <v>137</v>
      </c>
      <c r="BC7" s="41">
        <f>C7+G7+K7+O7+S7+W7+AA7+AE7+AI7+AM7+AQ7+AU7</f>
        <v>79055</v>
      </c>
      <c r="BD7" s="41">
        <f>D7+H7+L7+P7+T7+X7+AB7+AF7+AJ7+AN7+AR7+AV7</f>
        <v>26952</v>
      </c>
      <c r="BE7" s="41">
        <f>BC7+BD7</f>
        <v>106007</v>
      </c>
    </row>
    <row r="8" spans="1:111" x14ac:dyDescent="0.2">
      <c r="A8" s="20">
        <v>2</v>
      </c>
      <c r="B8" s="21" t="s">
        <v>33</v>
      </c>
      <c r="C8" s="36">
        <v>10328</v>
      </c>
      <c r="D8" s="36">
        <v>3528</v>
      </c>
      <c r="E8" s="38">
        <f t="shared" si="0"/>
        <v>13856</v>
      </c>
      <c r="F8" s="36">
        <v>26</v>
      </c>
      <c r="G8" s="36">
        <v>10945</v>
      </c>
      <c r="H8" s="36">
        <v>3502</v>
      </c>
      <c r="I8" s="36">
        <f t="shared" si="1"/>
        <v>14447</v>
      </c>
      <c r="J8" s="36">
        <v>26</v>
      </c>
      <c r="K8" s="36">
        <v>9794</v>
      </c>
      <c r="L8" s="36">
        <v>3556</v>
      </c>
      <c r="M8" s="36">
        <f t="shared" ref="M8:M40" si="2">K8+L8</f>
        <v>13350</v>
      </c>
      <c r="N8" s="36">
        <v>26</v>
      </c>
      <c r="O8" s="36">
        <v>10382</v>
      </c>
      <c r="P8" s="36">
        <v>3542</v>
      </c>
      <c r="Q8" s="36">
        <f t="shared" ref="Q8:Q40" si="3">O8+P8</f>
        <v>13924</v>
      </c>
      <c r="R8" s="36">
        <v>26</v>
      </c>
      <c r="S8" s="36">
        <v>18065</v>
      </c>
      <c r="T8" s="36">
        <v>6169</v>
      </c>
      <c r="U8" s="36">
        <f t="shared" ref="U8:U40" si="4">S8+T8</f>
        <v>24234</v>
      </c>
      <c r="V8" s="36">
        <v>26</v>
      </c>
      <c r="W8" s="36">
        <v>17795</v>
      </c>
      <c r="X8" s="36">
        <v>6096</v>
      </c>
      <c r="Y8" s="36">
        <f t="shared" ref="Y8:Y40" si="5">W8+X8</f>
        <v>23891</v>
      </c>
      <c r="Z8" s="36">
        <v>26</v>
      </c>
      <c r="AA8" s="36">
        <v>3469</v>
      </c>
      <c r="AB8" s="36">
        <v>1253</v>
      </c>
      <c r="AC8" s="36">
        <f t="shared" ref="AC8:AC40" si="6">AA8+AB8</f>
        <v>4722</v>
      </c>
      <c r="AD8" s="36">
        <v>26</v>
      </c>
      <c r="AE8" s="36">
        <v>5482</v>
      </c>
      <c r="AF8" s="36">
        <v>1694</v>
      </c>
      <c r="AG8" s="36">
        <f t="shared" ref="AG8:AG40" si="7">AE8+AF8</f>
        <v>7176</v>
      </c>
      <c r="AH8" s="36">
        <v>26</v>
      </c>
      <c r="AI8" s="36">
        <v>16515</v>
      </c>
      <c r="AJ8" s="36">
        <v>5711</v>
      </c>
      <c r="AK8" s="36">
        <f t="shared" ref="AK8:AK40" si="8">AI8+AJ8</f>
        <v>22226</v>
      </c>
      <c r="AL8" s="36">
        <v>30</v>
      </c>
      <c r="AM8" s="36">
        <v>16195</v>
      </c>
      <c r="AN8" s="36">
        <v>5513</v>
      </c>
      <c r="AO8" s="36">
        <f t="shared" ref="AO8:AO40" si="9">AM8+AN8</f>
        <v>21708</v>
      </c>
      <c r="AP8" s="36">
        <v>30</v>
      </c>
      <c r="AQ8" s="36">
        <v>17421</v>
      </c>
      <c r="AR8" s="36">
        <v>5932</v>
      </c>
      <c r="AS8" s="36">
        <f t="shared" ref="AS8:AS40" si="10">AQ8+AR8</f>
        <v>23353</v>
      </c>
      <c r="AT8" s="36">
        <v>30</v>
      </c>
      <c r="AU8" s="36">
        <v>17966</v>
      </c>
      <c r="AV8" s="36">
        <v>6039</v>
      </c>
      <c r="AW8" s="36">
        <f t="shared" ref="AW8:AW40" si="11">AU8+AV8</f>
        <v>24005</v>
      </c>
      <c r="AX8" s="36">
        <v>30</v>
      </c>
      <c r="AY8" s="39">
        <f t="shared" ref="AY8:AY40" si="12">E8+I8+M8+Q8+U8+Y8+AC8+AG8+AK8+AO8+AS8+AW8</f>
        <v>206892</v>
      </c>
      <c r="AZ8" s="41">
        <f>август!L10-'фот декабрь'!AY8</f>
        <v>-98468</v>
      </c>
      <c r="BA8" s="41">
        <f>декабрь!L10-'фот декабрь'!AY8</f>
        <v>0</v>
      </c>
      <c r="BB8" s="226">
        <f t="shared" ref="BB8:BB41" si="13">AK8/Q8*100</f>
        <v>160</v>
      </c>
      <c r="BC8" s="41">
        <f t="shared" ref="BC8:BC40" si="14">C8+G8+K8+O8+S8+W8+AA8+AE8+AI8+AM8+AQ8+AU8</f>
        <v>154357</v>
      </c>
      <c r="BD8" s="41">
        <f t="shared" ref="BD8:BD40" si="15">D8+H8+L8+P8+T8+X8+AB8+AF8+AJ8+AN8+AR8+AV8</f>
        <v>52535</v>
      </c>
      <c r="BE8" s="41">
        <f t="shared" ref="BE8:BE40" si="16">BC8+BD8</f>
        <v>206892</v>
      </c>
    </row>
    <row r="9" spans="1:111" x14ac:dyDescent="0.2">
      <c r="A9" s="22">
        <v>3</v>
      </c>
      <c r="B9" s="23" t="s">
        <v>34</v>
      </c>
      <c r="C9" s="37">
        <v>3913</v>
      </c>
      <c r="D9" s="37">
        <v>1331</v>
      </c>
      <c r="E9" s="40">
        <f t="shared" si="0"/>
        <v>5244</v>
      </c>
      <c r="F9" s="37">
        <v>20</v>
      </c>
      <c r="G9" s="36">
        <v>3902</v>
      </c>
      <c r="H9" s="36">
        <v>1308</v>
      </c>
      <c r="I9" s="36">
        <f t="shared" si="1"/>
        <v>5210</v>
      </c>
      <c r="J9" s="36">
        <v>22</v>
      </c>
      <c r="K9" s="36">
        <v>3878</v>
      </c>
      <c r="L9" s="36">
        <v>1294</v>
      </c>
      <c r="M9" s="36">
        <f t="shared" si="2"/>
        <v>5172</v>
      </c>
      <c r="N9" s="36">
        <v>21</v>
      </c>
      <c r="O9" s="36">
        <v>3869</v>
      </c>
      <c r="P9" s="36">
        <v>1348</v>
      </c>
      <c r="Q9" s="36">
        <f t="shared" si="3"/>
        <v>5217</v>
      </c>
      <c r="R9" s="36">
        <v>21</v>
      </c>
      <c r="S9" s="36">
        <v>6879</v>
      </c>
      <c r="T9" s="36">
        <v>2341</v>
      </c>
      <c r="U9" s="36">
        <f t="shared" si="4"/>
        <v>9220</v>
      </c>
      <c r="V9" s="36">
        <v>21</v>
      </c>
      <c r="W9" s="36">
        <v>6681</v>
      </c>
      <c r="X9" s="36">
        <v>2292</v>
      </c>
      <c r="Y9" s="36">
        <f t="shared" si="5"/>
        <v>8973</v>
      </c>
      <c r="Z9" s="36">
        <v>21</v>
      </c>
      <c r="AA9" s="36">
        <v>761</v>
      </c>
      <c r="AB9" s="36">
        <v>268</v>
      </c>
      <c r="AC9" s="36">
        <f t="shared" si="6"/>
        <v>1029</v>
      </c>
      <c r="AD9" s="36">
        <v>21</v>
      </c>
      <c r="AE9" s="36">
        <v>1960</v>
      </c>
      <c r="AF9" s="36">
        <v>673</v>
      </c>
      <c r="AG9" s="36">
        <f t="shared" si="7"/>
        <v>2633</v>
      </c>
      <c r="AH9" s="36">
        <v>21</v>
      </c>
      <c r="AI9" s="36">
        <v>4785</v>
      </c>
      <c r="AJ9" s="36">
        <v>1578</v>
      </c>
      <c r="AK9" s="36">
        <f t="shared" si="8"/>
        <v>6363</v>
      </c>
      <c r="AL9" s="36">
        <v>24</v>
      </c>
      <c r="AM9" s="36">
        <v>4719</v>
      </c>
      <c r="AN9" s="36">
        <v>1612</v>
      </c>
      <c r="AO9" s="36">
        <f t="shared" si="9"/>
        <v>6331</v>
      </c>
      <c r="AP9" s="36">
        <v>23</v>
      </c>
      <c r="AQ9" s="36">
        <v>4923</v>
      </c>
      <c r="AR9" s="36">
        <v>1638</v>
      </c>
      <c r="AS9" s="36">
        <f t="shared" si="10"/>
        <v>6561</v>
      </c>
      <c r="AT9" s="36">
        <v>23</v>
      </c>
      <c r="AU9" s="36">
        <v>5787</v>
      </c>
      <c r="AV9" s="36">
        <v>2020</v>
      </c>
      <c r="AW9" s="36">
        <f t="shared" si="11"/>
        <v>7807</v>
      </c>
      <c r="AX9" s="36">
        <v>32</v>
      </c>
      <c r="AY9" s="39">
        <f t="shared" si="12"/>
        <v>69760</v>
      </c>
      <c r="AZ9" s="41">
        <f>август!L11-'фот декабрь'!AY9</f>
        <v>-29695</v>
      </c>
      <c r="BA9" s="41">
        <f>декабрь!L11-'фот декабрь'!AY9</f>
        <v>-1</v>
      </c>
      <c r="BB9" s="226">
        <f t="shared" si="13"/>
        <v>122</v>
      </c>
      <c r="BC9" s="41">
        <f t="shared" si="14"/>
        <v>52057</v>
      </c>
      <c r="BD9" s="41">
        <f t="shared" si="15"/>
        <v>17703</v>
      </c>
      <c r="BE9" s="41">
        <f t="shared" si="16"/>
        <v>69760</v>
      </c>
    </row>
    <row r="10" spans="1:111" s="14" customFormat="1" x14ac:dyDescent="0.2">
      <c r="A10" s="22">
        <v>4</v>
      </c>
      <c r="B10" s="23" t="s">
        <v>35</v>
      </c>
      <c r="C10" s="37">
        <v>54121</v>
      </c>
      <c r="D10" s="37">
        <v>19844</v>
      </c>
      <c r="E10" s="40">
        <f t="shared" si="0"/>
        <v>73965</v>
      </c>
      <c r="F10" s="37">
        <v>25</v>
      </c>
      <c r="G10" s="37">
        <v>54085</v>
      </c>
      <c r="H10" s="37">
        <v>18901</v>
      </c>
      <c r="I10" s="36">
        <f t="shared" si="1"/>
        <v>72986</v>
      </c>
      <c r="J10" s="36">
        <v>25</v>
      </c>
      <c r="K10" s="36">
        <v>55523</v>
      </c>
      <c r="L10" s="36">
        <v>19823</v>
      </c>
      <c r="M10" s="36">
        <f t="shared" si="2"/>
        <v>75346</v>
      </c>
      <c r="N10" s="36">
        <v>25</v>
      </c>
      <c r="O10" s="36">
        <v>54023</v>
      </c>
      <c r="P10" s="36">
        <v>19682</v>
      </c>
      <c r="Q10" s="36">
        <f t="shared" si="3"/>
        <v>73705</v>
      </c>
      <c r="R10" s="36">
        <v>25</v>
      </c>
      <c r="S10" s="36">
        <v>130818</v>
      </c>
      <c r="T10" s="36">
        <v>28286</v>
      </c>
      <c r="U10" s="36">
        <f t="shared" si="4"/>
        <v>159104</v>
      </c>
      <c r="V10" s="36">
        <v>25</v>
      </c>
      <c r="W10" s="36">
        <v>51854</v>
      </c>
      <c r="X10" s="36">
        <v>32283</v>
      </c>
      <c r="Y10" s="36">
        <f t="shared" si="5"/>
        <v>84137</v>
      </c>
      <c r="Z10" s="36">
        <v>25</v>
      </c>
      <c r="AA10" s="36">
        <v>16787</v>
      </c>
      <c r="AB10" s="36">
        <v>6455</v>
      </c>
      <c r="AC10" s="36">
        <f t="shared" si="6"/>
        <v>23242</v>
      </c>
      <c r="AD10" s="36">
        <v>25</v>
      </c>
      <c r="AE10" s="36">
        <v>31898</v>
      </c>
      <c r="AF10" s="36">
        <v>11715</v>
      </c>
      <c r="AG10" s="36">
        <f t="shared" si="7"/>
        <v>43613</v>
      </c>
      <c r="AH10" s="36">
        <v>25</v>
      </c>
      <c r="AI10" s="36">
        <v>64026</v>
      </c>
      <c r="AJ10" s="36">
        <v>22131</v>
      </c>
      <c r="AK10" s="36">
        <f t="shared" si="8"/>
        <v>86157</v>
      </c>
      <c r="AL10" s="36">
        <v>25</v>
      </c>
      <c r="AM10" s="36">
        <v>72156</v>
      </c>
      <c r="AN10" s="36">
        <v>24433</v>
      </c>
      <c r="AO10" s="36">
        <f t="shared" si="9"/>
        <v>96589</v>
      </c>
      <c r="AP10" s="36">
        <v>25</v>
      </c>
      <c r="AQ10" s="36">
        <v>72560</v>
      </c>
      <c r="AR10" s="36">
        <v>23754</v>
      </c>
      <c r="AS10" s="36">
        <f t="shared" si="10"/>
        <v>96314</v>
      </c>
      <c r="AT10" s="36">
        <v>25</v>
      </c>
      <c r="AU10" s="36">
        <v>73985</v>
      </c>
      <c r="AV10" s="36">
        <v>23283</v>
      </c>
      <c r="AW10" s="36">
        <f t="shared" si="11"/>
        <v>97268</v>
      </c>
      <c r="AX10" s="36"/>
      <c r="AY10" s="39">
        <f t="shared" si="12"/>
        <v>982426</v>
      </c>
      <c r="AZ10" s="41">
        <f>август!L12-'фот декабрь'!AY10</f>
        <v>-419942</v>
      </c>
      <c r="BA10" s="41">
        <f>декабрь!L12-'фот декабрь'!AY10</f>
        <v>-1</v>
      </c>
      <c r="BB10" s="226">
        <f t="shared" si="13"/>
        <v>117</v>
      </c>
      <c r="BC10" s="41">
        <f t="shared" si="14"/>
        <v>731836</v>
      </c>
      <c r="BD10" s="41">
        <f t="shared" si="15"/>
        <v>250590</v>
      </c>
      <c r="BE10" s="41">
        <f t="shared" si="16"/>
        <v>982426</v>
      </c>
    </row>
    <row r="11" spans="1:111" s="272" customFormat="1" x14ac:dyDescent="0.2">
      <c r="A11" s="267">
        <v>5</v>
      </c>
      <c r="B11" s="268" t="s">
        <v>36</v>
      </c>
      <c r="C11" s="269">
        <v>5800</v>
      </c>
      <c r="D11" s="269">
        <v>1948</v>
      </c>
      <c r="E11" s="270">
        <f t="shared" si="0"/>
        <v>7748</v>
      </c>
      <c r="F11" s="269">
        <v>26</v>
      </c>
      <c r="G11" s="269">
        <v>5661</v>
      </c>
      <c r="H11" s="269">
        <v>1976</v>
      </c>
      <c r="I11" s="269">
        <f t="shared" si="1"/>
        <v>7637</v>
      </c>
      <c r="J11" s="269">
        <v>27</v>
      </c>
      <c r="K11" s="269">
        <v>6010</v>
      </c>
      <c r="L11" s="269">
        <v>2060</v>
      </c>
      <c r="M11" s="269">
        <f t="shared" si="2"/>
        <v>8070</v>
      </c>
      <c r="N11" s="269">
        <v>28</v>
      </c>
      <c r="O11" s="269">
        <v>5746</v>
      </c>
      <c r="P11" s="269">
        <v>2088</v>
      </c>
      <c r="Q11" s="269">
        <f t="shared" si="3"/>
        <v>7834</v>
      </c>
      <c r="R11" s="269">
        <v>22</v>
      </c>
      <c r="S11" s="269">
        <v>6348</v>
      </c>
      <c r="T11" s="269">
        <v>1956</v>
      </c>
      <c r="U11" s="269">
        <f t="shared" si="4"/>
        <v>8304</v>
      </c>
      <c r="V11" s="269">
        <v>21</v>
      </c>
      <c r="W11" s="269">
        <v>14774</v>
      </c>
      <c r="X11" s="269">
        <v>4589</v>
      </c>
      <c r="Y11" s="269">
        <f t="shared" si="5"/>
        <v>19363</v>
      </c>
      <c r="Z11" s="269">
        <v>18</v>
      </c>
      <c r="AA11" s="269">
        <v>1222</v>
      </c>
      <c r="AB11" s="269">
        <v>698</v>
      </c>
      <c r="AC11" s="269">
        <f t="shared" si="6"/>
        <v>1920</v>
      </c>
      <c r="AD11" s="269">
        <v>21</v>
      </c>
      <c r="AE11" s="269">
        <v>3073</v>
      </c>
      <c r="AF11" s="269">
        <v>1104</v>
      </c>
      <c r="AG11" s="269">
        <f t="shared" si="7"/>
        <v>4177</v>
      </c>
      <c r="AH11" s="269">
        <v>24</v>
      </c>
      <c r="AI11" s="269">
        <v>9519</v>
      </c>
      <c r="AJ11" s="269">
        <v>2281</v>
      </c>
      <c r="AK11" s="269">
        <f t="shared" si="8"/>
        <v>11800</v>
      </c>
      <c r="AL11" s="269">
        <v>18</v>
      </c>
      <c r="AM11" s="269">
        <v>3883</v>
      </c>
      <c r="AN11" s="269">
        <v>2986</v>
      </c>
      <c r="AO11" s="269">
        <f t="shared" si="9"/>
        <v>6869</v>
      </c>
      <c r="AP11" s="269">
        <v>23</v>
      </c>
      <c r="AQ11" s="269">
        <v>10465</v>
      </c>
      <c r="AR11" s="269">
        <v>3021</v>
      </c>
      <c r="AS11" s="269">
        <f t="shared" si="10"/>
        <v>13486</v>
      </c>
      <c r="AT11" s="269">
        <v>30</v>
      </c>
      <c r="AU11" s="269">
        <v>9446</v>
      </c>
      <c r="AV11" s="269">
        <v>2947</v>
      </c>
      <c r="AW11" s="269">
        <f t="shared" si="11"/>
        <v>12393</v>
      </c>
      <c r="AX11" s="269">
        <v>30</v>
      </c>
      <c r="AY11" s="270">
        <f t="shared" si="12"/>
        <v>109601</v>
      </c>
      <c r="AZ11" s="153">
        <f>август!L13-'фот декабрь'!AY11</f>
        <v>-48726</v>
      </c>
      <c r="BA11" s="153">
        <f>декабрь!L13-'фот декабрь'!AY11</f>
        <v>0</v>
      </c>
      <c r="BB11" s="271">
        <f t="shared" si="13"/>
        <v>151</v>
      </c>
      <c r="BC11" s="153">
        <f t="shared" si="14"/>
        <v>81947</v>
      </c>
      <c r="BD11" s="153">
        <f t="shared" si="15"/>
        <v>27654</v>
      </c>
      <c r="BE11" s="153">
        <f t="shared" si="16"/>
        <v>109601</v>
      </c>
    </row>
    <row r="12" spans="1:111" s="279" customFormat="1" x14ac:dyDescent="0.2">
      <c r="A12" s="273">
        <v>6</v>
      </c>
      <c r="B12" s="274" t="s">
        <v>37</v>
      </c>
      <c r="C12" s="275">
        <v>4263</v>
      </c>
      <c r="D12" s="275">
        <v>1407</v>
      </c>
      <c r="E12" s="276">
        <f t="shared" si="0"/>
        <v>5670</v>
      </c>
      <c r="F12" s="275">
        <v>25</v>
      </c>
      <c r="G12" s="275">
        <v>4254</v>
      </c>
      <c r="H12" s="275">
        <v>1398</v>
      </c>
      <c r="I12" s="275">
        <f t="shared" si="1"/>
        <v>5652</v>
      </c>
      <c r="J12" s="275">
        <v>25</v>
      </c>
      <c r="K12" s="275">
        <v>4411</v>
      </c>
      <c r="L12" s="275">
        <v>1461</v>
      </c>
      <c r="M12" s="275">
        <f t="shared" si="2"/>
        <v>5872</v>
      </c>
      <c r="N12" s="275">
        <v>24</v>
      </c>
      <c r="O12" s="275">
        <v>4165</v>
      </c>
      <c r="P12" s="275">
        <v>1416</v>
      </c>
      <c r="Q12" s="275">
        <f t="shared" si="3"/>
        <v>5581</v>
      </c>
      <c r="R12" s="275">
        <v>27</v>
      </c>
      <c r="S12" s="275">
        <v>4706</v>
      </c>
      <c r="T12" s="275">
        <v>1461</v>
      </c>
      <c r="U12" s="275">
        <f t="shared" si="4"/>
        <v>6167</v>
      </c>
      <c r="V12" s="275">
        <v>26</v>
      </c>
      <c r="W12" s="275">
        <v>9694</v>
      </c>
      <c r="X12" s="275">
        <v>3187</v>
      </c>
      <c r="Y12" s="275">
        <f t="shared" si="5"/>
        <v>12881</v>
      </c>
      <c r="Z12" s="275">
        <v>22</v>
      </c>
      <c r="AA12" s="275">
        <v>1274</v>
      </c>
      <c r="AB12" s="275">
        <v>429</v>
      </c>
      <c r="AC12" s="275">
        <f t="shared" si="6"/>
        <v>1703</v>
      </c>
      <c r="AD12" s="275">
        <v>28</v>
      </c>
      <c r="AE12" s="275">
        <v>1992</v>
      </c>
      <c r="AF12" s="275">
        <v>675</v>
      </c>
      <c r="AG12" s="275">
        <f t="shared" si="7"/>
        <v>2667</v>
      </c>
      <c r="AH12" s="275">
        <v>32</v>
      </c>
      <c r="AI12" s="275">
        <v>5077</v>
      </c>
      <c r="AJ12" s="275">
        <v>1685</v>
      </c>
      <c r="AK12" s="275">
        <f t="shared" si="8"/>
        <v>6762</v>
      </c>
      <c r="AL12" s="275"/>
      <c r="AM12" s="275">
        <v>5246</v>
      </c>
      <c r="AN12" s="275">
        <v>1765</v>
      </c>
      <c r="AO12" s="275">
        <f t="shared" si="9"/>
        <v>7011</v>
      </c>
      <c r="AP12" s="275"/>
      <c r="AQ12" s="275">
        <v>5883</v>
      </c>
      <c r="AR12" s="275">
        <v>1994</v>
      </c>
      <c r="AS12" s="275">
        <f t="shared" si="10"/>
        <v>7877</v>
      </c>
      <c r="AT12" s="275"/>
      <c r="AU12" s="275">
        <v>7150</v>
      </c>
      <c r="AV12" s="275">
        <v>2386</v>
      </c>
      <c r="AW12" s="275">
        <f t="shared" si="11"/>
        <v>9536</v>
      </c>
      <c r="AX12" s="275"/>
      <c r="AY12" s="276">
        <f t="shared" si="12"/>
        <v>77379</v>
      </c>
      <c r="AZ12" s="277">
        <f>август!L14-'фот декабрь'!AY12</f>
        <v>-33925</v>
      </c>
      <c r="BA12" s="277">
        <f>декабрь!L14-'фот декабрь'!AY12</f>
        <v>-1</v>
      </c>
      <c r="BB12" s="278">
        <f t="shared" si="13"/>
        <v>121</v>
      </c>
      <c r="BC12" s="277">
        <f t="shared" si="14"/>
        <v>58115</v>
      </c>
      <c r="BD12" s="277">
        <f t="shared" si="15"/>
        <v>19264</v>
      </c>
      <c r="BE12" s="277">
        <f t="shared" si="16"/>
        <v>77379</v>
      </c>
    </row>
    <row r="13" spans="1:111" s="272" customFormat="1" x14ac:dyDescent="0.2">
      <c r="A13" s="267">
        <v>7</v>
      </c>
      <c r="B13" s="268" t="s">
        <v>38</v>
      </c>
      <c r="C13" s="269">
        <v>5961</v>
      </c>
      <c r="D13" s="269">
        <v>2280</v>
      </c>
      <c r="E13" s="270">
        <f t="shared" si="0"/>
        <v>8241</v>
      </c>
      <c r="F13" s="269">
        <v>39</v>
      </c>
      <c r="G13" s="269">
        <v>5237</v>
      </c>
      <c r="H13" s="269">
        <v>2722</v>
      </c>
      <c r="I13" s="269">
        <f t="shared" si="1"/>
        <v>7959</v>
      </c>
      <c r="J13" s="269">
        <v>39</v>
      </c>
      <c r="K13" s="269">
        <v>4927</v>
      </c>
      <c r="L13" s="269">
        <v>2561</v>
      </c>
      <c r="M13" s="269">
        <f t="shared" si="2"/>
        <v>7488</v>
      </c>
      <c r="N13" s="269">
        <v>39</v>
      </c>
      <c r="O13" s="269">
        <v>5961</v>
      </c>
      <c r="P13" s="269">
        <v>2039</v>
      </c>
      <c r="Q13" s="269">
        <f t="shared" si="3"/>
        <v>8000</v>
      </c>
      <c r="R13" s="269">
        <v>39</v>
      </c>
      <c r="S13" s="269">
        <v>8558</v>
      </c>
      <c r="T13" s="269">
        <v>2927</v>
      </c>
      <c r="U13" s="269">
        <f t="shared" si="4"/>
        <v>11485</v>
      </c>
      <c r="V13" s="269">
        <v>39</v>
      </c>
      <c r="W13" s="269">
        <v>11439</v>
      </c>
      <c r="X13" s="269">
        <v>2208</v>
      </c>
      <c r="Y13" s="269">
        <f t="shared" si="5"/>
        <v>13647</v>
      </c>
      <c r="Z13" s="269">
        <v>39</v>
      </c>
      <c r="AA13" s="269">
        <v>2863</v>
      </c>
      <c r="AB13" s="269">
        <v>1183</v>
      </c>
      <c r="AC13" s="269">
        <f t="shared" si="6"/>
        <v>4046</v>
      </c>
      <c r="AD13" s="269">
        <v>39</v>
      </c>
      <c r="AE13" s="269">
        <f>2407</f>
        <v>2407</v>
      </c>
      <c r="AF13" s="269">
        <v>1047</v>
      </c>
      <c r="AG13" s="269">
        <f t="shared" si="7"/>
        <v>3454</v>
      </c>
      <c r="AH13" s="269">
        <v>39</v>
      </c>
      <c r="AI13" s="269">
        <v>7948</v>
      </c>
      <c r="AJ13" s="269">
        <v>1916</v>
      </c>
      <c r="AK13" s="269">
        <f t="shared" si="8"/>
        <v>9864</v>
      </c>
      <c r="AL13" s="269">
        <v>39</v>
      </c>
      <c r="AM13" s="269">
        <v>8529</v>
      </c>
      <c r="AN13" s="269">
        <v>2779</v>
      </c>
      <c r="AO13" s="269">
        <f t="shared" si="9"/>
        <v>11308</v>
      </c>
      <c r="AP13" s="269">
        <v>39</v>
      </c>
      <c r="AQ13" s="269">
        <v>7279</v>
      </c>
      <c r="AR13" s="269">
        <v>2288</v>
      </c>
      <c r="AS13" s="269">
        <f t="shared" si="10"/>
        <v>9567</v>
      </c>
      <c r="AT13" s="269">
        <v>39</v>
      </c>
      <c r="AU13" s="269">
        <v>7606</v>
      </c>
      <c r="AV13" s="269">
        <f>3311+382</f>
        <v>3693</v>
      </c>
      <c r="AW13" s="269">
        <f t="shared" si="11"/>
        <v>11299</v>
      </c>
      <c r="AX13" s="269">
        <v>39</v>
      </c>
      <c r="AY13" s="270">
        <f t="shared" si="12"/>
        <v>106358</v>
      </c>
      <c r="AZ13" s="153">
        <f>август!L15-'фот декабрь'!AY13</f>
        <v>-43788</v>
      </c>
      <c r="BA13" s="153">
        <f>декабрь!L15-'фот декабрь'!AY13</f>
        <v>0</v>
      </c>
      <c r="BB13" s="271">
        <f t="shared" si="13"/>
        <v>123</v>
      </c>
      <c r="BC13" s="153">
        <f t="shared" si="14"/>
        <v>78715</v>
      </c>
      <c r="BD13" s="153">
        <f t="shared" si="15"/>
        <v>27643</v>
      </c>
      <c r="BE13" s="153">
        <f t="shared" si="16"/>
        <v>106358</v>
      </c>
    </row>
    <row r="14" spans="1:111" x14ac:dyDescent="0.2">
      <c r="A14" s="18">
        <v>8</v>
      </c>
      <c r="B14" s="21" t="s">
        <v>39</v>
      </c>
      <c r="C14" s="36">
        <v>15711</v>
      </c>
      <c r="D14" s="36">
        <v>5287</v>
      </c>
      <c r="E14" s="38">
        <f t="shared" si="0"/>
        <v>20998</v>
      </c>
      <c r="F14" s="36">
        <v>20</v>
      </c>
      <c r="G14" s="36">
        <v>15547</v>
      </c>
      <c r="H14" s="36">
        <v>5327</v>
      </c>
      <c r="I14" s="36">
        <f t="shared" si="1"/>
        <v>20874</v>
      </c>
      <c r="J14" s="36">
        <v>21</v>
      </c>
      <c r="K14" s="36">
        <v>15603</v>
      </c>
      <c r="L14" s="36">
        <v>5224</v>
      </c>
      <c r="M14" s="36">
        <f t="shared" si="2"/>
        <v>20827</v>
      </c>
      <c r="N14" s="36">
        <v>21</v>
      </c>
      <c r="O14" s="36">
        <v>15292</v>
      </c>
      <c r="P14" s="36">
        <v>5294</v>
      </c>
      <c r="Q14" s="36">
        <f t="shared" si="3"/>
        <v>20586</v>
      </c>
      <c r="R14" s="36">
        <v>19</v>
      </c>
      <c r="S14" s="36">
        <v>27149</v>
      </c>
      <c r="T14" s="36">
        <v>9234</v>
      </c>
      <c r="U14" s="36">
        <f t="shared" si="4"/>
        <v>36383</v>
      </c>
      <c r="V14" s="36">
        <v>16</v>
      </c>
      <c r="W14" s="36">
        <v>28109</v>
      </c>
      <c r="X14" s="36">
        <v>9735</v>
      </c>
      <c r="Y14" s="36">
        <f t="shared" si="5"/>
        <v>37844</v>
      </c>
      <c r="Z14" s="36">
        <v>16</v>
      </c>
      <c r="AA14" s="36">
        <v>4774</v>
      </c>
      <c r="AB14" s="36">
        <v>1733</v>
      </c>
      <c r="AC14" s="36">
        <f t="shared" si="6"/>
        <v>6507</v>
      </c>
      <c r="AD14" s="36">
        <v>14</v>
      </c>
      <c r="AE14" s="36">
        <v>6746</v>
      </c>
      <c r="AF14" s="36">
        <v>2221</v>
      </c>
      <c r="AG14" s="36">
        <f t="shared" si="7"/>
        <v>8967</v>
      </c>
      <c r="AH14" s="36">
        <v>19</v>
      </c>
      <c r="AI14" s="36">
        <v>19284</v>
      </c>
      <c r="AJ14" s="36">
        <v>6435</v>
      </c>
      <c r="AK14" s="36">
        <f t="shared" si="8"/>
        <v>25719</v>
      </c>
      <c r="AL14" s="36">
        <v>22</v>
      </c>
      <c r="AM14" s="36">
        <v>20837</v>
      </c>
      <c r="AN14" s="36">
        <v>7033</v>
      </c>
      <c r="AO14" s="36">
        <f t="shared" si="9"/>
        <v>27870</v>
      </c>
      <c r="AP14" s="36">
        <v>19</v>
      </c>
      <c r="AQ14" s="36">
        <v>24547</v>
      </c>
      <c r="AR14" s="36">
        <v>8362</v>
      </c>
      <c r="AS14" s="36">
        <f t="shared" si="10"/>
        <v>32909</v>
      </c>
      <c r="AT14" s="36">
        <v>18</v>
      </c>
      <c r="AU14" s="36">
        <v>23669</v>
      </c>
      <c r="AV14" s="36">
        <v>7761</v>
      </c>
      <c r="AW14" s="36">
        <f t="shared" si="11"/>
        <v>31430</v>
      </c>
      <c r="AX14" s="36">
        <v>21</v>
      </c>
      <c r="AY14" s="39">
        <f t="shared" si="12"/>
        <v>290914</v>
      </c>
      <c r="AZ14" s="41">
        <f>август!L16-'фот декабрь'!AY14</f>
        <v>-126896</v>
      </c>
      <c r="BA14" s="41">
        <f>декабрь!L16-'фот декабрь'!AY14</f>
        <v>0</v>
      </c>
      <c r="BB14" s="226">
        <f t="shared" si="13"/>
        <v>125</v>
      </c>
      <c r="BC14" s="41">
        <f t="shared" si="14"/>
        <v>217268</v>
      </c>
      <c r="BD14" s="41">
        <f t="shared" si="15"/>
        <v>73646</v>
      </c>
      <c r="BE14" s="41">
        <f t="shared" si="16"/>
        <v>290914</v>
      </c>
    </row>
    <row r="15" spans="1:111" x14ac:dyDescent="0.2">
      <c r="A15" s="20">
        <v>9</v>
      </c>
      <c r="B15" s="19" t="s">
        <v>40</v>
      </c>
      <c r="C15" s="36">
        <v>5235</v>
      </c>
      <c r="D15" s="36">
        <v>2095</v>
      </c>
      <c r="E15" s="38">
        <f t="shared" si="0"/>
        <v>7330</v>
      </c>
      <c r="F15" s="36">
        <v>18</v>
      </c>
      <c r="G15" s="36">
        <v>5347</v>
      </c>
      <c r="H15" s="36">
        <v>2079</v>
      </c>
      <c r="I15" s="36">
        <f t="shared" si="1"/>
        <v>7426</v>
      </c>
      <c r="J15" s="36">
        <v>18</v>
      </c>
      <c r="K15" s="36">
        <f>5182.63</f>
        <v>5183</v>
      </c>
      <c r="L15" s="36">
        <v>2070</v>
      </c>
      <c r="M15" s="36">
        <f t="shared" si="2"/>
        <v>7253</v>
      </c>
      <c r="N15" s="36">
        <v>18</v>
      </c>
      <c r="O15" s="36">
        <v>5731</v>
      </c>
      <c r="P15" s="36">
        <v>1975</v>
      </c>
      <c r="Q15" s="36">
        <f t="shared" si="3"/>
        <v>7706</v>
      </c>
      <c r="R15" s="36">
        <v>24</v>
      </c>
      <c r="S15" s="36">
        <v>8288</v>
      </c>
      <c r="T15" s="36">
        <v>2620</v>
      </c>
      <c r="U15" s="36">
        <f t="shared" si="4"/>
        <v>10908</v>
      </c>
      <c r="V15" s="36">
        <v>24</v>
      </c>
      <c r="W15" s="36">
        <v>9432</v>
      </c>
      <c r="X15" s="36">
        <v>3155</v>
      </c>
      <c r="Y15" s="36">
        <f t="shared" si="5"/>
        <v>12587</v>
      </c>
      <c r="Z15" s="36">
        <v>17</v>
      </c>
      <c r="AA15" s="36">
        <v>1813</v>
      </c>
      <c r="AB15" s="36">
        <v>811</v>
      </c>
      <c r="AC15" s="36">
        <f t="shared" si="6"/>
        <v>2624</v>
      </c>
      <c r="AD15" s="36">
        <v>17</v>
      </c>
      <c r="AE15" s="36">
        <v>2844</v>
      </c>
      <c r="AF15" s="36">
        <v>1200</v>
      </c>
      <c r="AG15" s="36">
        <f t="shared" si="7"/>
        <v>4044</v>
      </c>
      <c r="AH15" s="36">
        <v>17</v>
      </c>
      <c r="AI15" s="36">
        <v>6103</v>
      </c>
      <c r="AJ15" s="36">
        <v>2016</v>
      </c>
      <c r="AK15" s="36">
        <f t="shared" si="8"/>
        <v>8119</v>
      </c>
      <c r="AL15" s="36">
        <v>23</v>
      </c>
      <c r="AM15" s="36">
        <v>6949</v>
      </c>
      <c r="AN15" s="36">
        <v>2262</v>
      </c>
      <c r="AO15" s="36">
        <f t="shared" si="9"/>
        <v>9211</v>
      </c>
      <c r="AP15" s="36">
        <v>24</v>
      </c>
      <c r="AQ15" s="36">
        <v>6431</v>
      </c>
      <c r="AR15" s="36">
        <v>2243</v>
      </c>
      <c r="AS15" s="36">
        <f t="shared" si="10"/>
        <v>8674</v>
      </c>
      <c r="AT15" s="36">
        <v>22</v>
      </c>
      <c r="AU15" s="36">
        <v>11177</v>
      </c>
      <c r="AV15" s="36">
        <v>3158</v>
      </c>
      <c r="AW15" s="36">
        <f t="shared" si="11"/>
        <v>14335</v>
      </c>
      <c r="AX15" s="36">
        <v>25</v>
      </c>
      <c r="AY15" s="39">
        <f t="shared" si="12"/>
        <v>100217</v>
      </c>
      <c r="AZ15" s="41">
        <f>август!L17-'фот декабрь'!AY15</f>
        <v>-44384</v>
      </c>
      <c r="BA15" s="41">
        <f>декабрь!L17-'фот декабрь'!AY15</f>
        <v>-1</v>
      </c>
      <c r="BB15" s="226">
        <f t="shared" si="13"/>
        <v>105</v>
      </c>
      <c r="BC15" s="41">
        <f t="shared" si="14"/>
        <v>74533</v>
      </c>
      <c r="BD15" s="41">
        <f t="shared" si="15"/>
        <v>25684</v>
      </c>
      <c r="BE15" s="41">
        <f t="shared" si="16"/>
        <v>100217</v>
      </c>
    </row>
    <row r="16" spans="1:111" x14ac:dyDescent="0.2">
      <c r="A16" s="20">
        <v>10</v>
      </c>
      <c r="B16" s="21" t="s">
        <v>41</v>
      </c>
      <c r="C16" s="36">
        <v>5376</v>
      </c>
      <c r="D16" s="36">
        <v>1832</v>
      </c>
      <c r="E16" s="38">
        <f t="shared" si="0"/>
        <v>7208</v>
      </c>
      <c r="F16" s="36">
        <v>21</v>
      </c>
      <c r="G16" s="36">
        <v>5621</v>
      </c>
      <c r="H16" s="36">
        <v>1915</v>
      </c>
      <c r="I16" s="36">
        <f t="shared" si="1"/>
        <v>7536</v>
      </c>
      <c r="J16" s="36">
        <v>28</v>
      </c>
      <c r="K16" s="36">
        <v>5679</v>
      </c>
      <c r="L16" s="36">
        <v>1931</v>
      </c>
      <c r="M16" s="36">
        <f t="shared" si="2"/>
        <v>7610</v>
      </c>
      <c r="N16" s="36">
        <v>25</v>
      </c>
      <c r="O16" s="36">
        <v>5597</v>
      </c>
      <c r="P16" s="36">
        <v>1907</v>
      </c>
      <c r="Q16" s="36">
        <f t="shared" si="3"/>
        <v>7504</v>
      </c>
      <c r="R16" s="36">
        <v>25</v>
      </c>
      <c r="S16" s="36">
        <v>11985</v>
      </c>
      <c r="T16" s="36">
        <v>4094</v>
      </c>
      <c r="U16" s="36">
        <f t="shared" si="4"/>
        <v>16079</v>
      </c>
      <c r="V16" s="36">
        <v>25</v>
      </c>
      <c r="W16" s="36">
        <v>6221</v>
      </c>
      <c r="X16" s="36">
        <v>2123</v>
      </c>
      <c r="Y16" s="36">
        <f t="shared" si="5"/>
        <v>8344</v>
      </c>
      <c r="Z16" s="36">
        <v>25</v>
      </c>
      <c r="AA16" s="36">
        <v>1226</v>
      </c>
      <c r="AB16" s="36">
        <v>418</v>
      </c>
      <c r="AC16" s="36">
        <f t="shared" si="6"/>
        <v>1644</v>
      </c>
      <c r="AD16" s="36">
        <v>25</v>
      </c>
      <c r="AE16" s="36">
        <v>3424</v>
      </c>
      <c r="AF16" s="36">
        <v>1167</v>
      </c>
      <c r="AG16" s="36">
        <f t="shared" si="7"/>
        <v>4591</v>
      </c>
      <c r="AH16" s="36">
        <v>25</v>
      </c>
      <c r="AI16" s="36">
        <v>7193</v>
      </c>
      <c r="AJ16" s="36">
        <v>2454</v>
      </c>
      <c r="AK16" s="36">
        <f t="shared" si="8"/>
        <v>9647</v>
      </c>
      <c r="AL16" s="36">
        <v>32</v>
      </c>
      <c r="AM16" s="36">
        <v>7407</v>
      </c>
      <c r="AN16" s="36">
        <v>2531</v>
      </c>
      <c r="AO16" s="36">
        <f t="shared" si="9"/>
        <v>9938</v>
      </c>
      <c r="AP16" s="36">
        <v>33</v>
      </c>
      <c r="AQ16" s="36">
        <v>7650</v>
      </c>
      <c r="AR16" s="36">
        <v>2609</v>
      </c>
      <c r="AS16" s="36">
        <f t="shared" si="10"/>
        <v>10259</v>
      </c>
      <c r="AT16" s="36">
        <v>34</v>
      </c>
      <c r="AU16" s="36">
        <v>7495</v>
      </c>
      <c r="AV16" s="36">
        <v>2553</v>
      </c>
      <c r="AW16" s="36">
        <f t="shared" si="11"/>
        <v>10048</v>
      </c>
      <c r="AX16" s="36">
        <v>33</v>
      </c>
      <c r="AY16" s="39">
        <f t="shared" si="12"/>
        <v>100408</v>
      </c>
      <c r="AZ16" s="41">
        <f>август!L18-'фот декабрь'!AY16</f>
        <v>-44484</v>
      </c>
      <c r="BA16" s="41">
        <f>декабрь!L18-'фот декабрь'!AY16</f>
        <v>-1</v>
      </c>
      <c r="BB16" s="226">
        <f t="shared" si="13"/>
        <v>129</v>
      </c>
      <c r="BC16" s="41">
        <f t="shared" si="14"/>
        <v>74874</v>
      </c>
      <c r="BD16" s="41">
        <f t="shared" si="15"/>
        <v>25534</v>
      </c>
      <c r="BE16" s="41">
        <f t="shared" si="16"/>
        <v>100408</v>
      </c>
    </row>
    <row r="17" spans="1:110" s="24" customFormat="1" x14ac:dyDescent="0.2">
      <c r="A17" s="18">
        <v>11</v>
      </c>
      <c r="B17" s="21" t="s">
        <v>42</v>
      </c>
      <c r="C17" s="36">
        <v>19847</v>
      </c>
      <c r="D17" s="36">
        <v>6689</v>
      </c>
      <c r="E17" s="38">
        <f t="shared" si="0"/>
        <v>26536</v>
      </c>
      <c r="F17" s="36">
        <v>27</v>
      </c>
      <c r="G17" s="36">
        <v>19981</v>
      </c>
      <c r="H17" s="36">
        <v>6985</v>
      </c>
      <c r="I17" s="36">
        <f t="shared" si="1"/>
        <v>26966</v>
      </c>
      <c r="J17" s="36">
        <v>27</v>
      </c>
      <c r="K17" s="36">
        <v>20092</v>
      </c>
      <c r="L17" s="36">
        <v>6868</v>
      </c>
      <c r="M17" s="36">
        <f t="shared" si="2"/>
        <v>26960</v>
      </c>
      <c r="N17" s="36">
        <v>27</v>
      </c>
      <c r="O17" s="36">
        <v>20535</v>
      </c>
      <c r="P17" s="36">
        <v>6977</v>
      </c>
      <c r="Q17" s="36">
        <f t="shared" si="3"/>
        <v>27512</v>
      </c>
      <c r="R17" s="36">
        <v>27</v>
      </c>
      <c r="S17" s="36">
        <v>38936</v>
      </c>
      <c r="T17" s="36">
        <v>10203</v>
      </c>
      <c r="U17" s="36">
        <f t="shared" si="4"/>
        <v>49139</v>
      </c>
      <c r="V17" s="36">
        <v>27</v>
      </c>
      <c r="W17" s="36">
        <v>28807</v>
      </c>
      <c r="X17" s="36">
        <v>13123</v>
      </c>
      <c r="Y17" s="36">
        <f t="shared" si="5"/>
        <v>41930</v>
      </c>
      <c r="Z17" s="36">
        <v>27</v>
      </c>
      <c r="AA17" s="36">
        <v>7774</v>
      </c>
      <c r="AB17" s="36">
        <v>2653</v>
      </c>
      <c r="AC17" s="36">
        <f t="shared" si="6"/>
        <v>10427</v>
      </c>
      <c r="AD17" s="36">
        <v>27</v>
      </c>
      <c r="AE17" s="36">
        <v>8125</v>
      </c>
      <c r="AF17" s="36">
        <v>2784</v>
      </c>
      <c r="AG17" s="36">
        <f t="shared" si="7"/>
        <v>10909</v>
      </c>
      <c r="AH17" s="36">
        <v>27</v>
      </c>
      <c r="AI17" s="36">
        <v>22885</v>
      </c>
      <c r="AJ17" s="36">
        <v>7755</v>
      </c>
      <c r="AK17" s="36">
        <f t="shared" si="8"/>
        <v>30640</v>
      </c>
      <c r="AL17" s="36">
        <v>20</v>
      </c>
      <c r="AM17" s="36">
        <v>30821</v>
      </c>
      <c r="AN17" s="36">
        <v>10541</v>
      </c>
      <c r="AO17" s="36">
        <f t="shared" si="9"/>
        <v>41362</v>
      </c>
      <c r="AP17" s="36">
        <v>28</v>
      </c>
      <c r="AQ17" s="36">
        <v>32840</v>
      </c>
      <c r="AR17" s="36">
        <v>10979</v>
      </c>
      <c r="AS17" s="36">
        <f t="shared" si="10"/>
        <v>43819</v>
      </c>
      <c r="AT17" s="36">
        <v>37</v>
      </c>
      <c r="AU17" s="36">
        <v>29144</v>
      </c>
      <c r="AV17" s="36">
        <v>9516</v>
      </c>
      <c r="AW17" s="36">
        <f t="shared" si="11"/>
        <v>38660</v>
      </c>
      <c r="AX17" s="36">
        <v>24</v>
      </c>
      <c r="AY17" s="39">
        <f t="shared" si="12"/>
        <v>374860</v>
      </c>
      <c r="AZ17" s="41">
        <f>август!L19-'фот декабрь'!AY17</f>
        <v>-165391</v>
      </c>
      <c r="BA17" s="41">
        <f>декабрь!L19-'фот декабрь'!AY17</f>
        <v>-1</v>
      </c>
      <c r="BB17" s="226">
        <f t="shared" si="13"/>
        <v>111</v>
      </c>
      <c r="BC17" s="41">
        <f t="shared" si="14"/>
        <v>279787</v>
      </c>
      <c r="BD17" s="41">
        <f t="shared" si="15"/>
        <v>95073</v>
      </c>
      <c r="BE17" s="41">
        <f t="shared" si="16"/>
        <v>374860</v>
      </c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</row>
    <row r="18" spans="1:110" s="272" customFormat="1" x14ac:dyDescent="0.2">
      <c r="A18" s="267">
        <v>12</v>
      </c>
      <c r="B18" s="268" t="s">
        <v>43</v>
      </c>
      <c r="C18" s="269">
        <v>3334</v>
      </c>
      <c r="D18" s="269">
        <v>1140</v>
      </c>
      <c r="E18" s="270">
        <f t="shared" si="0"/>
        <v>4474</v>
      </c>
      <c r="F18" s="269">
        <v>15</v>
      </c>
      <c r="G18" s="269">
        <v>3459</v>
      </c>
      <c r="H18" s="269">
        <v>1183</v>
      </c>
      <c r="I18" s="269">
        <f t="shared" si="1"/>
        <v>4642</v>
      </c>
      <c r="J18" s="269">
        <v>20</v>
      </c>
      <c r="K18" s="269">
        <v>3396</v>
      </c>
      <c r="L18" s="269">
        <v>1162</v>
      </c>
      <c r="M18" s="269">
        <f t="shared" si="2"/>
        <v>4558</v>
      </c>
      <c r="N18" s="269">
        <v>18</v>
      </c>
      <c r="O18" s="269">
        <v>3394</v>
      </c>
      <c r="P18" s="269">
        <v>1161</v>
      </c>
      <c r="Q18" s="269">
        <f t="shared" si="3"/>
        <v>4555</v>
      </c>
      <c r="R18" s="269">
        <v>18</v>
      </c>
      <c r="S18" s="269">
        <v>8829</v>
      </c>
      <c r="T18" s="269">
        <v>2019</v>
      </c>
      <c r="U18" s="269">
        <f t="shared" si="4"/>
        <v>10848</v>
      </c>
      <c r="V18" s="269">
        <v>20</v>
      </c>
      <c r="W18" s="269">
        <v>2083</v>
      </c>
      <c r="X18" s="269">
        <v>712</v>
      </c>
      <c r="Y18" s="269">
        <f t="shared" si="5"/>
        <v>2795</v>
      </c>
      <c r="Z18" s="269">
        <v>8</v>
      </c>
      <c r="AA18" s="269">
        <v>915</v>
      </c>
      <c r="AB18" s="269">
        <v>313</v>
      </c>
      <c r="AC18" s="269">
        <f t="shared" si="6"/>
        <v>1228</v>
      </c>
      <c r="AD18" s="269">
        <v>5</v>
      </c>
      <c r="AE18" s="269">
        <v>2428</v>
      </c>
      <c r="AF18" s="269">
        <v>830</v>
      </c>
      <c r="AG18" s="269">
        <f t="shared" si="7"/>
        <v>3258</v>
      </c>
      <c r="AH18" s="269">
        <v>12</v>
      </c>
      <c r="AI18" s="269">
        <v>4089</v>
      </c>
      <c r="AJ18" s="269">
        <v>1299</v>
      </c>
      <c r="AK18" s="269">
        <f t="shared" si="8"/>
        <v>5388</v>
      </c>
      <c r="AL18" s="269">
        <v>16</v>
      </c>
      <c r="AM18" s="269">
        <v>4151</v>
      </c>
      <c r="AN18" s="269">
        <v>1319</v>
      </c>
      <c r="AO18" s="269">
        <f t="shared" si="9"/>
        <v>5470</v>
      </c>
      <c r="AP18" s="269">
        <v>16</v>
      </c>
      <c r="AQ18" s="269">
        <v>4001</v>
      </c>
      <c r="AR18" s="269">
        <v>1368</v>
      </c>
      <c r="AS18" s="269">
        <f t="shared" si="10"/>
        <v>5369</v>
      </c>
      <c r="AT18" s="269">
        <v>22</v>
      </c>
      <c r="AU18" s="269">
        <v>4637</v>
      </c>
      <c r="AV18" s="269">
        <v>1437</v>
      </c>
      <c r="AW18" s="269">
        <f t="shared" si="11"/>
        <v>6074</v>
      </c>
      <c r="AX18" s="269">
        <v>40</v>
      </c>
      <c r="AY18" s="270">
        <f t="shared" si="12"/>
        <v>58659</v>
      </c>
      <c r="AZ18" s="153">
        <f>август!L20-'фот декабрь'!AY18</f>
        <v>-24558</v>
      </c>
      <c r="BA18" s="153">
        <f>декабрь!L20-'фот декабрь'!AY18</f>
        <v>2</v>
      </c>
      <c r="BB18" s="271">
        <f t="shared" si="13"/>
        <v>118</v>
      </c>
      <c r="BC18" s="153">
        <f t="shared" si="14"/>
        <v>44716</v>
      </c>
      <c r="BD18" s="153">
        <f t="shared" si="15"/>
        <v>13943</v>
      </c>
      <c r="BE18" s="153">
        <f t="shared" si="16"/>
        <v>58659</v>
      </c>
    </row>
    <row r="19" spans="1:110" s="24" customFormat="1" x14ac:dyDescent="0.2">
      <c r="A19" s="18">
        <v>13</v>
      </c>
      <c r="B19" s="19" t="s">
        <v>44</v>
      </c>
      <c r="C19" s="36">
        <v>2761</v>
      </c>
      <c r="D19" s="36">
        <v>916</v>
      </c>
      <c r="E19" s="38">
        <f t="shared" si="0"/>
        <v>3677</v>
      </c>
      <c r="F19" s="36">
        <v>33</v>
      </c>
      <c r="G19" s="36">
        <v>2751</v>
      </c>
      <c r="H19" s="36">
        <v>928</v>
      </c>
      <c r="I19" s="36">
        <f t="shared" si="1"/>
        <v>3679</v>
      </c>
      <c r="J19" s="36">
        <v>32</v>
      </c>
      <c r="K19" s="36">
        <v>2696</v>
      </c>
      <c r="L19" s="36">
        <v>913</v>
      </c>
      <c r="M19" s="36">
        <f t="shared" si="2"/>
        <v>3609</v>
      </c>
      <c r="N19" s="36">
        <v>33</v>
      </c>
      <c r="O19" s="36">
        <v>2699</v>
      </c>
      <c r="P19" s="36">
        <v>917</v>
      </c>
      <c r="Q19" s="36">
        <f t="shared" si="3"/>
        <v>3616</v>
      </c>
      <c r="R19" s="36">
        <v>33</v>
      </c>
      <c r="S19" s="36">
        <v>5696</v>
      </c>
      <c r="T19" s="36">
        <v>1941</v>
      </c>
      <c r="U19" s="36">
        <f t="shared" si="4"/>
        <v>7637</v>
      </c>
      <c r="V19" s="36">
        <v>28</v>
      </c>
      <c r="W19" s="36">
        <v>3403</v>
      </c>
      <c r="X19" s="36">
        <v>1140</v>
      </c>
      <c r="Y19" s="36">
        <f t="shared" si="5"/>
        <v>4543</v>
      </c>
      <c r="Z19" s="36">
        <v>28</v>
      </c>
      <c r="AA19" s="36">
        <v>932</v>
      </c>
      <c r="AB19" s="36">
        <v>296</v>
      </c>
      <c r="AC19" s="36">
        <f t="shared" si="6"/>
        <v>1228</v>
      </c>
      <c r="AD19" s="36">
        <v>27</v>
      </c>
      <c r="AE19" s="36">
        <v>1548</v>
      </c>
      <c r="AF19" s="36">
        <v>508</v>
      </c>
      <c r="AG19" s="36">
        <f t="shared" si="7"/>
        <v>2056</v>
      </c>
      <c r="AH19" s="36">
        <v>35</v>
      </c>
      <c r="AI19" s="36">
        <v>3159</v>
      </c>
      <c r="AJ19" s="36">
        <v>1061</v>
      </c>
      <c r="AK19" s="36">
        <f t="shared" si="8"/>
        <v>4220</v>
      </c>
      <c r="AL19" s="36">
        <v>31</v>
      </c>
      <c r="AM19" s="36">
        <v>3036</v>
      </c>
      <c r="AN19" s="36">
        <v>1032</v>
      </c>
      <c r="AO19" s="36">
        <f t="shared" si="9"/>
        <v>4068</v>
      </c>
      <c r="AP19" s="36">
        <v>32</v>
      </c>
      <c r="AQ19" s="36">
        <v>3625</v>
      </c>
      <c r="AR19" s="36">
        <v>1237</v>
      </c>
      <c r="AS19" s="36">
        <f t="shared" si="10"/>
        <v>4862</v>
      </c>
      <c r="AT19" s="36">
        <v>37</v>
      </c>
      <c r="AU19" s="36">
        <v>4494</v>
      </c>
      <c r="AV19" s="36">
        <v>1495</v>
      </c>
      <c r="AW19" s="36">
        <f t="shared" si="11"/>
        <v>5989</v>
      </c>
      <c r="AX19" s="36"/>
      <c r="AY19" s="39">
        <f t="shared" si="12"/>
        <v>49184</v>
      </c>
      <c r="AZ19" s="41">
        <f>август!L21-'фот декабрь'!AY19</f>
        <v>-21196</v>
      </c>
      <c r="BA19" s="41">
        <f>декабрь!L21-'фот декабрь'!AY19</f>
        <v>-3</v>
      </c>
      <c r="BB19" s="226">
        <f t="shared" si="13"/>
        <v>117</v>
      </c>
      <c r="BC19" s="41">
        <f t="shared" si="14"/>
        <v>36800</v>
      </c>
      <c r="BD19" s="41">
        <f t="shared" si="15"/>
        <v>12384</v>
      </c>
      <c r="BE19" s="41">
        <f t="shared" si="16"/>
        <v>49184</v>
      </c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</row>
    <row r="20" spans="1:110" s="279" customFormat="1" x14ac:dyDescent="0.2">
      <c r="A20" s="273">
        <v>14</v>
      </c>
      <c r="B20" s="274" t="s">
        <v>45</v>
      </c>
      <c r="C20" s="275">
        <v>3485</v>
      </c>
      <c r="D20" s="275">
        <v>1190</v>
      </c>
      <c r="E20" s="276">
        <f t="shared" si="0"/>
        <v>4675</v>
      </c>
      <c r="F20" s="275">
        <v>33</v>
      </c>
      <c r="G20" s="275">
        <v>3037</v>
      </c>
      <c r="H20" s="275">
        <v>1032</v>
      </c>
      <c r="I20" s="275">
        <f t="shared" si="1"/>
        <v>4069</v>
      </c>
      <c r="J20" s="275">
        <v>35</v>
      </c>
      <c r="K20" s="275">
        <v>2997</v>
      </c>
      <c r="L20" s="275">
        <v>1016</v>
      </c>
      <c r="M20" s="275">
        <f t="shared" si="2"/>
        <v>4013</v>
      </c>
      <c r="N20" s="275">
        <v>33</v>
      </c>
      <c r="O20" s="275">
        <v>2985</v>
      </c>
      <c r="P20" s="275">
        <v>1016</v>
      </c>
      <c r="Q20" s="275">
        <f t="shared" si="3"/>
        <v>4001</v>
      </c>
      <c r="R20" s="275">
        <v>33</v>
      </c>
      <c r="S20" s="275">
        <v>4442</v>
      </c>
      <c r="T20" s="275">
        <v>1514</v>
      </c>
      <c r="U20" s="275">
        <f t="shared" si="4"/>
        <v>5956</v>
      </c>
      <c r="V20" s="275">
        <v>32</v>
      </c>
      <c r="W20" s="275">
        <v>6178</v>
      </c>
      <c r="X20" s="275">
        <v>2111</v>
      </c>
      <c r="Y20" s="275">
        <f t="shared" si="5"/>
        <v>8289</v>
      </c>
      <c r="Z20" s="275">
        <v>63</v>
      </c>
      <c r="AA20" s="275">
        <v>616</v>
      </c>
      <c r="AB20" s="275">
        <v>207</v>
      </c>
      <c r="AC20" s="275">
        <f t="shared" si="6"/>
        <v>823</v>
      </c>
      <c r="AD20" s="275">
        <v>0</v>
      </c>
      <c r="AE20" s="275">
        <v>1406</v>
      </c>
      <c r="AF20" s="275">
        <v>465</v>
      </c>
      <c r="AG20" s="275">
        <f t="shared" si="7"/>
        <v>1871</v>
      </c>
      <c r="AH20" s="275">
        <v>0</v>
      </c>
      <c r="AI20" s="275">
        <v>3283</v>
      </c>
      <c r="AJ20" s="275">
        <v>1103</v>
      </c>
      <c r="AK20" s="275">
        <f t="shared" si="8"/>
        <v>4386</v>
      </c>
      <c r="AL20" s="275"/>
      <c r="AM20" s="275">
        <v>3535</v>
      </c>
      <c r="AN20" s="275">
        <v>1189</v>
      </c>
      <c r="AO20" s="275">
        <f t="shared" si="9"/>
        <v>4724</v>
      </c>
      <c r="AP20" s="275"/>
      <c r="AQ20" s="275">
        <v>3553</v>
      </c>
      <c r="AR20" s="275">
        <v>1209</v>
      </c>
      <c r="AS20" s="275">
        <f t="shared" si="10"/>
        <v>4762</v>
      </c>
      <c r="AT20" s="275">
        <v>33</v>
      </c>
      <c r="AU20" s="275">
        <v>4130</v>
      </c>
      <c r="AV20" s="275">
        <v>1397</v>
      </c>
      <c r="AW20" s="275">
        <f t="shared" si="11"/>
        <v>5527</v>
      </c>
      <c r="AX20" s="275">
        <v>33</v>
      </c>
      <c r="AY20" s="276">
        <f t="shared" si="12"/>
        <v>53096</v>
      </c>
      <c r="AZ20" s="277">
        <f>август!L22-'фот декабрь'!AY20</f>
        <v>-21268</v>
      </c>
      <c r="BA20" s="277">
        <f>декабрь!L22-'фот декабрь'!AY20</f>
        <v>2</v>
      </c>
      <c r="BB20" s="278">
        <f t="shared" si="13"/>
        <v>110</v>
      </c>
      <c r="BC20" s="277">
        <f t="shared" si="14"/>
        <v>39647</v>
      </c>
      <c r="BD20" s="277">
        <f t="shared" si="15"/>
        <v>13449</v>
      </c>
      <c r="BE20" s="277">
        <f t="shared" si="16"/>
        <v>53096</v>
      </c>
    </row>
    <row r="21" spans="1:110" s="24" customFormat="1" x14ac:dyDescent="0.2">
      <c r="A21" s="20">
        <v>15</v>
      </c>
      <c r="B21" s="19" t="s">
        <v>46</v>
      </c>
      <c r="C21" s="36">
        <v>3609</v>
      </c>
      <c r="D21" s="36">
        <v>1228</v>
      </c>
      <c r="E21" s="38">
        <f t="shared" si="0"/>
        <v>4837</v>
      </c>
      <c r="F21" s="36">
        <v>22</v>
      </c>
      <c r="G21" s="36">
        <v>3531</v>
      </c>
      <c r="H21" s="36">
        <v>1196</v>
      </c>
      <c r="I21" s="36">
        <f t="shared" si="1"/>
        <v>4727</v>
      </c>
      <c r="J21" s="36">
        <v>23</v>
      </c>
      <c r="K21" s="36">
        <v>3521</v>
      </c>
      <c r="L21" s="36">
        <v>1190</v>
      </c>
      <c r="M21" s="36">
        <f t="shared" si="2"/>
        <v>4711</v>
      </c>
      <c r="N21" s="36">
        <v>23</v>
      </c>
      <c r="O21" s="36">
        <v>3507</v>
      </c>
      <c r="P21" s="36">
        <v>1194</v>
      </c>
      <c r="Q21" s="36">
        <f t="shared" si="3"/>
        <v>4701</v>
      </c>
      <c r="R21" s="36">
        <v>21</v>
      </c>
      <c r="S21" s="36">
        <v>4480</v>
      </c>
      <c r="T21" s="36">
        <v>1526</v>
      </c>
      <c r="U21" s="36">
        <f t="shared" si="4"/>
        <v>6006</v>
      </c>
      <c r="V21" s="36">
        <v>22</v>
      </c>
      <c r="W21" s="36">
        <v>9477</v>
      </c>
      <c r="X21" s="36">
        <v>3241</v>
      </c>
      <c r="Y21" s="36">
        <f t="shared" si="5"/>
        <v>12718</v>
      </c>
      <c r="Z21" s="36">
        <v>22</v>
      </c>
      <c r="AA21" s="36">
        <v>698</v>
      </c>
      <c r="AB21" s="36">
        <v>238</v>
      </c>
      <c r="AC21" s="36">
        <f t="shared" si="6"/>
        <v>936</v>
      </c>
      <c r="AD21" s="36">
        <v>19</v>
      </c>
      <c r="AE21" s="36">
        <v>1149</v>
      </c>
      <c r="AF21" s="36">
        <v>390</v>
      </c>
      <c r="AG21" s="36">
        <f t="shared" si="7"/>
        <v>1539</v>
      </c>
      <c r="AH21" s="36">
        <v>21</v>
      </c>
      <c r="AI21" s="36">
        <v>3951</v>
      </c>
      <c r="AJ21" s="36">
        <v>1344</v>
      </c>
      <c r="AK21" s="36">
        <f t="shared" si="8"/>
        <v>5295</v>
      </c>
      <c r="AL21" s="36">
        <v>20</v>
      </c>
      <c r="AM21" s="36">
        <v>4191</v>
      </c>
      <c r="AN21" s="36">
        <v>1298</v>
      </c>
      <c r="AO21" s="36">
        <f t="shared" si="9"/>
        <v>5489</v>
      </c>
      <c r="AP21" s="36">
        <v>20</v>
      </c>
      <c r="AQ21" s="36">
        <v>4383</v>
      </c>
      <c r="AR21" s="36">
        <v>1608</v>
      </c>
      <c r="AS21" s="36">
        <f t="shared" si="10"/>
        <v>5991</v>
      </c>
      <c r="AT21" s="36">
        <v>20</v>
      </c>
      <c r="AU21" s="36">
        <v>5382</v>
      </c>
      <c r="AV21" s="36">
        <v>1816</v>
      </c>
      <c r="AW21" s="36">
        <f t="shared" si="11"/>
        <v>7198</v>
      </c>
      <c r="AX21" s="36">
        <v>34</v>
      </c>
      <c r="AY21" s="39">
        <f t="shared" si="12"/>
        <v>64148</v>
      </c>
      <c r="AZ21" s="41">
        <f>август!L23-'фот декабрь'!AY21</f>
        <v>-25512</v>
      </c>
      <c r="BA21" s="41">
        <f>декабрь!L23-'фот декабрь'!AY21</f>
        <v>0</v>
      </c>
      <c r="BB21" s="226">
        <f t="shared" si="13"/>
        <v>113</v>
      </c>
      <c r="BC21" s="41">
        <f t="shared" si="14"/>
        <v>47879</v>
      </c>
      <c r="BD21" s="41">
        <f t="shared" si="15"/>
        <v>16269</v>
      </c>
      <c r="BE21" s="41">
        <f t="shared" si="16"/>
        <v>64148</v>
      </c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</row>
    <row r="22" spans="1:110" s="24" customFormat="1" x14ac:dyDescent="0.2">
      <c r="A22" s="18">
        <v>16</v>
      </c>
      <c r="B22" s="21" t="s">
        <v>47</v>
      </c>
      <c r="C22" s="36">
        <v>5063</v>
      </c>
      <c r="D22" s="36">
        <v>1719</v>
      </c>
      <c r="E22" s="38">
        <f t="shared" si="0"/>
        <v>6782</v>
      </c>
      <c r="F22" s="36">
        <v>22</v>
      </c>
      <c r="G22" s="36">
        <v>5000</v>
      </c>
      <c r="H22" s="36">
        <v>1784</v>
      </c>
      <c r="I22" s="36">
        <f t="shared" si="1"/>
        <v>6784</v>
      </c>
      <c r="J22" s="36">
        <v>21</v>
      </c>
      <c r="K22" s="36">
        <v>4295</v>
      </c>
      <c r="L22" s="36">
        <v>1475</v>
      </c>
      <c r="M22" s="36">
        <f t="shared" si="2"/>
        <v>5770</v>
      </c>
      <c r="N22" s="36">
        <v>23</v>
      </c>
      <c r="O22" s="36">
        <v>4151</v>
      </c>
      <c r="P22" s="36">
        <v>1418</v>
      </c>
      <c r="Q22" s="36">
        <f t="shared" si="3"/>
        <v>5569</v>
      </c>
      <c r="R22" s="36">
        <v>23</v>
      </c>
      <c r="S22" s="36">
        <v>6815</v>
      </c>
      <c r="T22" s="36">
        <v>2325</v>
      </c>
      <c r="U22" s="36">
        <f t="shared" si="4"/>
        <v>9140</v>
      </c>
      <c r="V22" s="36">
        <v>18</v>
      </c>
      <c r="W22" s="36">
        <v>7568</v>
      </c>
      <c r="X22" s="36">
        <v>2574</v>
      </c>
      <c r="Y22" s="36">
        <f t="shared" si="5"/>
        <v>10142</v>
      </c>
      <c r="Z22" s="36">
        <v>19</v>
      </c>
      <c r="AA22" s="36">
        <v>1430</v>
      </c>
      <c r="AB22" s="36">
        <v>485</v>
      </c>
      <c r="AC22" s="36">
        <f t="shared" si="6"/>
        <v>1915</v>
      </c>
      <c r="AD22" s="36">
        <v>18</v>
      </c>
      <c r="AE22" s="36">
        <v>2001</v>
      </c>
      <c r="AF22" s="36">
        <v>681</v>
      </c>
      <c r="AG22" s="36">
        <f t="shared" si="7"/>
        <v>2682</v>
      </c>
      <c r="AH22" s="36">
        <v>18</v>
      </c>
      <c r="AI22" s="36">
        <v>4443</v>
      </c>
      <c r="AJ22" s="36">
        <v>1516</v>
      </c>
      <c r="AK22" s="36">
        <f t="shared" si="8"/>
        <v>5959</v>
      </c>
      <c r="AL22" s="36"/>
      <c r="AM22" s="36">
        <v>4771</v>
      </c>
      <c r="AN22" s="36">
        <v>1628</v>
      </c>
      <c r="AO22" s="36">
        <f t="shared" si="9"/>
        <v>6399</v>
      </c>
      <c r="AP22" s="36">
        <v>20</v>
      </c>
      <c r="AQ22" s="36">
        <v>4799</v>
      </c>
      <c r="AR22" s="36">
        <v>1649</v>
      </c>
      <c r="AS22" s="36">
        <f t="shared" si="10"/>
        <v>6448</v>
      </c>
      <c r="AT22" s="36">
        <v>20</v>
      </c>
      <c r="AU22" s="36">
        <v>5001</v>
      </c>
      <c r="AV22" s="36">
        <v>1724</v>
      </c>
      <c r="AW22" s="36">
        <f t="shared" si="11"/>
        <v>6725</v>
      </c>
      <c r="AX22" s="36">
        <v>0</v>
      </c>
      <c r="AY22" s="39">
        <f t="shared" si="12"/>
        <v>74315</v>
      </c>
      <c r="AZ22" s="41">
        <f>август!L24-'фот декабрь'!AY22</f>
        <v>-28212</v>
      </c>
      <c r="BA22" s="41">
        <f>декабрь!L24-'фот декабрь'!AY22</f>
        <v>2</v>
      </c>
      <c r="BB22" s="226">
        <f t="shared" si="13"/>
        <v>107</v>
      </c>
      <c r="BC22" s="41">
        <f t="shared" si="14"/>
        <v>55337</v>
      </c>
      <c r="BD22" s="41">
        <f t="shared" si="15"/>
        <v>18978</v>
      </c>
      <c r="BE22" s="41">
        <f t="shared" si="16"/>
        <v>74315</v>
      </c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</row>
    <row r="23" spans="1:110" s="272" customFormat="1" x14ac:dyDescent="0.2">
      <c r="A23" s="267">
        <v>17</v>
      </c>
      <c r="B23" s="268" t="s">
        <v>48</v>
      </c>
      <c r="C23" s="269">
        <v>4416</v>
      </c>
      <c r="D23" s="269">
        <v>1483</v>
      </c>
      <c r="E23" s="270">
        <f t="shared" si="0"/>
        <v>5899</v>
      </c>
      <c r="F23" s="269">
        <v>26</v>
      </c>
      <c r="G23" s="269">
        <v>4339</v>
      </c>
      <c r="H23" s="269">
        <v>1484</v>
      </c>
      <c r="I23" s="269">
        <f t="shared" si="1"/>
        <v>5823</v>
      </c>
      <c r="J23" s="269">
        <v>26</v>
      </c>
      <c r="K23" s="269">
        <v>4454</v>
      </c>
      <c r="L23" s="269">
        <v>1521</v>
      </c>
      <c r="M23" s="269">
        <f t="shared" si="2"/>
        <v>5975</v>
      </c>
      <c r="N23" s="269">
        <v>26</v>
      </c>
      <c r="O23" s="269">
        <v>4389</v>
      </c>
      <c r="P23" s="269">
        <v>1493</v>
      </c>
      <c r="Q23" s="269">
        <f t="shared" si="3"/>
        <v>5882</v>
      </c>
      <c r="R23" s="269">
        <v>26</v>
      </c>
      <c r="S23" s="269">
        <v>6644</v>
      </c>
      <c r="T23" s="269">
        <v>2255</v>
      </c>
      <c r="U23" s="269">
        <f t="shared" si="4"/>
        <v>8899</v>
      </c>
      <c r="V23" s="269">
        <v>26</v>
      </c>
      <c r="W23" s="269">
        <v>9272</v>
      </c>
      <c r="X23" s="269">
        <v>3172</v>
      </c>
      <c r="Y23" s="269">
        <f t="shared" si="5"/>
        <v>12444</v>
      </c>
      <c r="Z23" s="269">
        <v>26</v>
      </c>
      <c r="AA23" s="269">
        <v>704</v>
      </c>
      <c r="AB23" s="269">
        <v>229</v>
      </c>
      <c r="AC23" s="269">
        <f t="shared" si="6"/>
        <v>933</v>
      </c>
      <c r="AD23" s="269">
        <v>26</v>
      </c>
      <c r="AE23" s="269">
        <v>1719</v>
      </c>
      <c r="AF23" s="269">
        <v>496</v>
      </c>
      <c r="AG23" s="269">
        <f t="shared" si="7"/>
        <v>2215</v>
      </c>
      <c r="AH23" s="269">
        <v>26</v>
      </c>
      <c r="AI23" s="269">
        <v>4734</v>
      </c>
      <c r="AJ23" s="269">
        <v>1685</v>
      </c>
      <c r="AK23" s="269">
        <f t="shared" si="8"/>
        <v>6419</v>
      </c>
      <c r="AL23" s="269">
        <v>26</v>
      </c>
      <c r="AM23" s="269">
        <v>5150</v>
      </c>
      <c r="AN23" s="269">
        <v>1763</v>
      </c>
      <c r="AO23" s="269">
        <f t="shared" si="9"/>
        <v>6913</v>
      </c>
      <c r="AP23" s="269">
        <v>26</v>
      </c>
      <c r="AQ23" s="269">
        <v>5116</v>
      </c>
      <c r="AR23" s="269">
        <v>1731</v>
      </c>
      <c r="AS23" s="269">
        <f t="shared" si="10"/>
        <v>6847</v>
      </c>
      <c r="AT23" s="269">
        <v>26</v>
      </c>
      <c r="AU23" s="269">
        <v>5550</v>
      </c>
      <c r="AV23" s="269">
        <v>1885</v>
      </c>
      <c r="AW23" s="269">
        <f t="shared" si="11"/>
        <v>7435</v>
      </c>
      <c r="AX23" s="269">
        <v>26</v>
      </c>
      <c r="AY23" s="270">
        <f t="shared" si="12"/>
        <v>75684</v>
      </c>
      <c r="AZ23" s="153">
        <f>август!L25-'фот декабрь'!AY23</f>
        <v>-29829</v>
      </c>
      <c r="BA23" s="153">
        <f>декабрь!L25-'фот декабрь'!AY23</f>
        <v>-1</v>
      </c>
      <c r="BB23" s="271">
        <f t="shared" si="13"/>
        <v>109</v>
      </c>
      <c r="BC23" s="153">
        <f t="shared" si="14"/>
        <v>56487</v>
      </c>
      <c r="BD23" s="153">
        <f t="shared" si="15"/>
        <v>19197</v>
      </c>
      <c r="BE23" s="153">
        <f t="shared" si="16"/>
        <v>75684</v>
      </c>
    </row>
    <row r="24" spans="1:110" s="272" customFormat="1" x14ac:dyDescent="0.2">
      <c r="A24" s="267">
        <v>18</v>
      </c>
      <c r="B24" s="268" t="s">
        <v>49</v>
      </c>
      <c r="C24" s="269">
        <v>2713</v>
      </c>
      <c r="D24" s="269">
        <v>928</v>
      </c>
      <c r="E24" s="270">
        <f t="shared" si="0"/>
        <v>3641</v>
      </c>
      <c r="F24" s="269">
        <v>27</v>
      </c>
      <c r="G24" s="269">
        <v>2889</v>
      </c>
      <c r="H24" s="269">
        <v>988</v>
      </c>
      <c r="I24" s="269">
        <f t="shared" si="1"/>
        <v>3877</v>
      </c>
      <c r="J24" s="269">
        <v>27</v>
      </c>
      <c r="K24" s="269">
        <v>2792</v>
      </c>
      <c r="L24" s="269">
        <v>955</v>
      </c>
      <c r="M24" s="269">
        <f t="shared" si="2"/>
        <v>3747</v>
      </c>
      <c r="N24" s="269">
        <v>27</v>
      </c>
      <c r="O24" s="269">
        <v>2885</v>
      </c>
      <c r="P24" s="269">
        <v>987</v>
      </c>
      <c r="Q24" s="269">
        <f t="shared" si="3"/>
        <v>3872</v>
      </c>
      <c r="R24" s="269">
        <v>27</v>
      </c>
      <c r="S24" s="269">
        <v>3204</v>
      </c>
      <c r="T24" s="269">
        <v>1096</v>
      </c>
      <c r="U24" s="269">
        <f t="shared" si="4"/>
        <v>4300</v>
      </c>
      <c r="V24" s="269"/>
      <c r="W24" s="269">
        <v>7365</v>
      </c>
      <c r="X24" s="269">
        <v>2519</v>
      </c>
      <c r="Y24" s="269">
        <f t="shared" si="5"/>
        <v>9884</v>
      </c>
      <c r="Z24" s="269">
        <v>27</v>
      </c>
      <c r="AA24" s="269">
        <v>405</v>
      </c>
      <c r="AB24" s="269">
        <v>139</v>
      </c>
      <c r="AC24" s="269">
        <f t="shared" si="6"/>
        <v>544</v>
      </c>
      <c r="AD24" s="269">
        <v>27</v>
      </c>
      <c r="AE24" s="269">
        <v>1039</v>
      </c>
      <c r="AF24" s="269">
        <v>356</v>
      </c>
      <c r="AG24" s="269">
        <f t="shared" si="7"/>
        <v>1395</v>
      </c>
      <c r="AH24" s="269">
        <v>27</v>
      </c>
      <c r="AI24" s="269">
        <v>3292</v>
      </c>
      <c r="AJ24" s="269">
        <v>1126</v>
      </c>
      <c r="AK24" s="269">
        <f t="shared" si="8"/>
        <v>4418</v>
      </c>
      <c r="AL24" s="269">
        <v>28</v>
      </c>
      <c r="AM24" s="269">
        <v>3398</v>
      </c>
      <c r="AN24" s="269">
        <v>1162</v>
      </c>
      <c r="AO24" s="269">
        <f t="shared" si="9"/>
        <v>4560</v>
      </c>
      <c r="AP24" s="269">
        <v>28</v>
      </c>
      <c r="AQ24" s="269">
        <v>3389</v>
      </c>
      <c r="AR24" s="269">
        <v>1159</v>
      </c>
      <c r="AS24" s="269">
        <f t="shared" si="10"/>
        <v>4548</v>
      </c>
      <c r="AT24" s="269">
        <v>28</v>
      </c>
      <c r="AU24" s="269">
        <v>3370</v>
      </c>
      <c r="AV24" s="269">
        <v>1153</v>
      </c>
      <c r="AW24" s="269">
        <f t="shared" si="11"/>
        <v>4523</v>
      </c>
      <c r="AX24" s="269">
        <v>28</v>
      </c>
      <c r="AY24" s="270">
        <f t="shared" si="12"/>
        <v>49309</v>
      </c>
      <c r="AZ24" s="153">
        <f>август!L26-'фот декабрь'!AY24</f>
        <v>-19448</v>
      </c>
      <c r="BA24" s="153">
        <f>декабрь!L26-'фот декабрь'!AY24</f>
        <v>-5</v>
      </c>
      <c r="BB24" s="271">
        <f t="shared" si="13"/>
        <v>114</v>
      </c>
      <c r="BC24" s="153">
        <f t="shared" si="14"/>
        <v>36741</v>
      </c>
      <c r="BD24" s="153">
        <f t="shared" si="15"/>
        <v>12568</v>
      </c>
      <c r="BE24" s="153">
        <f t="shared" si="16"/>
        <v>49309</v>
      </c>
    </row>
    <row r="25" spans="1:110" s="272" customFormat="1" x14ac:dyDescent="0.2">
      <c r="A25" s="267">
        <v>19</v>
      </c>
      <c r="B25" s="268" t="s">
        <v>50</v>
      </c>
      <c r="C25" s="269">
        <v>6178</v>
      </c>
      <c r="D25" s="269">
        <v>2105</v>
      </c>
      <c r="E25" s="270">
        <f t="shared" si="0"/>
        <v>8283</v>
      </c>
      <c r="F25" s="269">
        <v>32</v>
      </c>
      <c r="G25" s="269">
        <v>6042</v>
      </c>
      <c r="H25" s="269">
        <v>2063</v>
      </c>
      <c r="I25" s="269">
        <f t="shared" si="1"/>
        <v>8105</v>
      </c>
      <c r="J25" s="269">
        <v>32</v>
      </c>
      <c r="K25" s="269">
        <v>6201</v>
      </c>
      <c r="L25" s="269">
        <v>2110</v>
      </c>
      <c r="M25" s="269">
        <f t="shared" si="2"/>
        <v>8311</v>
      </c>
      <c r="N25" s="269">
        <v>34</v>
      </c>
      <c r="O25" s="269">
        <v>6110</v>
      </c>
      <c r="P25" s="269">
        <v>2082</v>
      </c>
      <c r="Q25" s="269">
        <f t="shared" si="3"/>
        <v>8192</v>
      </c>
      <c r="R25" s="269">
        <v>32</v>
      </c>
      <c r="S25" s="269">
        <v>15769</v>
      </c>
      <c r="T25" s="269">
        <v>5387</v>
      </c>
      <c r="U25" s="269">
        <f t="shared" si="4"/>
        <v>21156</v>
      </c>
      <c r="V25" s="269">
        <v>20</v>
      </c>
      <c r="W25" s="269">
        <v>4379</v>
      </c>
      <c r="X25" s="269">
        <v>1495</v>
      </c>
      <c r="Y25" s="269">
        <f t="shared" si="5"/>
        <v>5874</v>
      </c>
      <c r="Z25" s="269">
        <v>30</v>
      </c>
      <c r="AA25" s="269">
        <v>1706</v>
      </c>
      <c r="AB25" s="269">
        <v>545</v>
      </c>
      <c r="AC25" s="269">
        <f t="shared" si="6"/>
        <v>2251</v>
      </c>
      <c r="AD25" s="269">
        <v>18</v>
      </c>
      <c r="AE25" s="269">
        <v>3244</v>
      </c>
      <c r="AF25" s="269">
        <v>1059</v>
      </c>
      <c r="AG25" s="269">
        <f t="shared" si="7"/>
        <v>4303</v>
      </c>
      <c r="AH25" s="269">
        <v>24</v>
      </c>
      <c r="AI25" s="269">
        <v>8458</v>
      </c>
      <c r="AJ25" s="269">
        <v>2884</v>
      </c>
      <c r="AK25" s="269">
        <f t="shared" si="8"/>
        <v>11342</v>
      </c>
      <c r="AL25" s="269">
        <v>35</v>
      </c>
      <c r="AM25" s="269">
        <v>8870</v>
      </c>
      <c r="AN25" s="269">
        <v>2996</v>
      </c>
      <c r="AO25" s="269">
        <f t="shared" si="9"/>
        <v>11866</v>
      </c>
      <c r="AP25" s="269">
        <v>35</v>
      </c>
      <c r="AQ25" s="269">
        <v>8694</v>
      </c>
      <c r="AR25" s="269">
        <v>2956</v>
      </c>
      <c r="AS25" s="269">
        <f t="shared" si="10"/>
        <v>11650</v>
      </c>
      <c r="AT25" s="269">
        <v>31</v>
      </c>
      <c r="AU25" s="269">
        <v>8735</v>
      </c>
      <c r="AV25" s="269">
        <v>2977</v>
      </c>
      <c r="AW25" s="269">
        <f t="shared" si="11"/>
        <v>11712</v>
      </c>
      <c r="AX25" s="269">
        <v>32</v>
      </c>
      <c r="AY25" s="270">
        <f t="shared" si="12"/>
        <v>113045</v>
      </c>
      <c r="AZ25" s="153">
        <f>август!L27-'фот декабрь'!AY25</f>
        <v>-50873</v>
      </c>
      <c r="BA25" s="153">
        <f>декабрь!L27-'фот декабрь'!AY25</f>
        <v>2</v>
      </c>
      <c r="BB25" s="271">
        <f t="shared" si="13"/>
        <v>138</v>
      </c>
      <c r="BC25" s="153">
        <f t="shared" si="14"/>
        <v>84386</v>
      </c>
      <c r="BD25" s="153">
        <f t="shared" si="15"/>
        <v>28659</v>
      </c>
      <c r="BE25" s="153">
        <f t="shared" si="16"/>
        <v>113045</v>
      </c>
    </row>
    <row r="26" spans="1:110" s="24" customFormat="1" x14ac:dyDescent="0.2">
      <c r="A26" s="18">
        <v>20</v>
      </c>
      <c r="B26" s="21" t="s">
        <v>51</v>
      </c>
      <c r="C26" s="36">
        <v>8085</v>
      </c>
      <c r="D26" s="36">
        <v>2712</v>
      </c>
      <c r="E26" s="38">
        <f t="shared" si="0"/>
        <v>10797</v>
      </c>
      <c r="F26" s="36">
        <v>34</v>
      </c>
      <c r="G26" s="36">
        <v>7978</v>
      </c>
      <c r="H26" s="36">
        <v>2855</v>
      </c>
      <c r="I26" s="36">
        <f t="shared" si="1"/>
        <v>10833</v>
      </c>
      <c r="J26" s="36">
        <v>35</v>
      </c>
      <c r="K26" s="36">
        <v>8382</v>
      </c>
      <c r="L26" s="36">
        <v>3186</v>
      </c>
      <c r="M26" s="36">
        <f t="shared" si="2"/>
        <v>11568</v>
      </c>
      <c r="N26" s="36">
        <v>35</v>
      </c>
      <c r="O26" s="36">
        <v>8429</v>
      </c>
      <c r="P26" s="36">
        <v>2895</v>
      </c>
      <c r="Q26" s="36">
        <f t="shared" si="3"/>
        <v>11324</v>
      </c>
      <c r="R26" s="36">
        <v>35</v>
      </c>
      <c r="S26" s="36">
        <v>9349</v>
      </c>
      <c r="T26" s="36">
        <v>3279</v>
      </c>
      <c r="U26" s="36">
        <f t="shared" si="4"/>
        <v>12628</v>
      </c>
      <c r="V26" s="36">
        <v>34</v>
      </c>
      <c r="W26" s="36">
        <v>19065</v>
      </c>
      <c r="X26" s="36">
        <v>6412</v>
      </c>
      <c r="Y26" s="36">
        <f t="shared" si="5"/>
        <v>25477</v>
      </c>
      <c r="Z26" s="36">
        <v>35</v>
      </c>
      <c r="AA26" s="36">
        <v>3193</v>
      </c>
      <c r="AB26" s="36">
        <v>1083</v>
      </c>
      <c r="AC26" s="36">
        <f t="shared" si="6"/>
        <v>4276</v>
      </c>
      <c r="AD26" s="36">
        <v>33</v>
      </c>
      <c r="AE26" s="36">
        <v>4291</v>
      </c>
      <c r="AF26" s="36">
        <v>1374</v>
      </c>
      <c r="AG26" s="36">
        <f t="shared" si="7"/>
        <v>5665</v>
      </c>
      <c r="AH26" s="36">
        <v>35</v>
      </c>
      <c r="AI26" s="36">
        <v>9082</v>
      </c>
      <c r="AJ26" s="36">
        <v>3198</v>
      </c>
      <c r="AK26" s="36">
        <f t="shared" si="8"/>
        <v>12280</v>
      </c>
      <c r="AL26" s="36">
        <v>34</v>
      </c>
      <c r="AM26" s="36">
        <v>9636</v>
      </c>
      <c r="AN26" s="36">
        <v>3120</v>
      </c>
      <c r="AO26" s="36">
        <f t="shared" si="9"/>
        <v>12756</v>
      </c>
      <c r="AP26" s="36">
        <v>33</v>
      </c>
      <c r="AQ26" s="36">
        <v>9650</v>
      </c>
      <c r="AR26" s="36">
        <v>3293</v>
      </c>
      <c r="AS26" s="36">
        <f t="shared" si="10"/>
        <v>12943</v>
      </c>
      <c r="AT26" s="36">
        <v>33</v>
      </c>
      <c r="AU26" s="36">
        <v>12685</v>
      </c>
      <c r="AV26" s="36">
        <v>4205</v>
      </c>
      <c r="AW26" s="36">
        <f t="shared" si="11"/>
        <v>16890</v>
      </c>
      <c r="AX26" s="36">
        <v>35</v>
      </c>
      <c r="AY26" s="39">
        <f t="shared" si="12"/>
        <v>147437</v>
      </c>
      <c r="AZ26" s="41">
        <f>август!L28-'фот декабрь'!AY26</f>
        <v>-60534</v>
      </c>
      <c r="BA26" s="41">
        <f>декабрь!L28-'фот декабрь'!AY26</f>
        <v>0</v>
      </c>
      <c r="BB26" s="226">
        <f t="shared" si="13"/>
        <v>108</v>
      </c>
      <c r="BC26" s="41">
        <f t="shared" si="14"/>
        <v>109825</v>
      </c>
      <c r="BD26" s="41">
        <f t="shared" si="15"/>
        <v>37612</v>
      </c>
      <c r="BE26" s="41">
        <f t="shared" si="16"/>
        <v>147437</v>
      </c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</row>
    <row r="27" spans="1:110" s="14" customFormat="1" x14ac:dyDescent="0.2">
      <c r="A27" s="22">
        <v>21</v>
      </c>
      <c r="B27" s="23" t="s">
        <v>52</v>
      </c>
      <c r="C27" s="37">
        <v>5920</v>
      </c>
      <c r="D27" s="37">
        <v>2003</v>
      </c>
      <c r="E27" s="40">
        <f t="shared" si="0"/>
        <v>7923</v>
      </c>
      <c r="F27" s="37">
        <v>31</v>
      </c>
      <c r="G27" s="37">
        <v>5644</v>
      </c>
      <c r="H27" s="37">
        <v>1915</v>
      </c>
      <c r="I27" s="36">
        <f t="shared" si="1"/>
        <v>7559</v>
      </c>
      <c r="J27" s="36">
        <v>31</v>
      </c>
      <c r="K27" s="36">
        <v>5907</v>
      </c>
      <c r="L27" s="36">
        <v>2004</v>
      </c>
      <c r="M27" s="36">
        <f t="shared" si="2"/>
        <v>7911</v>
      </c>
      <c r="N27" s="36">
        <v>31</v>
      </c>
      <c r="O27" s="36">
        <v>5923</v>
      </c>
      <c r="P27" s="36">
        <v>2008</v>
      </c>
      <c r="Q27" s="36">
        <f t="shared" si="3"/>
        <v>7931</v>
      </c>
      <c r="R27" s="36">
        <v>31</v>
      </c>
      <c r="S27" s="36">
        <v>10209</v>
      </c>
      <c r="T27" s="36">
        <v>3491</v>
      </c>
      <c r="U27" s="36">
        <f t="shared" si="4"/>
        <v>13700</v>
      </c>
      <c r="V27" s="36">
        <v>31</v>
      </c>
      <c r="W27" s="36">
        <v>9935</v>
      </c>
      <c r="X27" s="36">
        <v>3398</v>
      </c>
      <c r="Y27" s="36">
        <f t="shared" si="5"/>
        <v>13333</v>
      </c>
      <c r="Z27" s="36">
        <v>31</v>
      </c>
      <c r="AA27" s="36">
        <v>2540</v>
      </c>
      <c r="AB27" s="36">
        <v>866</v>
      </c>
      <c r="AC27" s="36">
        <f t="shared" si="6"/>
        <v>3406</v>
      </c>
      <c r="AD27" s="36">
        <v>31</v>
      </c>
      <c r="AE27" s="36">
        <v>3784</v>
      </c>
      <c r="AF27" s="36">
        <v>1274</v>
      </c>
      <c r="AG27" s="36">
        <f t="shared" si="7"/>
        <v>5058</v>
      </c>
      <c r="AH27" s="36">
        <v>31</v>
      </c>
      <c r="AI27" s="36">
        <v>7263</v>
      </c>
      <c r="AJ27" s="36">
        <v>2484</v>
      </c>
      <c r="AK27" s="36">
        <f t="shared" si="8"/>
        <v>9747</v>
      </c>
      <c r="AL27" s="36">
        <v>31</v>
      </c>
      <c r="AM27" s="36">
        <v>7891</v>
      </c>
      <c r="AN27" s="36">
        <v>2671</v>
      </c>
      <c r="AO27" s="36">
        <f t="shared" si="9"/>
        <v>10562</v>
      </c>
      <c r="AP27" s="36">
        <v>31</v>
      </c>
      <c r="AQ27" s="36">
        <v>9443</v>
      </c>
      <c r="AR27" s="36">
        <v>3235</v>
      </c>
      <c r="AS27" s="36">
        <f t="shared" si="10"/>
        <v>12678</v>
      </c>
      <c r="AT27" s="36">
        <v>31</v>
      </c>
      <c r="AU27" s="36">
        <v>9405</v>
      </c>
      <c r="AV27" s="36">
        <v>3252</v>
      </c>
      <c r="AW27" s="36">
        <f t="shared" si="11"/>
        <v>12657</v>
      </c>
      <c r="AX27" s="36">
        <v>31</v>
      </c>
      <c r="AY27" s="39">
        <f t="shared" si="12"/>
        <v>112465</v>
      </c>
      <c r="AZ27" s="41">
        <f>август!L29-'фот декабрь'!AY27</f>
        <v>-50703</v>
      </c>
      <c r="BA27" s="41">
        <f>декабрь!L29-'фот декабрь'!AY27</f>
        <v>-2</v>
      </c>
      <c r="BB27" s="226">
        <f t="shared" si="13"/>
        <v>123</v>
      </c>
      <c r="BC27" s="41">
        <f t="shared" si="14"/>
        <v>83864</v>
      </c>
      <c r="BD27" s="41">
        <f t="shared" si="15"/>
        <v>28601</v>
      </c>
      <c r="BE27" s="41">
        <f t="shared" si="16"/>
        <v>112465</v>
      </c>
    </row>
    <row r="28" spans="1:110" s="272" customFormat="1" x14ac:dyDescent="0.2">
      <c r="A28" s="267">
        <v>22</v>
      </c>
      <c r="B28" s="268" t="s">
        <v>53</v>
      </c>
      <c r="C28" s="269">
        <v>2457</v>
      </c>
      <c r="D28" s="269">
        <v>909</v>
      </c>
      <c r="E28" s="270">
        <f t="shared" si="0"/>
        <v>3366</v>
      </c>
      <c r="F28" s="269">
        <v>18</v>
      </c>
      <c r="G28" s="269">
        <v>2362</v>
      </c>
      <c r="H28" s="269">
        <v>988</v>
      </c>
      <c r="I28" s="269">
        <f t="shared" si="1"/>
        <v>3350</v>
      </c>
      <c r="J28" s="269">
        <v>18</v>
      </c>
      <c r="K28" s="269">
        <v>2535</v>
      </c>
      <c r="L28" s="269">
        <v>757</v>
      </c>
      <c r="M28" s="269">
        <f t="shared" si="2"/>
        <v>3292</v>
      </c>
      <c r="N28" s="269">
        <v>19</v>
      </c>
      <c r="O28" s="269">
        <v>2451</v>
      </c>
      <c r="P28" s="269">
        <v>663</v>
      </c>
      <c r="Q28" s="269">
        <f t="shared" si="3"/>
        <v>3114</v>
      </c>
      <c r="R28" s="269">
        <v>19</v>
      </c>
      <c r="S28" s="269">
        <v>6450</v>
      </c>
      <c r="T28" s="269">
        <v>1956</v>
      </c>
      <c r="U28" s="269">
        <f t="shared" si="4"/>
        <v>8406</v>
      </c>
      <c r="V28" s="269">
        <v>19</v>
      </c>
      <c r="W28" s="269">
        <v>2697</v>
      </c>
      <c r="X28" s="269">
        <v>1103</v>
      </c>
      <c r="Y28" s="269">
        <f t="shared" si="5"/>
        <v>3800</v>
      </c>
      <c r="Z28" s="269">
        <v>19</v>
      </c>
      <c r="AA28" s="269">
        <v>508</v>
      </c>
      <c r="AB28" s="269">
        <v>228</v>
      </c>
      <c r="AC28" s="269">
        <f t="shared" si="6"/>
        <v>736</v>
      </c>
      <c r="AD28" s="269">
        <v>22</v>
      </c>
      <c r="AE28" s="269">
        <v>1042</v>
      </c>
      <c r="AF28" s="269">
        <v>411</v>
      </c>
      <c r="AG28" s="269">
        <f t="shared" si="7"/>
        <v>1453</v>
      </c>
      <c r="AH28" s="269">
        <v>17</v>
      </c>
      <c r="AI28" s="269">
        <v>3321</v>
      </c>
      <c r="AJ28" s="269">
        <v>1116</v>
      </c>
      <c r="AK28" s="269">
        <f t="shared" si="8"/>
        <v>4437</v>
      </c>
      <c r="AL28" s="269">
        <v>14</v>
      </c>
      <c r="AM28" s="269">
        <v>3279</v>
      </c>
      <c r="AN28" s="269">
        <v>1108</v>
      </c>
      <c r="AO28" s="269">
        <f t="shared" si="9"/>
        <v>4387</v>
      </c>
      <c r="AP28" s="269">
        <v>15</v>
      </c>
      <c r="AQ28" s="269">
        <v>3462</v>
      </c>
      <c r="AR28" s="269">
        <v>1180</v>
      </c>
      <c r="AS28" s="269">
        <f t="shared" si="10"/>
        <v>4642</v>
      </c>
      <c r="AT28" s="269">
        <v>15</v>
      </c>
      <c r="AU28" s="269">
        <v>3568</v>
      </c>
      <c r="AV28" s="269">
        <v>1152</v>
      </c>
      <c r="AW28" s="269">
        <f t="shared" si="11"/>
        <v>4720</v>
      </c>
      <c r="AX28" s="269">
        <v>10</v>
      </c>
      <c r="AY28" s="270">
        <f t="shared" si="12"/>
        <v>45703</v>
      </c>
      <c r="AZ28" s="153">
        <f>август!L30-'фот декабрь'!AY28</f>
        <v>-19639</v>
      </c>
      <c r="BA28" s="153">
        <f>декабрь!L30-'фот декабрь'!AY28</f>
        <v>-1</v>
      </c>
      <c r="BB28" s="271">
        <f t="shared" si="13"/>
        <v>142</v>
      </c>
      <c r="BC28" s="153">
        <f t="shared" si="14"/>
        <v>34132</v>
      </c>
      <c r="BD28" s="153">
        <f t="shared" si="15"/>
        <v>11571</v>
      </c>
      <c r="BE28" s="153">
        <f t="shared" si="16"/>
        <v>45703</v>
      </c>
    </row>
    <row r="29" spans="1:110" s="272" customFormat="1" x14ac:dyDescent="0.2">
      <c r="A29" s="267">
        <v>23</v>
      </c>
      <c r="B29" s="268" t="s">
        <v>54</v>
      </c>
      <c r="C29" s="269">
        <v>5344</v>
      </c>
      <c r="D29" s="269">
        <v>1819</v>
      </c>
      <c r="E29" s="270">
        <f t="shared" si="0"/>
        <v>7163</v>
      </c>
      <c r="F29" s="269">
        <v>35</v>
      </c>
      <c r="G29" s="269">
        <v>5469</v>
      </c>
      <c r="H29" s="269">
        <v>1858</v>
      </c>
      <c r="I29" s="269">
        <f t="shared" si="1"/>
        <v>7327</v>
      </c>
      <c r="J29" s="269">
        <v>34</v>
      </c>
      <c r="K29" s="269">
        <v>5303</v>
      </c>
      <c r="L29" s="269">
        <v>1795</v>
      </c>
      <c r="M29" s="269">
        <f t="shared" si="2"/>
        <v>7098</v>
      </c>
      <c r="N29" s="269">
        <v>33</v>
      </c>
      <c r="O29" s="269">
        <v>5410</v>
      </c>
      <c r="P29" s="269">
        <v>1845</v>
      </c>
      <c r="Q29" s="269">
        <f t="shared" si="3"/>
        <v>7255</v>
      </c>
      <c r="R29" s="269">
        <v>30</v>
      </c>
      <c r="S29" s="269">
        <v>7301</v>
      </c>
      <c r="T29" s="269">
        <v>2487</v>
      </c>
      <c r="U29" s="269">
        <f t="shared" si="4"/>
        <v>9788</v>
      </c>
      <c r="V29" s="269">
        <v>33</v>
      </c>
      <c r="W29" s="269">
        <v>11082</v>
      </c>
      <c r="X29" s="269">
        <v>3777</v>
      </c>
      <c r="Y29" s="269">
        <f t="shared" si="5"/>
        <v>14859</v>
      </c>
      <c r="Z29" s="269">
        <v>32</v>
      </c>
      <c r="AA29" s="269">
        <v>1627</v>
      </c>
      <c r="AB29" s="269">
        <v>555</v>
      </c>
      <c r="AC29" s="269">
        <f t="shared" si="6"/>
        <v>2182</v>
      </c>
      <c r="AD29" s="269">
        <v>23</v>
      </c>
      <c r="AE29" s="269">
        <v>2892</v>
      </c>
      <c r="AF29" s="269">
        <v>968</v>
      </c>
      <c r="AG29" s="269">
        <f t="shared" si="7"/>
        <v>3860</v>
      </c>
      <c r="AH29" s="269">
        <v>32</v>
      </c>
      <c r="AI29" s="269">
        <v>6575</v>
      </c>
      <c r="AJ29" s="269">
        <v>2176</v>
      </c>
      <c r="AK29" s="269">
        <f t="shared" si="8"/>
        <v>8751</v>
      </c>
      <c r="AL29" s="269">
        <v>32</v>
      </c>
      <c r="AM29" s="269">
        <v>6715</v>
      </c>
      <c r="AN29" s="269">
        <v>2204</v>
      </c>
      <c r="AO29" s="269">
        <f t="shared" si="9"/>
        <v>8919</v>
      </c>
      <c r="AP29" s="269">
        <v>31</v>
      </c>
      <c r="AQ29" s="269">
        <v>12951</v>
      </c>
      <c r="AR29" s="269">
        <v>4308</v>
      </c>
      <c r="AS29" s="269">
        <f t="shared" si="10"/>
        <v>17259</v>
      </c>
      <c r="AT29" s="269">
        <v>65</v>
      </c>
      <c r="AU29" s="269">
        <v>8220</v>
      </c>
      <c r="AV29" s="269">
        <v>2702</v>
      </c>
      <c r="AW29" s="269">
        <f t="shared" si="11"/>
        <v>10922</v>
      </c>
      <c r="AX29" s="269">
        <v>65</v>
      </c>
      <c r="AY29" s="270">
        <f t="shared" si="12"/>
        <v>105383</v>
      </c>
      <c r="AZ29" s="153">
        <f>август!L31-'фот декабрь'!AY29</f>
        <v>-49712</v>
      </c>
      <c r="BA29" s="153">
        <f>декабрь!L31-'фот декабрь'!AY29</f>
        <v>-1</v>
      </c>
      <c r="BB29" s="271">
        <f t="shared" si="13"/>
        <v>121</v>
      </c>
      <c r="BC29" s="153">
        <f t="shared" si="14"/>
        <v>78889</v>
      </c>
      <c r="BD29" s="153">
        <f t="shared" si="15"/>
        <v>26494</v>
      </c>
      <c r="BE29" s="153">
        <f t="shared" si="16"/>
        <v>105383</v>
      </c>
    </row>
    <row r="30" spans="1:110" s="279" customFormat="1" x14ac:dyDescent="0.2">
      <c r="A30" s="273">
        <v>24</v>
      </c>
      <c r="B30" s="274" t="s">
        <v>55</v>
      </c>
      <c r="C30" s="275">
        <v>3765</v>
      </c>
      <c r="D30" s="275">
        <v>1284</v>
      </c>
      <c r="E30" s="276">
        <f t="shared" si="0"/>
        <v>5049</v>
      </c>
      <c r="F30" s="275">
        <v>31</v>
      </c>
      <c r="G30" s="275">
        <v>3868</v>
      </c>
      <c r="H30" s="275">
        <v>1325</v>
      </c>
      <c r="I30" s="275">
        <f t="shared" si="1"/>
        <v>5193</v>
      </c>
      <c r="J30" s="275">
        <v>29</v>
      </c>
      <c r="K30" s="275">
        <v>4042</v>
      </c>
      <c r="L30" s="275">
        <v>1378</v>
      </c>
      <c r="M30" s="275">
        <f t="shared" si="2"/>
        <v>5420</v>
      </c>
      <c r="N30" s="275">
        <v>46</v>
      </c>
      <c r="O30" s="275">
        <v>3844</v>
      </c>
      <c r="P30" s="275">
        <v>1311</v>
      </c>
      <c r="Q30" s="275">
        <f t="shared" si="3"/>
        <v>5155</v>
      </c>
      <c r="R30" s="275">
        <v>37</v>
      </c>
      <c r="S30" s="275">
        <v>7582</v>
      </c>
      <c r="T30" s="275">
        <v>2284</v>
      </c>
      <c r="U30" s="275">
        <f t="shared" si="4"/>
        <v>9866</v>
      </c>
      <c r="V30" s="275">
        <v>17</v>
      </c>
      <c r="W30" s="275">
        <v>5468</v>
      </c>
      <c r="X30" s="275">
        <v>1868</v>
      </c>
      <c r="Y30" s="275">
        <f t="shared" si="5"/>
        <v>7336</v>
      </c>
      <c r="Z30" s="275">
        <v>8</v>
      </c>
      <c r="AA30" s="275">
        <v>1830</v>
      </c>
      <c r="AB30" s="275">
        <v>627</v>
      </c>
      <c r="AC30" s="275">
        <f t="shared" si="6"/>
        <v>2457</v>
      </c>
      <c r="AD30" s="275">
        <v>23</v>
      </c>
      <c r="AE30" s="275">
        <v>2154</v>
      </c>
      <c r="AF30" s="275">
        <v>725</v>
      </c>
      <c r="AG30" s="275">
        <f t="shared" si="7"/>
        <v>2879</v>
      </c>
      <c r="AH30" s="275">
        <v>27</v>
      </c>
      <c r="AI30" s="275">
        <v>4094</v>
      </c>
      <c r="AJ30" s="275">
        <v>1428</v>
      </c>
      <c r="AK30" s="275">
        <f t="shared" si="8"/>
        <v>5522</v>
      </c>
      <c r="AL30" s="275">
        <v>28</v>
      </c>
      <c r="AM30" s="275">
        <v>4032</v>
      </c>
      <c r="AN30" s="275">
        <v>1379</v>
      </c>
      <c r="AO30" s="275">
        <f t="shared" si="9"/>
        <v>5411</v>
      </c>
      <c r="AP30" s="275">
        <v>34</v>
      </c>
      <c r="AQ30" s="275">
        <v>4527</v>
      </c>
      <c r="AR30" s="275">
        <v>1430</v>
      </c>
      <c r="AS30" s="275">
        <f t="shared" si="10"/>
        <v>5957</v>
      </c>
      <c r="AT30" s="275">
        <v>33</v>
      </c>
      <c r="AU30" s="275">
        <v>5038</v>
      </c>
      <c r="AV30" s="275">
        <v>1713</v>
      </c>
      <c r="AW30" s="275">
        <f t="shared" si="11"/>
        <v>6751</v>
      </c>
      <c r="AX30" s="275">
        <v>42</v>
      </c>
      <c r="AY30" s="276">
        <f t="shared" si="12"/>
        <v>66996</v>
      </c>
      <c r="AZ30" s="277">
        <f>август!L32-'фот декабрь'!AY30</f>
        <v>-26519</v>
      </c>
      <c r="BA30" s="277">
        <f>декабрь!L32-'фот декабрь'!AY30</f>
        <v>0</v>
      </c>
      <c r="BB30" s="278">
        <f t="shared" si="13"/>
        <v>107</v>
      </c>
      <c r="BC30" s="277">
        <f t="shared" si="14"/>
        <v>50244</v>
      </c>
      <c r="BD30" s="277">
        <f t="shared" si="15"/>
        <v>16752</v>
      </c>
      <c r="BE30" s="277">
        <f t="shared" si="16"/>
        <v>66996</v>
      </c>
    </row>
    <row r="31" spans="1:110" s="14" customFormat="1" x14ac:dyDescent="0.2">
      <c r="A31" s="22">
        <v>25</v>
      </c>
      <c r="B31" s="23" t="s">
        <v>56</v>
      </c>
      <c r="C31" s="37">
        <v>4298</v>
      </c>
      <c r="D31" s="37">
        <v>1459</v>
      </c>
      <c r="E31" s="40">
        <f t="shared" si="0"/>
        <v>5757</v>
      </c>
      <c r="F31" s="37">
        <v>33</v>
      </c>
      <c r="G31" s="37">
        <v>4328</v>
      </c>
      <c r="H31" s="37">
        <v>1478</v>
      </c>
      <c r="I31" s="36">
        <f t="shared" si="1"/>
        <v>5806</v>
      </c>
      <c r="J31" s="36">
        <v>29</v>
      </c>
      <c r="K31" s="36">
        <v>4384</v>
      </c>
      <c r="L31" s="36">
        <v>1498</v>
      </c>
      <c r="M31" s="36">
        <f t="shared" si="2"/>
        <v>5882</v>
      </c>
      <c r="N31" s="36">
        <v>27</v>
      </c>
      <c r="O31" s="36">
        <v>4391</v>
      </c>
      <c r="P31" s="36">
        <v>1447</v>
      </c>
      <c r="Q31" s="36">
        <f t="shared" si="3"/>
        <v>5838</v>
      </c>
      <c r="R31" s="36">
        <v>34</v>
      </c>
      <c r="S31" s="36">
        <v>5566</v>
      </c>
      <c r="T31" s="36">
        <v>1880</v>
      </c>
      <c r="U31" s="36">
        <f t="shared" si="4"/>
        <v>7446</v>
      </c>
      <c r="V31" s="36">
        <v>32</v>
      </c>
      <c r="W31" s="36">
        <v>10168</v>
      </c>
      <c r="X31" s="36">
        <v>3477</v>
      </c>
      <c r="Y31" s="36">
        <f t="shared" si="5"/>
        <v>13645</v>
      </c>
      <c r="Z31" s="36">
        <v>31</v>
      </c>
      <c r="AA31" s="36">
        <v>1602</v>
      </c>
      <c r="AB31" s="36">
        <v>641</v>
      </c>
      <c r="AC31" s="36">
        <f t="shared" si="6"/>
        <v>2243</v>
      </c>
      <c r="AD31" s="36">
        <v>12</v>
      </c>
      <c r="AE31" s="36">
        <v>2011</v>
      </c>
      <c r="AF31" s="36">
        <v>643</v>
      </c>
      <c r="AG31" s="36">
        <f t="shared" si="7"/>
        <v>2654</v>
      </c>
      <c r="AH31" s="36">
        <v>33</v>
      </c>
      <c r="AI31" s="36">
        <v>5354</v>
      </c>
      <c r="AJ31" s="36">
        <v>1831</v>
      </c>
      <c r="AK31" s="36">
        <f t="shared" si="8"/>
        <v>7185</v>
      </c>
      <c r="AL31" s="36">
        <v>32</v>
      </c>
      <c r="AM31" s="36">
        <v>7452</v>
      </c>
      <c r="AN31" s="36">
        <v>2549</v>
      </c>
      <c r="AO31" s="36">
        <f t="shared" si="9"/>
        <v>10001</v>
      </c>
      <c r="AP31" s="36">
        <v>41</v>
      </c>
      <c r="AQ31" s="36">
        <v>6761</v>
      </c>
      <c r="AR31" s="36">
        <v>2311</v>
      </c>
      <c r="AS31" s="36">
        <f t="shared" si="10"/>
        <v>9072</v>
      </c>
      <c r="AT31" s="36">
        <v>37</v>
      </c>
      <c r="AU31" s="36">
        <v>6956</v>
      </c>
      <c r="AV31" s="36">
        <v>2169</v>
      </c>
      <c r="AW31" s="36">
        <f t="shared" si="11"/>
        <v>9125</v>
      </c>
      <c r="AX31" s="36">
        <v>39</v>
      </c>
      <c r="AY31" s="39">
        <f t="shared" si="12"/>
        <v>84654</v>
      </c>
      <c r="AZ31" s="41">
        <f>август!L33-'фот декабрь'!AY31</f>
        <v>-38038</v>
      </c>
      <c r="BA31" s="41">
        <f>декабрь!L33-'фот декабрь'!AY31</f>
        <v>-2</v>
      </c>
      <c r="BB31" s="226">
        <f t="shared" si="13"/>
        <v>123</v>
      </c>
      <c r="BC31" s="41">
        <f t="shared" si="14"/>
        <v>63271</v>
      </c>
      <c r="BD31" s="41">
        <f t="shared" si="15"/>
        <v>21383</v>
      </c>
      <c r="BE31" s="41">
        <f t="shared" si="16"/>
        <v>84654</v>
      </c>
    </row>
    <row r="32" spans="1:110" s="272" customFormat="1" x14ac:dyDescent="0.2">
      <c r="A32" s="267">
        <v>26</v>
      </c>
      <c r="B32" s="268" t="s">
        <v>57</v>
      </c>
      <c r="C32" s="269">
        <v>5882</v>
      </c>
      <c r="D32" s="269">
        <v>2008</v>
      </c>
      <c r="E32" s="270">
        <f t="shared" si="0"/>
        <v>7890</v>
      </c>
      <c r="F32" s="269">
        <v>34</v>
      </c>
      <c r="G32" s="269">
        <v>5859</v>
      </c>
      <c r="H32" s="269">
        <v>1993</v>
      </c>
      <c r="I32" s="269">
        <f t="shared" si="1"/>
        <v>7852</v>
      </c>
      <c r="J32" s="269">
        <v>35</v>
      </c>
      <c r="K32" s="269">
        <v>5812</v>
      </c>
      <c r="L32" s="269">
        <v>1964</v>
      </c>
      <c r="M32" s="269">
        <f t="shared" si="2"/>
        <v>7776</v>
      </c>
      <c r="N32" s="269">
        <v>35</v>
      </c>
      <c r="O32" s="269">
        <v>5883</v>
      </c>
      <c r="P32" s="269">
        <v>2003</v>
      </c>
      <c r="Q32" s="269">
        <f t="shared" si="3"/>
        <v>7886</v>
      </c>
      <c r="R32" s="269">
        <v>34</v>
      </c>
      <c r="S32" s="269">
        <v>15670</v>
      </c>
      <c r="T32" s="269">
        <v>5351</v>
      </c>
      <c r="U32" s="269">
        <f t="shared" si="4"/>
        <v>21021</v>
      </c>
      <c r="V32" s="269">
        <v>34</v>
      </c>
      <c r="W32" s="269">
        <v>3599</v>
      </c>
      <c r="X32" s="269">
        <v>1216</v>
      </c>
      <c r="Y32" s="269">
        <f t="shared" si="5"/>
        <v>4815</v>
      </c>
      <c r="Z32" s="269">
        <v>34</v>
      </c>
      <c r="AA32" s="269">
        <v>2315</v>
      </c>
      <c r="AB32" s="269">
        <v>780</v>
      </c>
      <c r="AC32" s="269">
        <f t="shared" si="6"/>
        <v>3095</v>
      </c>
      <c r="AD32" s="269">
        <v>34</v>
      </c>
      <c r="AE32" s="269">
        <v>3042</v>
      </c>
      <c r="AF32" s="269">
        <v>1039</v>
      </c>
      <c r="AG32" s="269">
        <f t="shared" si="7"/>
        <v>4081</v>
      </c>
      <c r="AH32" s="269">
        <v>31</v>
      </c>
      <c r="AI32" s="269">
        <v>7130</v>
      </c>
      <c r="AJ32" s="269">
        <v>2432</v>
      </c>
      <c r="AK32" s="269">
        <f t="shared" si="8"/>
        <v>9562</v>
      </c>
      <c r="AL32" s="269">
        <v>36</v>
      </c>
      <c r="AM32" s="269">
        <v>7380</v>
      </c>
      <c r="AN32" s="269">
        <v>2518</v>
      </c>
      <c r="AO32" s="269">
        <f t="shared" si="9"/>
        <v>9898</v>
      </c>
      <c r="AP32" s="269">
        <v>16</v>
      </c>
      <c r="AQ32" s="269">
        <v>10694</v>
      </c>
      <c r="AR32" s="269">
        <v>3650</v>
      </c>
      <c r="AS32" s="269">
        <f t="shared" si="10"/>
        <v>14344</v>
      </c>
      <c r="AT32" s="269">
        <v>40</v>
      </c>
      <c r="AU32" s="269">
        <v>7622</v>
      </c>
      <c r="AV32" s="269">
        <v>2601</v>
      </c>
      <c r="AW32" s="269">
        <f t="shared" si="11"/>
        <v>10223</v>
      </c>
      <c r="AX32" s="269">
        <v>16</v>
      </c>
      <c r="AY32" s="270">
        <f t="shared" si="12"/>
        <v>108443</v>
      </c>
      <c r="AZ32" s="153">
        <f>август!L34-'фот декабрь'!AY32</f>
        <v>-48108</v>
      </c>
      <c r="BA32" s="153">
        <f>декабрь!L34-'фот декабрь'!AY32</f>
        <v>1</v>
      </c>
      <c r="BB32" s="271">
        <f t="shared" si="13"/>
        <v>121</v>
      </c>
      <c r="BC32" s="153">
        <f t="shared" si="14"/>
        <v>80888</v>
      </c>
      <c r="BD32" s="153">
        <f t="shared" si="15"/>
        <v>27555</v>
      </c>
      <c r="BE32" s="153">
        <f t="shared" si="16"/>
        <v>108443</v>
      </c>
    </row>
    <row r="33" spans="1:110" s="24" customFormat="1" x14ac:dyDescent="0.2">
      <c r="A33" s="20">
        <v>27</v>
      </c>
      <c r="B33" s="19" t="s">
        <v>58</v>
      </c>
      <c r="C33" s="36">
        <v>3121</v>
      </c>
      <c r="D33" s="36">
        <v>1018</v>
      </c>
      <c r="E33" s="38">
        <f t="shared" si="0"/>
        <v>4139</v>
      </c>
      <c r="F33" s="36">
        <v>25</v>
      </c>
      <c r="G33" s="36">
        <v>2921</v>
      </c>
      <c r="H33" s="36">
        <v>975</v>
      </c>
      <c r="I33" s="36">
        <f t="shared" si="1"/>
        <v>3896</v>
      </c>
      <c r="J33" s="36">
        <v>26</v>
      </c>
      <c r="K33" s="36">
        <v>2932</v>
      </c>
      <c r="L33" s="36">
        <v>982</v>
      </c>
      <c r="M33" s="36">
        <f t="shared" si="2"/>
        <v>3914</v>
      </c>
      <c r="N33" s="36">
        <v>26</v>
      </c>
      <c r="O33" s="36">
        <v>2958</v>
      </c>
      <c r="P33" s="36">
        <v>1006</v>
      </c>
      <c r="Q33" s="36">
        <f t="shared" si="3"/>
        <v>3964</v>
      </c>
      <c r="R33" s="36">
        <v>26</v>
      </c>
      <c r="S33" s="36">
        <v>6189</v>
      </c>
      <c r="T33" s="36">
        <v>2152</v>
      </c>
      <c r="U33" s="36">
        <f t="shared" si="4"/>
        <v>8341</v>
      </c>
      <c r="V33" s="36">
        <v>28</v>
      </c>
      <c r="W33" s="36">
        <v>4429</v>
      </c>
      <c r="X33" s="36">
        <v>1533</v>
      </c>
      <c r="Y33" s="36">
        <f t="shared" si="5"/>
        <v>5962</v>
      </c>
      <c r="Z33" s="36">
        <v>27</v>
      </c>
      <c r="AA33" s="36">
        <v>507</v>
      </c>
      <c r="AB33" s="36">
        <v>178</v>
      </c>
      <c r="AC33" s="36">
        <f t="shared" si="6"/>
        <v>685</v>
      </c>
      <c r="AD33" s="36">
        <v>29</v>
      </c>
      <c r="AE33" s="36">
        <v>1638</v>
      </c>
      <c r="AF33" s="36">
        <v>509</v>
      </c>
      <c r="AG33" s="36">
        <f t="shared" si="7"/>
        <v>2147</v>
      </c>
      <c r="AH33" s="36">
        <v>26</v>
      </c>
      <c r="AI33" s="36">
        <v>3050</v>
      </c>
      <c r="AJ33" s="36">
        <v>1045</v>
      </c>
      <c r="AK33" s="36">
        <f t="shared" si="8"/>
        <v>4095</v>
      </c>
      <c r="AL33" s="36">
        <v>27</v>
      </c>
      <c r="AM33" s="36">
        <v>3375</v>
      </c>
      <c r="AN33" s="36">
        <v>1128</v>
      </c>
      <c r="AO33" s="36">
        <f t="shared" si="9"/>
        <v>4503</v>
      </c>
      <c r="AP33" s="36">
        <v>28</v>
      </c>
      <c r="AQ33" s="36">
        <v>3366</v>
      </c>
      <c r="AR33" s="36">
        <v>1131</v>
      </c>
      <c r="AS33" s="36">
        <f t="shared" si="10"/>
        <v>4497</v>
      </c>
      <c r="AT33" s="36">
        <v>28</v>
      </c>
      <c r="AU33" s="36">
        <v>4370</v>
      </c>
      <c r="AV33" s="36">
        <v>1506</v>
      </c>
      <c r="AW33" s="36">
        <f t="shared" si="11"/>
        <v>5876</v>
      </c>
      <c r="AX33" s="36">
        <v>27</v>
      </c>
      <c r="AY33" s="39">
        <f t="shared" si="12"/>
        <v>52019</v>
      </c>
      <c r="AZ33" s="41">
        <f>август!L35-'фот декабрь'!AY33</f>
        <v>-21119</v>
      </c>
      <c r="BA33" s="41">
        <f>декабрь!L35-'фот декабрь'!AY33</f>
        <v>-1</v>
      </c>
      <c r="BB33" s="226">
        <f t="shared" si="13"/>
        <v>103</v>
      </c>
      <c r="BC33" s="41">
        <f t="shared" si="14"/>
        <v>38856</v>
      </c>
      <c r="BD33" s="41">
        <f t="shared" si="15"/>
        <v>13163</v>
      </c>
      <c r="BE33" s="41">
        <f t="shared" si="16"/>
        <v>52019</v>
      </c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</row>
    <row r="34" spans="1:110" s="272" customFormat="1" x14ac:dyDescent="0.2">
      <c r="A34" s="267">
        <v>28</v>
      </c>
      <c r="B34" s="268" t="s">
        <v>59</v>
      </c>
      <c r="C34" s="269">
        <v>4830</v>
      </c>
      <c r="D34" s="269">
        <v>1616</v>
      </c>
      <c r="E34" s="270">
        <f t="shared" si="0"/>
        <v>6446</v>
      </c>
      <c r="F34" s="269">
        <v>30</v>
      </c>
      <c r="G34" s="269">
        <v>4751</v>
      </c>
      <c r="H34" s="269">
        <v>1591</v>
      </c>
      <c r="I34" s="269">
        <f t="shared" si="1"/>
        <v>6342</v>
      </c>
      <c r="J34" s="269">
        <v>31</v>
      </c>
      <c r="K34" s="269">
        <v>5268</v>
      </c>
      <c r="L34" s="269">
        <v>1757</v>
      </c>
      <c r="M34" s="269">
        <f t="shared" si="2"/>
        <v>7025</v>
      </c>
      <c r="N34" s="269">
        <v>35</v>
      </c>
      <c r="O34" s="269">
        <v>9231</v>
      </c>
      <c r="P34" s="269">
        <v>3149</v>
      </c>
      <c r="Q34" s="269">
        <f t="shared" si="3"/>
        <v>12380</v>
      </c>
      <c r="R34" s="269">
        <v>58</v>
      </c>
      <c r="S34" s="269">
        <v>9661</v>
      </c>
      <c r="T34" s="269">
        <v>3285</v>
      </c>
      <c r="U34" s="269">
        <f t="shared" si="4"/>
        <v>12946</v>
      </c>
      <c r="V34" s="269">
        <v>49</v>
      </c>
      <c r="W34" s="269">
        <v>9241</v>
      </c>
      <c r="X34" s="269">
        <v>3140</v>
      </c>
      <c r="Y34" s="269">
        <f t="shared" si="5"/>
        <v>12381</v>
      </c>
      <c r="Z34" s="269">
        <v>34</v>
      </c>
      <c r="AA34" s="269">
        <v>1291</v>
      </c>
      <c r="AB34" s="269">
        <v>426</v>
      </c>
      <c r="AC34" s="269">
        <f t="shared" si="6"/>
        <v>1717</v>
      </c>
      <c r="AD34" s="269">
        <v>34</v>
      </c>
      <c r="AE34" s="269">
        <v>2942</v>
      </c>
      <c r="AF34" s="269">
        <v>995</v>
      </c>
      <c r="AG34" s="269">
        <f t="shared" si="7"/>
        <v>3937</v>
      </c>
      <c r="AH34" s="269">
        <v>35</v>
      </c>
      <c r="AI34" s="269">
        <v>5944</v>
      </c>
      <c r="AJ34" s="269">
        <v>2029</v>
      </c>
      <c r="AK34" s="269">
        <f t="shared" si="8"/>
        <v>7973</v>
      </c>
      <c r="AL34" s="269">
        <v>34</v>
      </c>
      <c r="AM34" s="269">
        <v>5878</v>
      </c>
      <c r="AN34" s="269">
        <v>2007</v>
      </c>
      <c r="AO34" s="269">
        <f t="shared" si="9"/>
        <v>7885</v>
      </c>
      <c r="AP34" s="269">
        <v>35</v>
      </c>
      <c r="AQ34" s="269">
        <v>5856</v>
      </c>
      <c r="AR34" s="269">
        <v>1997</v>
      </c>
      <c r="AS34" s="269">
        <f t="shared" si="10"/>
        <v>7853</v>
      </c>
      <c r="AT34" s="269">
        <v>34</v>
      </c>
      <c r="AU34" s="269">
        <v>10304</v>
      </c>
      <c r="AV34" s="269">
        <v>3521</v>
      </c>
      <c r="AW34" s="269">
        <f t="shared" si="11"/>
        <v>13825</v>
      </c>
      <c r="AX34" s="269">
        <v>42</v>
      </c>
      <c r="AY34" s="270">
        <f t="shared" si="12"/>
        <v>100710</v>
      </c>
      <c r="AZ34" s="153">
        <f>август!L36-'фот декабрь'!AY34</f>
        <v>-41474</v>
      </c>
      <c r="BA34" s="153">
        <f>декабрь!L36-'фот декабрь'!AY34</f>
        <v>-2</v>
      </c>
      <c r="BB34" s="271">
        <f t="shared" si="13"/>
        <v>64</v>
      </c>
      <c r="BC34" s="153">
        <f t="shared" si="14"/>
        <v>75197</v>
      </c>
      <c r="BD34" s="153">
        <f t="shared" si="15"/>
        <v>25513</v>
      </c>
      <c r="BE34" s="153">
        <f t="shared" si="16"/>
        <v>100710</v>
      </c>
    </row>
    <row r="35" spans="1:110" s="24" customFormat="1" x14ac:dyDescent="0.2">
      <c r="A35" s="20">
        <v>29</v>
      </c>
      <c r="B35" s="19" t="s">
        <v>60</v>
      </c>
      <c r="C35" s="36">
        <v>5171</v>
      </c>
      <c r="D35" s="36">
        <v>1762</v>
      </c>
      <c r="E35" s="38">
        <f t="shared" si="0"/>
        <v>6933</v>
      </c>
      <c r="F35" s="36"/>
      <c r="G35" s="36">
        <v>4991</v>
      </c>
      <c r="H35" s="36">
        <v>1693</v>
      </c>
      <c r="I35" s="36">
        <f t="shared" si="1"/>
        <v>6684</v>
      </c>
      <c r="J35" s="36"/>
      <c r="K35" s="36">
        <v>5231</v>
      </c>
      <c r="L35" s="36">
        <v>1777</v>
      </c>
      <c r="M35" s="36">
        <f t="shared" si="2"/>
        <v>7008</v>
      </c>
      <c r="N35" s="36">
        <v>0</v>
      </c>
      <c r="O35" s="36">
        <v>5246</v>
      </c>
      <c r="P35" s="36">
        <v>1788</v>
      </c>
      <c r="Q35" s="36">
        <f t="shared" si="3"/>
        <v>7034</v>
      </c>
      <c r="R35" s="36"/>
      <c r="S35" s="36">
        <v>7627</v>
      </c>
      <c r="T35" s="36">
        <v>2603</v>
      </c>
      <c r="U35" s="36">
        <f t="shared" si="4"/>
        <v>10230</v>
      </c>
      <c r="V35" s="36"/>
      <c r="W35" s="36">
        <v>9680</v>
      </c>
      <c r="X35" s="36">
        <v>3303</v>
      </c>
      <c r="Y35" s="36">
        <f t="shared" si="5"/>
        <v>12983</v>
      </c>
      <c r="Z35" s="36"/>
      <c r="AA35" s="36">
        <v>1731</v>
      </c>
      <c r="AB35" s="36">
        <v>588</v>
      </c>
      <c r="AC35" s="36">
        <f t="shared" si="6"/>
        <v>2319</v>
      </c>
      <c r="AD35" s="36"/>
      <c r="AE35" s="36">
        <v>2407</v>
      </c>
      <c r="AF35" s="36">
        <v>918</v>
      </c>
      <c r="AG35" s="36">
        <f t="shared" si="7"/>
        <v>3325</v>
      </c>
      <c r="AH35" s="36"/>
      <c r="AI35" s="36">
        <v>5912</v>
      </c>
      <c r="AJ35" s="36">
        <v>1871</v>
      </c>
      <c r="AK35" s="36">
        <f t="shared" si="8"/>
        <v>7783</v>
      </c>
      <c r="AL35" s="36"/>
      <c r="AM35" s="36">
        <v>5994</v>
      </c>
      <c r="AN35" s="36">
        <v>2006</v>
      </c>
      <c r="AO35" s="36">
        <f t="shared" si="9"/>
        <v>8000</v>
      </c>
      <c r="AP35" s="36"/>
      <c r="AQ35" s="36">
        <v>6781</v>
      </c>
      <c r="AR35" s="36">
        <v>2219</v>
      </c>
      <c r="AS35" s="36">
        <f t="shared" si="10"/>
        <v>9000</v>
      </c>
      <c r="AT35" s="36"/>
      <c r="AU35" s="36">
        <v>6877</v>
      </c>
      <c r="AV35" s="36">
        <v>2450</v>
      </c>
      <c r="AW35" s="36">
        <f t="shared" si="11"/>
        <v>9327</v>
      </c>
      <c r="AX35" s="36">
        <v>0</v>
      </c>
      <c r="AY35" s="39">
        <f t="shared" si="12"/>
        <v>90626</v>
      </c>
      <c r="AZ35" s="41">
        <f>август!L37-'фот декабрь'!AY35</f>
        <v>-37438</v>
      </c>
      <c r="BA35" s="41">
        <f>декабрь!L37-'фот декабрь'!AY35</f>
        <v>-3</v>
      </c>
      <c r="BB35" s="226">
        <f t="shared" si="13"/>
        <v>111</v>
      </c>
      <c r="BC35" s="41">
        <f t="shared" si="14"/>
        <v>67648</v>
      </c>
      <c r="BD35" s="41">
        <f t="shared" si="15"/>
        <v>22978</v>
      </c>
      <c r="BE35" s="41">
        <f t="shared" si="16"/>
        <v>90626</v>
      </c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</row>
    <row r="36" spans="1:110" s="24" customFormat="1" x14ac:dyDescent="0.2">
      <c r="A36" s="20">
        <v>30</v>
      </c>
      <c r="B36" s="21" t="s">
        <v>61</v>
      </c>
      <c r="C36" s="36">
        <v>5296</v>
      </c>
      <c r="D36" s="36">
        <v>1793</v>
      </c>
      <c r="E36" s="38">
        <f t="shared" si="0"/>
        <v>7089</v>
      </c>
      <c r="F36" s="36">
        <v>33</v>
      </c>
      <c r="G36" s="36">
        <v>5331</v>
      </c>
      <c r="H36" s="36">
        <v>1798</v>
      </c>
      <c r="I36" s="36">
        <f t="shared" si="1"/>
        <v>7129</v>
      </c>
      <c r="J36" s="36">
        <v>33</v>
      </c>
      <c r="K36" s="36">
        <v>5354</v>
      </c>
      <c r="L36" s="36">
        <v>1817</v>
      </c>
      <c r="M36" s="36">
        <f t="shared" si="2"/>
        <v>7171</v>
      </c>
      <c r="N36" s="36">
        <v>33</v>
      </c>
      <c r="O36" s="36">
        <v>5224</v>
      </c>
      <c r="P36" s="36">
        <v>1773</v>
      </c>
      <c r="Q36" s="36">
        <f t="shared" si="3"/>
        <v>6997</v>
      </c>
      <c r="R36" s="36">
        <v>33</v>
      </c>
      <c r="S36" s="36">
        <v>7656</v>
      </c>
      <c r="T36" s="36">
        <v>2653</v>
      </c>
      <c r="U36" s="36">
        <f t="shared" si="4"/>
        <v>10309</v>
      </c>
      <c r="V36" s="36">
        <v>33</v>
      </c>
      <c r="W36" s="36">
        <v>9729</v>
      </c>
      <c r="X36" s="36">
        <v>3246</v>
      </c>
      <c r="Y36" s="36">
        <f t="shared" si="5"/>
        <v>12975</v>
      </c>
      <c r="Z36" s="36">
        <v>33</v>
      </c>
      <c r="AA36" s="36">
        <v>5470</v>
      </c>
      <c r="AB36" s="36">
        <v>852</v>
      </c>
      <c r="AC36" s="36">
        <f t="shared" si="6"/>
        <v>6322</v>
      </c>
      <c r="AD36" s="36">
        <v>33</v>
      </c>
      <c r="AE36" s="36">
        <v>2029</v>
      </c>
      <c r="AF36" s="36">
        <v>1654</v>
      </c>
      <c r="AG36" s="36">
        <f t="shared" si="7"/>
        <v>3683</v>
      </c>
      <c r="AH36" s="36">
        <v>33</v>
      </c>
      <c r="AI36" s="36">
        <v>7205</v>
      </c>
      <c r="AJ36" s="36">
        <v>2339</v>
      </c>
      <c r="AK36" s="36">
        <f t="shared" si="8"/>
        <v>9544</v>
      </c>
      <c r="AL36" s="36">
        <v>34</v>
      </c>
      <c r="AM36" s="36">
        <v>5883</v>
      </c>
      <c r="AN36" s="36">
        <v>2080</v>
      </c>
      <c r="AO36" s="36">
        <f t="shared" si="9"/>
        <v>7963</v>
      </c>
      <c r="AP36" s="36">
        <v>34</v>
      </c>
      <c r="AQ36" s="36">
        <v>8207</v>
      </c>
      <c r="AR36" s="36">
        <v>2304</v>
      </c>
      <c r="AS36" s="36">
        <f t="shared" si="10"/>
        <v>10511</v>
      </c>
      <c r="AT36" s="36">
        <v>34</v>
      </c>
      <c r="AU36" s="36">
        <v>6571</v>
      </c>
      <c r="AV36" s="36">
        <v>2709</v>
      </c>
      <c r="AW36" s="36">
        <f t="shared" si="11"/>
        <v>9280</v>
      </c>
      <c r="AX36" s="36">
        <v>34</v>
      </c>
      <c r="AY36" s="39">
        <f t="shared" si="12"/>
        <v>98973</v>
      </c>
      <c r="AZ36" s="41">
        <f>август!L38-'фот декабрь'!AY36</f>
        <v>-40985</v>
      </c>
      <c r="BA36" s="41">
        <f>декабрь!L38-'фот декабрь'!AY36</f>
        <v>-5</v>
      </c>
      <c r="BB36" s="226">
        <f t="shared" si="13"/>
        <v>136</v>
      </c>
      <c r="BC36" s="41">
        <f t="shared" si="14"/>
        <v>73955</v>
      </c>
      <c r="BD36" s="41">
        <f t="shared" si="15"/>
        <v>25018</v>
      </c>
      <c r="BE36" s="41">
        <f t="shared" si="16"/>
        <v>98973</v>
      </c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</row>
    <row r="37" spans="1:110" s="24" customFormat="1" x14ac:dyDescent="0.2">
      <c r="A37" s="18">
        <v>31</v>
      </c>
      <c r="B37" s="21" t="s">
        <v>62</v>
      </c>
      <c r="C37" s="36">
        <v>6958</v>
      </c>
      <c r="D37" s="36">
        <v>2380</v>
      </c>
      <c r="E37" s="38">
        <f t="shared" si="0"/>
        <v>9338</v>
      </c>
      <c r="F37" s="36">
        <v>26</v>
      </c>
      <c r="G37" s="36">
        <v>6903</v>
      </c>
      <c r="H37" s="36">
        <v>2361</v>
      </c>
      <c r="I37" s="36">
        <f t="shared" si="1"/>
        <v>9264</v>
      </c>
      <c r="J37" s="36">
        <v>27</v>
      </c>
      <c r="K37" s="36">
        <v>6735</v>
      </c>
      <c r="L37" s="36">
        <v>2303</v>
      </c>
      <c r="M37" s="36">
        <f t="shared" si="2"/>
        <v>9038</v>
      </c>
      <c r="N37" s="36">
        <v>26</v>
      </c>
      <c r="O37" s="36">
        <v>6918</v>
      </c>
      <c r="P37" s="36">
        <v>2366</v>
      </c>
      <c r="Q37" s="36">
        <f t="shared" si="3"/>
        <v>9284</v>
      </c>
      <c r="R37" s="36">
        <v>25</v>
      </c>
      <c r="S37" s="36">
        <v>8000</v>
      </c>
      <c r="T37" s="36">
        <v>2736</v>
      </c>
      <c r="U37" s="36">
        <f t="shared" si="4"/>
        <v>10736</v>
      </c>
      <c r="V37" s="36">
        <v>28</v>
      </c>
      <c r="W37" s="36">
        <v>17373</v>
      </c>
      <c r="X37" s="36">
        <v>5941</v>
      </c>
      <c r="Y37" s="36">
        <f t="shared" si="5"/>
        <v>23314</v>
      </c>
      <c r="Z37" s="36">
        <v>26</v>
      </c>
      <c r="AA37" s="36">
        <v>2722</v>
      </c>
      <c r="AB37" s="36">
        <v>931</v>
      </c>
      <c r="AC37" s="36">
        <f t="shared" si="6"/>
        <v>3653</v>
      </c>
      <c r="AD37" s="36">
        <v>26</v>
      </c>
      <c r="AE37" s="36">
        <v>2906</v>
      </c>
      <c r="AF37" s="36">
        <v>994</v>
      </c>
      <c r="AG37" s="36">
        <f t="shared" si="7"/>
        <v>3900</v>
      </c>
      <c r="AH37" s="36">
        <v>26</v>
      </c>
      <c r="AI37" s="36">
        <v>9524</v>
      </c>
      <c r="AJ37" s="36">
        <v>3257</v>
      </c>
      <c r="AK37" s="36">
        <f t="shared" si="8"/>
        <v>12781</v>
      </c>
      <c r="AL37" s="36">
        <v>32</v>
      </c>
      <c r="AM37" s="36">
        <v>9054</v>
      </c>
      <c r="AN37" s="36">
        <v>3096</v>
      </c>
      <c r="AO37" s="36">
        <f t="shared" si="9"/>
        <v>12150</v>
      </c>
      <c r="AP37" s="36">
        <v>35</v>
      </c>
      <c r="AQ37" s="36">
        <v>9563</v>
      </c>
      <c r="AR37" s="36">
        <v>3271</v>
      </c>
      <c r="AS37" s="36">
        <f t="shared" si="10"/>
        <v>12834</v>
      </c>
      <c r="AT37" s="36">
        <v>35</v>
      </c>
      <c r="AU37" s="36">
        <v>10355</v>
      </c>
      <c r="AV37" s="36">
        <v>3542</v>
      </c>
      <c r="AW37" s="36">
        <f t="shared" si="11"/>
        <v>13897</v>
      </c>
      <c r="AX37" s="36">
        <v>33</v>
      </c>
      <c r="AY37" s="39">
        <f t="shared" si="12"/>
        <v>130189</v>
      </c>
      <c r="AZ37" s="41">
        <f>август!L39-'фот декабрь'!AY37</f>
        <v>-55562</v>
      </c>
      <c r="BA37" s="41">
        <f>декабрь!L39-'фот декабрь'!AY37</f>
        <v>2</v>
      </c>
      <c r="BB37" s="226">
        <f t="shared" si="13"/>
        <v>138</v>
      </c>
      <c r="BC37" s="41">
        <f t="shared" si="14"/>
        <v>97011</v>
      </c>
      <c r="BD37" s="41">
        <f t="shared" si="15"/>
        <v>33178</v>
      </c>
      <c r="BE37" s="41">
        <f t="shared" si="16"/>
        <v>130189</v>
      </c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</row>
    <row r="38" spans="1:110" s="24" customFormat="1" x14ac:dyDescent="0.2">
      <c r="A38" s="18">
        <v>32</v>
      </c>
      <c r="B38" s="19" t="s">
        <v>63</v>
      </c>
      <c r="C38" s="36">
        <v>7334</v>
      </c>
      <c r="D38" s="36">
        <v>2594</v>
      </c>
      <c r="E38" s="38">
        <f t="shared" si="0"/>
        <v>9928</v>
      </c>
      <c r="F38" s="36">
        <v>28</v>
      </c>
      <c r="G38" s="36">
        <v>7041</v>
      </c>
      <c r="H38" s="36">
        <v>2405</v>
      </c>
      <c r="I38" s="36">
        <f t="shared" si="1"/>
        <v>9446</v>
      </c>
      <c r="J38" s="36">
        <v>28</v>
      </c>
      <c r="K38" s="36">
        <v>7110</v>
      </c>
      <c r="L38" s="36">
        <v>2357</v>
      </c>
      <c r="M38" s="36">
        <f t="shared" si="2"/>
        <v>9467</v>
      </c>
      <c r="N38" s="36">
        <v>28</v>
      </c>
      <c r="O38" s="36">
        <v>7214</v>
      </c>
      <c r="P38" s="36">
        <v>2499</v>
      </c>
      <c r="Q38" s="36">
        <f t="shared" si="3"/>
        <v>9713</v>
      </c>
      <c r="R38" s="36">
        <v>28</v>
      </c>
      <c r="S38" s="36">
        <v>12539</v>
      </c>
      <c r="T38" s="36">
        <v>4264</v>
      </c>
      <c r="U38" s="36">
        <f t="shared" si="4"/>
        <v>16803</v>
      </c>
      <c r="V38" s="36">
        <v>29</v>
      </c>
      <c r="W38" s="36">
        <v>11895</v>
      </c>
      <c r="X38" s="36">
        <v>3947</v>
      </c>
      <c r="Y38" s="36">
        <f t="shared" si="5"/>
        <v>15842</v>
      </c>
      <c r="Z38" s="36">
        <v>29</v>
      </c>
      <c r="AA38" s="36">
        <v>2320</v>
      </c>
      <c r="AB38" s="36">
        <v>935</v>
      </c>
      <c r="AC38" s="36">
        <f t="shared" si="6"/>
        <v>3255</v>
      </c>
      <c r="AD38" s="36">
        <v>29</v>
      </c>
      <c r="AE38" s="36">
        <v>3315</v>
      </c>
      <c r="AF38" s="36">
        <v>1322</v>
      </c>
      <c r="AG38" s="36">
        <f t="shared" si="7"/>
        <v>4637</v>
      </c>
      <c r="AH38" s="36">
        <v>29</v>
      </c>
      <c r="AI38" s="36">
        <v>8064</v>
      </c>
      <c r="AJ38" s="36">
        <v>2849</v>
      </c>
      <c r="AK38" s="36">
        <f t="shared" si="8"/>
        <v>10913</v>
      </c>
      <c r="AL38" s="36">
        <v>26</v>
      </c>
      <c r="AM38" s="36">
        <v>9245</v>
      </c>
      <c r="AN38" s="36">
        <v>3113</v>
      </c>
      <c r="AO38" s="36">
        <f t="shared" si="9"/>
        <v>12358</v>
      </c>
      <c r="AP38" s="36"/>
      <c r="AQ38" s="36">
        <v>8982</v>
      </c>
      <c r="AR38" s="36">
        <v>2662</v>
      </c>
      <c r="AS38" s="36">
        <f t="shared" si="10"/>
        <v>11644</v>
      </c>
      <c r="AT38" s="36"/>
      <c r="AU38" s="36">
        <v>9005</v>
      </c>
      <c r="AV38" s="36">
        <v>2711</v>
      </c>
      <c r="AW38" s="36">
        <f t="shared" si="11"/>
        <v>11716</v>
      </c>
      <c r="AX38" s="36"/>
      <c r="AY38" s="39">
        <f t="shared" si="12"/>
        <v>125722</v>
      </c>
      <c r="AZ38" s="41">
        <f>август!L40-'фот декабрь'!AY38</f>
        <v>-51268</v>
      </c>
      <c r="BA38" s="41">
        <f>декабрь!L40-'фот декабрь'!AY38</f>
        <v>0</v>
      </c>
      <c r="BB38" s="226">
        <f t="shared" si="13"/>
        <v>112</v>
      </c>
      <c r="BC38" s="41">
        <f t="shared" si="14"/>
        <v>94064</v>
      </c>
      <c r="BD38" s="41">
        <f t="shared" si="15"/>
        <v>31658</v>
      </c>
      <c r="BE38" s="41">
        <f t="shared" si="16"/>
        <v>125722</v>
      </c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</row>
    <row r="39" spans="1:110" s="272" customFormat="1" x14ac:dyDescent="0.2">
      <c r="A39" s="267">
        <v>33</v>
      </c>
      <c r="B39" s="268" t="s">
        <v>64</v>
      </c>
      <c r="C39" s="269">
        <v>3785</v>
      </c>
      <c r="D39" s="269">
        <v>1274</v>
      </c>
      <c r="E39" s="270">
        <f t="shared" si="0"/>
        <v>5059</v>
      </c>
      <c r="F39" s="269">
        <v>18</v>
      </c>
      <c r="G39" s="269">
        <v>3726</v>
      </c>
      <c r="H39" s="269">
        <v>1234</v>
      </c>
      <c r="I39" s="269">
        <f t="shared" si="1"/>
        <v>4960</v>
      </c>
      <c r="J39" s="269">
        <v>59</v>
      </c>
      <c r="K39" s="269">
        <v>3662</v>
      </c>
      <c r="L39" s="269">
        <v>1227</v>
      </c>
      <c r="M39" s="269">
        <f t="shared" si="2"/>
        <v>4889</v>
      </c>
      <c r="N39" s="269">
        <v>19</v>
      </c>
      <c r="O39" s="269">
        <v>3615</v>
      </c>
      <c r="P39" s="269">
        <v>1227</v>
      </c>
      <c r="Q39" s="269">
        <f t="shared" si="3"/>
        <v>4842</v>
      </c>
      <c r="R39" s="269">
        <v>19</v>
      </c>
      <c r="S39" s="269">
        <v>5505</v>
      </c>
      <c r="T39" s="269">
        <v>1870</v>
      </c>
      <c r="U39" s="269">
        <f t="shared" si="4"/>
        <v>7375</v>
      </c>
      <c r="V39" s="269">
        <v>19</v>
      </c>
      <c r="W39" s="269">
        <v>7059</v>
      </c>
      <c r="X39" s="269">
        <v>2405</v>
      </c>
      <c r="Y39" s="269">
        <f t="shared" si="5"/>
        <v>9464</v>
      </c>
      <c r="Z39" s="269">
        <v>20</v>
      </c>
      <c r="AA39" s="269">
        <v>1939</v>
      </c>
      <c r="AB39" s="269">
        <v>347</v>
      </c>
      <c r="AC39" s="269">
        <f t="shared" si="6"/>
        <v>2286</v>
      </c>
      <c r="AD39" s="269">
        <v>19</v>
      </c>
      <c r="AE39" s="269">
        <v>1997</v>
      </c>
      <c r="AF39" s="269">
        <v>702</v>
      </c>
      <c r="AG39" s="269">
        <f t="shared" si="7"/>
        <v>2699</v>
      </c>
      <c r="AH39" s="269">
        <v>19</v>
      </c>
      <c r="AI39" s="269">
        <v>3977</v>
      </c>
      <c r="AJ39" s="269">
        <v>1544</v>
      </c>
      <c r="AK39" s="269">
        <f t="shared" si="8"/>
        <v>5521</v>
      </c>
      <c r="AL39" s="269">
        <v>19</v>
      </c>
      <c r="AM39" s="269">
        <v>4675</v>
      </c>
      <c r="AN39" s="269">
        <v>1825</v>
      </c>
      <c r="AO39" s="269">
        <f t="shared" si="9"/>
        <v>6500</v>
      </c>
      <c r="AP39" s="269">
        <v>20</v>
      </c>
      <c r="AQ39" s="269">
        <v>5076</v>
      </c>
      <c r="AR39" s="269">
        <v>1620</v>
      </c>
      <c r="AS39" s="269">
        <f t="shared" si="10"/>
        <v>6696</v>
      </c>
      <c r="AT39" s="269"/>
      <c r="AU39" s="269">
        <v>4879</v>
      </c>
      <c r="AV39" s="269">
        <v>1588</v>
      </c>
      <c r="AW39" s="269">
        <f t="shared" si="11"/>
        <v>6467</v>
      </c>
      <c r="AX39" s="269"/>
      <c r="AY39" s="270">
        <f t="shared" si="12"/>
        <v>66758</v>
      </c>
      <c r="AZ39" s="153">
        <f>август!L41-'фот декабрь'!AY39</f>
        <v>-27884</v>
      </c>
      <c r="BA39" s="153">
        <f>декабрь!L41-'фот декабрь'!AY39</f>
        <v>0</v>
      </c>
      <c r="BB39" s="271">
        <f t="shared" si="13"/>
        <v>114</v>
      </c>
      <c r="BC39" s="153">
        <f t="shared" si="14"/>
        <v>49895</v>
      </c>
      <c r="BD39" s="153">
        <f t="shared" si="15"/>
        <v>16863</v>
      </c>
      <c r="BE39" s="153">
        <f t="shared" si="16"/>
        <v>66758</v>
      </c>
    </row>
    <row r="40" spans="1:110" s="14" customFormat="1" x14ac:dyDescent="0.2">
      <c r="A40" s="22">
        <v>34</v>
      </c>
      <c r="B40" s="23" t="s">
        <v>65</v>
      </c>
      <c r="C40" s="37">
        <v>3835</v>
      </c>
      <c r="D40" s="37">
        <v>1307</v>
      </c>
      <c r="E40" s="40">
        <f t="shared" si="0"/>
        <v>5142</v>
      </c>
      <c r="F40" s="37">
        <v>16</v>
      </c>
      <c r="G40" s="37">
        <v>3853</v>
      </c>
      <c r="H40" s="37">
        <v>1300</v>
      </c>
      <c r="I40" s="36">
        <f t="shared" si="1"/>
        <v>5153</v>
      </c>
      <c r="J40" s="36">
        <v>17</v>
      </c>
      <c r="K40" s="36">
        <v>3757</v>
      </c>
      <c r="L40" s="36">
        <v>1272</v>
      </c>
      <c r="M40" s="36">
        <f t="shared" si="2"/>
        <v>5029</v>
      </c>
      <c r="N40" s="36">
        <v>17</v>
      </c>
      <c r="O40" s="36">
        <v>3799</v>
      </c>
      <c r="P40" s="36">
        <v>1297</v>
      </c>
      <c r="Q40" s="36">
        <f t="shared" si="3"/>
        <v>5096</v>
      </c>
      <c r="R40" s="36">
        <v>17</v>
      </c>
      <c r="S40" s="36">
        <v>4128</v>
      </c>
      <c r="T40" s="36">
        <v>1412</v>
      </c>
      <c r="U40" s="36">
        <f t="shared" si="4"/>
        <v>5540</v>
      </c>
      <c r="V40" s="36"/>
      <c r="W40" s="36">
        <v>7931</v>
      </c>
      <c r="X40" s="36">
        <v>2702</v>
      </c>
      <c r="Y40" s="36">
        <f t="shared" si="5"/>
        <v>10633</v>
      </c>
      <c r="Z40" s="36">
        <v>17</v>
      </c>
      <c r="AA40" s="36">
        <v>1546</v>
      </c>
      <c r="AB40" s="36">
        <v>529</v>
      </c>
      <c r="AC40" s="36">
        <f t="shared" si="6"/>
        <v>2075</v>
      </c>
      <c r="AD40" s="36">
        <v>17</v>
      </c>
      <c r="AE40" s="36">
        <v>2028</v>
      </c>
      <c r="AF40" s="36">
        <v>682</v>
      </c>
      <c r="AG40" s="36">
        <f t="shared" si="7"/>
        <v>2710</v>
      </c>
      <c r="AH40" s="36">
        <v>17</v>
      </c>
      <c r="AI40" s="36">
        <v>4916</v>
      </c>
      <c r="AJ40" s="36">
        <v>1646</v>
      </c>
      <c r="AK40" s="36">
        <f t="shared" si="8"/>
        <v>6562</v>
      </c>
      <c r="AL40" s="36">
        <v>15</v>
      </c>
      <c r="AM40" s="36">
        <v>5597</v>
      </c>
      <c r="AN40" s="36">
        <v>1885</v>
      </c>
      <c r="AO40" s="36">
        <f t="shared" si="9"/>
        <v>7482</v>
      </c>
      <c r="AP40" s="36"/>
      <c r="AQ40" s="36">
        <v>5606</v>
      </c>
      <c r="AR40" s="36">
        <v>1884</v>
      </c>
      <c r="AS40" s="36">
        <f t="shared" si="10"/>
        <v>7490</v>
      </c>
      <c r="AT40" s="36">
        <v>18</v>
      </c>
      <c r="AU40" s="36">
        <v>6642</v>
      </c>
      <c r="AV40" s="36">
        <v>2196</v>
      </c>
      <c r="AW40" s="36">
        <f t="shared" si="11"/>
        <v>8838</v>
      </c>
      <c r="AX40" s="36">
        <v>18</v>
      </c>
      <c r="AY40" s="39">
        <f t="shared" si="12"/>
        <v>71750</v>
      </c>
      <c r="AZ40" s="41">
        <f>август!L42-'фот декабрь'!AY40</f>
        <v>-33084</v>
      </c>
      <c r="BA40" s="41">
        <f>декабрь!L42-'фот декабрь'!AY40</f>
        <v>-3</v>
      </c>
      <c r="BB40" s="226">
        <f t="shared" si="13"/>
        <v>129</v>
      </c>
      <c r="BC40" s="41">
        <f t="shared" si="14"/>
        <v>53638</v>
      </c>
      <c r="BD40" s="41">
        <f t="shared" si="15"/>
        <v>18112</v>
      </c>
      <c r="BE40" s="41">
        <f t="shared" si="16"/>
        <v>71750</v>
      </c>
    </row>
    <row r="41" spans="1:110" s="28" customFormat="1" x14ac:dyDescent="0.2">
      <c r="A41" s="25"/>
      <c r="B41" s="26" t="s">
        <v>4</v>
      </c>
      <c r="C41" s="38">
        <f>SUM(C7:C40)</f>
        <v>243843</v>
      </c>
      <c r="D41" s="38">
        <f>SUM(D7:D40)</f>
        <v>84807</v>
      </c>
      <c r="E41" s="38">
        <f>SUM(E7:E40)</f>
        <v>328650</v>
      </c>
      <c r="F41" s="38">
        <f>SUM(F7:F40)/34</f>
        <v>26</v>
      </c>
      <c r="G41" s="38">
        <f>SUM(G7:G40)</f>
        <v>242101</v>
      </c>
      <c r="H41" s="38">
        <f>SUM(H7:H40)</f>
        <v>84371</v>
      </c>
      <c r="I41" s="38">
        <f>SUM(I7:I40)</f>
        <v>326472</v>
      </c>
      <c r="J41" s="38">
        <f>SUM(J7:J40)/34</f>
        <v>27</v>
      </c>
      <c r="K41" s="38">
        <f t="shared" ref="K41:AY41" si="17">SUM(K7:K40)</f>
        <v>243474</v>
      </c>
      <c r="L41" s="38">
        <f t="shared" si="17"/>
        <v>85174</v>
      </c>
      <c r="M41" s="38">
        <f t="shared" si="17"/>
        <v>328648</v>
      </c>
      <c r="N41" s="38">
        <f>SUM(N7:N40)/34</f>
        <v>27</v>
      </c>
      <c r="O41" s="38">
        <f t="shared" si="17"/>
        <v>247626</v>
      </c>
      <c r="P41" s="38">
        <f t="shared" si="17"/>
        <v>85753</v>
      </c>
      <c r="Q41" s="38">
        <f t="shared" si="17"/>
        <v>333379</v>
      </c>
      <c r="R41" s="38">
        <f>SUM(R7:R40)/34</f>
        <v>27</v>
      </c>
      <c r="S41" s="38">
        <f t="shared" si="17"/>
        <v>450874</v>
      </c>
      <c r="T41" s="38">
        <f t="shared" si="17"/>
        <v>131139</v>
      </c>
      <c r="U41" s="38">
        <f t="shared" si="17"/>
        <v>582013</v>
      </c>
      <c r="V41" s="38">
        <f>SUM(V7:V40)/34</f>
        <v>24</v>
      </c>
      <c r="W41" s="38">
        <f t="shared" si="17"/>
        <v>383731</v>
      </c>
      <c r="X41" s="38">
        <f t="shared" si="17"/>
        <v>146274</v>
      </c>
      <c r="Y41" s="38">
        <f t="shared" si="17"/>
        <v>530005</v>
      </c>
      <c r="Z41" s="38">
        <f>SUM(Z7:Z40)/34</f>
        <v>25</v>
      </c>
      <c r="AA41" s="38">
        <f t="shared" si="17"/>
        <v>82221</v>
      </c>
      <c r="AB41" s="38">
        <f t="shared" si="17"/>
        <v>29108</v>
      </c>
      <c r="AC41" s="38">
        <f t="shared" si="17"/>
        <v>111329</v>
      </c>
      <c r="AD41" s="38">
        <f>SUM(AD7:AD40)/34</f>
        <v>23</v>
      </c>
      <c r="AE41" s="38">
        <f t="shared" si="17"/>
        <v>123982</v>
      </c>
      <c r="AF41" s="38">
        <f t="shared" si="17"/>
        <v>45198</v>
      </c>
      <c r="AG41" s="38">
        <f t="shared" si="17"/>
        <v>169180</v>
      </c>
      <c r="AH41" s="38">
        <f>SUM(AH7:AH40)/34</f>
        <v>25</v>
      </c>
      <c r="AI41" s="38">
        <f t="shared" si="17"/>
        <v>297900</v>
      </c>
      <c r="AJ41" s="38">
        <f t="shared" si="17"/>
        <v>99880</v>
      </c>
      <c r="AK41" s="38">
        <f t="shared" si="17"/>
        <v>397780</v>
      </c>
      <c r="AL41" s="38">
        <f>SUM(AL7:AL40)/34</f>
        <v>24</v>
      </c>
      <c r="AM41" s="38">
        <f>SUM(AM7:AM40)</f>
        <v>318699</v>
      </c>
      <c r="AN41" s="38">
        <f>SUM(AN7:AN40)</f>
        <v>110239</v>
      </c>
      <c r="AO41" s="38">
        <f>SUM(AO7:AO40)</f>
        <v>428938</v>
      </c>
      <c r="AP41" s="38">
        <f>SUM(AP7:AP40)/34</f>
        <v>24</v>
      </c>
      <c r="AQ41" s="38">
        <f>SUM(AQ7:AQ40)</f>
        <v>346953</v>
      </c>
      <c r="AR41" s="38">
        <f>SUM(AR7:AR40)</f>
        <v>114180</v>
      </c>
      <c r="AS41" s="38">
        <f>SUM(AS7:AS40)</f>
        <v>461133</v>
      </c>
      <c r="AT41" s="38">
        <f>SUM(AT7:AT40)/34</f>
        <v>27</v>
      </c>
      <c r="AU41" s="38">
        <f>SUM(AU7:AU40)</f>
        <v>354510</v>
      </c>
      <c r="AV41" s="38">
        <f t="shared" ref="AV41:AW41" si="18">SUM(AV7:AV40)</f>
        <v>118053</v>
      </c>
      <c r="AW41" s="38">
        <f t="shared" si="18"/>
        <v>472563</v>
      </c>
      <c r="AX41" s="38">
        <f>SUM(AX7:AX40)/34</f>
        <v>25</v>
      </c>
      <c r="AY41" s="39">
        <f t="shared" si="17"/>
        <v>4470090</v>
      </c>
      <c r="AZ41" s="27"/>
      <c r="BA41" s="27"/>
      <c r="BB41" s="226">
        <f t="shared" si="13"/>
        <v>119</v>
      </c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</row>
    <row r="45" spans="1:110" x14ac:dyDescent="0.2">
      <c r="AZ45" s="29"/>
    </row>
    <row r="46" spans="1:110" x14ac:dyDescent="0.2">
      <c r="AY46" s="33"/>
    </row>
  </sheetData>
  <mergeCells count="40">
    <mergeCell ref="G5:H5"/>
    <mergeCell ref="I5:I6"/>
    <mergeCell ref="J5:J6"/>
    <mergeCell ref="Z5:Z6"/>
    <mergeCell ref="K5:L5"/>
    <mergeCell ref="M5:M6"/>
    <mergeCell ref="N5:N6"/>
    <mergeCell ref="O5:P5"/>
    <mergeCell ref="Q5:Q6"/>
    <mergeCell ref="R5:R6"/>
    <mergeCell ref="S5:T5"/>
    <mergeCell ref="U5:U6"/>
    <mergeCell ref="V5:V6"/>
    <mergeCell ref="W5:X5"/>
    <mergeCell ref="Y5:Y6"/>
    <mergeCell ref="A5:A6"/>
    <mergeCell ref="B5:B6"/>
    <mergeCell ref="C5:D5"/>
    <mergeCell ref="E5:E6"/>
    <mergeCell ref="F5:F6"/>
    <mergeCell ref="AP5:AP6"/>
    <mergeCell ref="AA5:AB5"/>
    <mergeCell ref="AC5:AC6"/>
    <mergeCell ref="AD5:AD6"/>
    <mergeCell ref="AE5:AF5"/>
    <mergeCell ref="AG5:AG6"/>
    <mergeCell ref="AH5:AH6"/>
    <mergeCell ref="AI5:AJ5"/>
    <mergeCell ref="AK5:AK6"/>
    <mergeCell ref="AL5:AL6"/>
    <mergeCell ref="AM5:AN5"/>
    <mergeCell ref="AO5:AO6"/>
    <mergeCell ref="AY5:AY6"/>
    <mergeCell ref="BB5:BB6"/>
    <mergeCell ref="AQ5:AR5"/>
    <mergeCell ref="AS5:AS6"/>
    <mergeCell ref="AT5:AT6"/>
    <mergeCell ref="AU5:AV5"/>
    <mergeCell ref="AW5:AW6"/>
    <mergeCell ref="AX5:AX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>
      <selection activeCell="D13" sqref="D13"/>
    </sheetView>
  </sheetViews>
  <sheetFormatPr defaultRowHeight="12.75" x14ac:dyDescent="0.2"/>
  <cols>
    <col min="1" max="1" width="5.28515625" style="58" customWidth="1"/>
    <col min="2" max="2" width="20.140625" customWidth="1"/>
    <col min="3" max="3" width="16.28515625" customWidth="1"/>
    <col min="4" max="4" width="18.140625" customWidth="1"/>
    <col min="5" max="5" width="13.140625" customWidth="1"/>
  </cols>
  <sheetData>
    <row r="1" spans="1:5" ht="18.75" customHeight="1" x14ac:dyDescent="0.3">
      <c r="A1" s="397" t="s">
        <v>148</v>
      </c>
      <c r="B1" s="397"/>
      <c r="C1" s="397"/>
      <c r="D1" s="397"/>
      <c r="E1" s="397"/>
    </row>
    <row r="2" spans="1:5" ht="22.5" customHeight="1" x14ac:dyDescent="0.2">
      <c r="A2" s="464" t="s">
        <v>147</v>
      </c>
      <c r="B2" s="465"/>
      <c r="C2" s="465"/>
      <c r="D2" s="465"/>
      <c r="E2" s="465"/>
    </row>
    <row r="3" spans="1:5" ht="39" customHeight="1" x14ac:dyDescent="0.2">
      <c r="A3" s="465"/>
      <c r="B3" s="465"/>
      <c r="C3" s="465"/>
      <c r="D3" s="465"/>
      <c r="E3" s="465"/>
    </row>
    <row r="4" spans="1:5" ht="18.75" x14ac:dyDescent="0.3">
      <c r="B4" s="4"/>
      <c r="C4" s="4"/>
      <c r="D4" s="4"/>
      <c r="E4" s="4"/>
    </row>
    <row r="5" spans="1:5" s="1" customFormat="1" ht="12" customHeight="1" x14ac:dyDescent="0.2">
      <c r="A5" s="421" t="s">
        <v>0</v>
      </c>
      <c r="B5" s="395" t="s">
        <v>15</v>
      </c>
      <c r="C5" s="405" t="s">
        <v>145</v>
      </c>
      <c r="D5" s="405" t="s">
        <v>146</v>
      </c>
      <c r="E5" s="395" t="s">
        <v>142</v>
      </c>
    </row>
    <row r="6" spans="1:5" s="1" customFormat="1" ht="12" customHeight="1" x14ac:dyDescent="0.2">
      <c r="A6" s="421"/>
      <c r="B6" s="395"/>
      <c r="C6" s="406"/>
      <c r="D6" s="406"/>
      <c r="E6" s="395"/>
    </row>
    <row r="7" spans="1:5" s="1" customFormat="1" ht="24.75" customHeight="1" x14ac:dyDescent="0.2">
      <c r="A7" s="421"/>
      <c r="B7" s="395"/>
      <c r="C7" s="407"/>
      <c r="D7" s="407"/>
      <c r="E7" s="395"/>
    </row>
    <row r="8" spans="1:5" s="5" customFormat="1" ht="12" x14ac:dyDescent="0.2">
      <c r="A8" s="295">
        <v>1</v>
      </c>
      <c r="B8" s="11" t="s">
        <v>32</v>
      </c>
      <c r="C8" s="285"/>
      <c r="D8" s="286"/>
      <c r="E8" s="281">
        <v>141426</v>
      </c>
    </row>
    <row r="9" spans="1:5" s="44" customFormat="1" ht="12" x14ac:dyDescent="0.2">
      <c r="A9" s="296">
        <v>2</v>
      </c>
      <c r="B9" s="43" t="s">
        <v>33</v>
      </c>
      <c r="C9" s="285"/>
      <c r="D9" s="287"/>
      <c r="E9" s="282">
        <v>284880</v>
      </c>
    </row>
    <row r="10" spans="1:5" s="44" customFormat="1" ht="12" x14ac:dyDescent="0.2">
      <c r="A10" s="296">
        <v>3</v>
      </c>
      <c r="B10" s="45" t="s">
        <v>34</v>
      </c>
      <c r="C10" s="285"/>
      <c r="D10" s="287"/>
      <c r="E10" s="282">
        <v>106257</v>
      </c>
    </row>
    <row r="11" spans="1:5" s="44" customFormat="1" ht="12" x14ac:dyDescent="0.2">
      <c r="A11" s="296">
        <v>4</v>
      </c>
      <c r="B11" s="43" t="s">
        <v>35</v>
      </c>
      <c r="C11" s="285"/>
      <c r="D11" s="287"/>
      <c r="E11" s="282">
        <v>1257414</v>
      </c>
    </row>
    <row r="12" spans="1:5" s="5" customFormat="1" ht="12" x14ac:dyDescent="0.2">
      <c r="A12" s="295">
        <v>5</v>
      </c>
      <c r="B12" s="11" t="s">
        <v>36</v>
      </c>
      <c r="C12" s="285"/>
      <c r="D12" s="286"/>
      <c r="E12" s="281">
        <v>152157</v>
      </c>
    </row>
    <row r="13" spans="1:5" s="44" customFormat="1" ht="12" x14ac:dyDescent="0.2">
      <c r="A13" s="296">
        <v>6</v>
      </c>
      <c r="B13" s="43" t="s">
        <v>37</v>
      </c>
      <c r="C13" s="285"/>
      <c r="D13" s="287"/>
      <c r="E13" s="282">
        <v>107017</v>
      </c>
    </row>
    <row r="14" spans="1:5" s="44" customFormat="1" ht="12" x14ac:dyDescent="0.2">
      <c r="A14" s="296">
        <v>7</v>
      </c>
      <c r="B14" s="45" t="s">
        <v>38</v>
      </c>
      <c r="C14" s="285"/>
      <c r="D14" s="287"/>
      <c r="E14" s="282">
        <v>141440</v>
      </c>
    </row>
    <row r="15" spans="1:5" s="44" customFormat="1" ht="12" x14ac:dyDescent="0.2">
      <c r="A15" s="296">
        <v>8</v>
      </c>
      <c r="B15" s="43" t="s">
        <v>39</v>
      </c>
      <c r="C15" s="285"/>
      <c r="D15" s="287"/>
      <c r="E15" s="282">
        <v>390660</v>
      </c>
    </row>
    <row r="16" spans="1:5" s="44" customFormat="1" ht="12" x14ac:dyDescent="0.2">
      <c r="A16" s="296">
        <v>9</v>
      </c>
      <c r="B16" s="45" t="s">
        <v>40</v>
      </c>
      <c r="C16" s="285"/>
      <c r="D16" s="287"/>
      <c r="E16" s="282">
        <v>132245</v>
      </c>
    </row>
    <row r="17" spans="1:7" s="44" customFormat="1" ht="12" x14ac:dyDescent="0.2">
      <c r="A17" s="296">
        <v>10</v>
      </c>
      <c r="B17" s="43" t="s">
        <v>41</v>
      </c>
      <c r="C17" s="285"/>
      <c r="D17" s="287"/>
      <c r="E17" s="282">
        <v>132378</v>
      </c>
    </row>
    <row r="18" spans="1:7" s="44" customFormat="1" ht="12" x14ac:dyDescent="0.2">
      <c r="A18" s="296">
        <v>11</v>
      </c>
      <c r="B18" s="43" t="s">
        <v>42</v>
      </c>
      <c r="C18" s="285"/>
      <c r="D18" s="287"/>
      <c r="E18" s="282">
        <v>510251</v>
      </c>
    </row>
    <row r="19" spans="1:7" s="44" customFormat="1" ht="12" x14ac:dyDescent="0.2">
      <c r="A19" s="296">
        <v>12</v>
      </c>
      <c r="B19" s="45" t="s">
        <v>43</v>
      </c>
      <c r="C19" s="285"/>
      <c r="D19" s="287"/>
      <c r="E19" s="282">
        <v>80893</v>
      </c>
    </row>
    <row r="20" spans="1:7" s="46" customFormat="1" ht="12" x14ac:dyDescent="0.2">
      <c r="A20" s="296">
        <v>13</v>
      </c>
      <c r="B20" s="45" t="s">
        <v>44</v>
      </c>
      <c r="C20" s="285"/>
      <c r="D20" s="287"/>
      <c r="E20" s="282">
        <v>76222</v>
      </c>
    </row>
    <row r="21" spans="1:7" s="46" customFormat="1" ht="12" x14ac:dyDescent="0.2">
      <c r="A21" s="296">
        <v>14</v>
      </c>
      <c r="B21" s="47" t="s">
        <v>45</v>
      </c>
      <c r="C21" s="285"/>
      <c r="D21" s="287"/>
      <c r="E21" s="282">
        <v>67082</v>
      </c>
    </row>
    <row r="22" spans="1:7" s="46" customFormat="1" ht="12" x14ac:dyDescent="0.2">
      <c r="A22" s="296">
        <v>15</v>
      </c>
      <c r="B22" s="45" t="s">
        <v>46</v>
      </c>
      <c r="C22" s="285"/>
      <c r="D22" s="287"/>
      <c r="E22" s="282">
        <v>88400</v>
      </c>
    </row>
    <row r="23" spans="1:7" s="46" customFormat="1" ht="12" x14ac:dyDescent="0.2">
      <c r="A23" s="296">
        <v>16</v>
      </c>
      <c r="B23" s="43" t="s">
        <v>47</v>
      </c>
      <c r="C23" s="285"/>
      <c r="D23" s="287"/>
      <c r="E23" s="282">
        <v>91265</v>
      </c>
      <c r="F23" s="48"/>
      <c r="G23" s="48"/>
    </row>
    <row r="24" spans="1:7" s="46" customFormat="1" ht="12" x14ac:dyDescent="0.2">
      <c r="A24" s="296">
        <v>17</v>
      </c>
      <c r="B24" s="45" t="s">
        <v>48</v>
      </c>
      <c r="C24" s="285"/>
      <c r="D24" s="287"/>
      <c r="E24" s="282">
        <v>123456</v>
      </c>
      <c r="F24" s="48"/>
      <c r="G24" s="48"/>
    </row>
    <row r="25" spans="1:7" s="46" customFormat="1" ht="12" customHeight="1" x14ac:dyDescent="0.2">
      <c r="A25" s="296">
        <v>18</v>
      </c>
      <c r="B25" s="45" t="s">
        <v>49</v>
      </c>
      <c r="C25" s="285"/>
      <c r="D25" s="287"/>
      <c r="E25" s="282">
        <v>61728</v>
      </c>
      <c r="F25" s="48"/>
      <c r="G25" s="48"/>
    </row>
    <row r="26" spans="1:7" s="46" customFormat="1" ht="12" x14ac:dyDescent="0.2">
      <c r="A26" s="296">
        <v>19</v>
      </c>
      <c r="B26" s="43" t="s">
        <v>50</v>
      </c>
      <c r="C26" s="285"/>
      <c r="D26" s="287"/>
      <c r="E26" s="282">
        <v>174179</v>
      </c>
      <c r="F26" s="48"/>
      <c r="G26" s="48"/>
    </row>
    <row r="27" spans="1:7" s="46" customFormat="1" ht="12.75" customHeight="1" x14ac:dyDescent="0.2">
      <c r="A27" s="296">
        <v>20</v>
      </c>
      <c r="B27" s="43" t="s">
        <v>51</v>
      </c>
      <c r="C27" s="285"/>
      <c r="D27" s="287"/>
      <c r="E27" s="282">
        <v>199504</v>
      </c>
      <c r="F27" s="48"/>
      <c r="G27" s="48"/>
    </row>
    <row r="28" spans="1:7" s="46" customFormat="1" ht="12" x14ac:dyDescent="0.2">
      <c r="A28" s="296">
        <v>21</v>
      </c>
      <c r="B28" s="45" t="s">
        <v>52</v>
      </c>
      <c r="C28" s="285"/>
      <c r="D28" s="287"/>
      <c r="E28" s="282">
        <v>153060</v>
      </c>
      <c r="F28" s="48"/>
      <c r="G28" s="48"/>
    </row>
    <row r="29" spans="1:7" s="46" customFormat="1" ht="12" x14ac:dyDescent="0.2">
      <c r="A29" s="296">
        <v>22</v>
      </c>
      <c r="B29" s="43" t="s">
        <v>53</v>
      </c>
      <c r="C29" s="285"/>
      <c r="D29" s="287"/>
      <c r="E29" s="282">
        <v>53964</v>
      </c>
      <c r="F29" s="48"/>
      <c r="G29" s="48"/>
    </row>
    <row r="30" spans="1:7" s="46" customFormat="1" ht="12" x14ac:dyDescent="0.2">
      <c r="A30" s="296">
        <v>23</v>
      </c>
      <c r="B30" s="45" t="s">
        <v>54</v>
      </c>
      <c r="C30" s="285"/>
      <c r="D30" s="287"/>
      <c r="E30" s="282">
        <v>155979</v>
      </c>
      <c r="F30" s="48"/>
      <c r="G30" s="48"/>
    </row>
    <row r="31" spans="1:7" s="46" customFormat="1" ht="12" x14ac:dyDescent="0.2">
      <c r="A31" s="296">
        <v>22</v>
      </c>
      <c r="B31" s="45" t="s">
        <v>55</v>
      </c>
      <c r="C31" s="285"/>
      <c r="D31" s="287"/>
      <c r="E31" s="282">
        <v>90882</v>
      </c>
      <c r="F31" s="48"/>
      <c r="G31" s="48"/>
    </row>
    <row r="32" spans="1:7" s="46" customFormat="1" ht="12" x14ac:dyDescent="0.2">
      <c r="A32" s="296">
        <v>25</v>
      </c>
      <c r="B32" s="43" t="s">
        <v>56</v>
      </c>
      <c r="C32" s="285"/>
      <c r="D32" s="287"/>
      <c r="E32" s="282">
        <v>117356</v>
      </c>
      <c r="F32" s="48"/>
      <c r="G32" s="48"/>
    </row>
    <row r="33" spans="1:6" s="46" customFormat="1" ht="12" x14ac:dyDescent="0.2">
      <c r="A33" s="296">
        <v>26</v>
      </c>
      <c r="B33" s="45" t="s">
        <v>57</v>
      </c>
      <c r="C33" s="285"/>
      <c r="D33" s="287"/>
      <c r="E33" s="282">
        <v>139580</v>
      </c>
    </row>
    <row r="34" spans="1:6" s="2" customFormat="1" ht="12" x14ac:dyDescent="0.2">
      <c r="A34" s="295">
        <v>27</v>
      </c>
      <c r="B34" s="11" t="s">
        <v>58</v>
      </c>
      <c r="C34" s="285"/>
      <c r="D34" s="286"/>
      <c r="E34" s="284">
        <v>51186</v>
      </c>
    </row>
    <row r="35" spans="1:6" s="2" customFormat="1" ht="12" x14ac:dyDescent="0.2">
      <c r="A35" s="295">
        <v>28</v>
      </c>
      <c r="B35" s="12" t="s">
        <v>59</v>
      </c>
      <c r="C35" s="285"/>
      <c r="D35" s="286"/>
      <c r="E35" s="281">
        <v>130816</v>
      </c>
    </row>
    <row r="36" spans="1:6" s="2" customFormat="1" ht="12" x14ac:dyDescent="0.2">
      <c r="A36" s="295">
        <v>29</v>
      </c>
      <c r="B36" s="11" t="s">
        <v>60</v>
      </c>
      <c r="C36" s="285"/>
      <c r="D36" s="286"/>
      <c r="E36" s="281">
        <v>110264</v>
      </c>
    </row>
    <row r="37" spans="1:6" s="2" customFormat="1" ht="12" x14ac:dyDescent="0.2">
      <c r="A37" s="295">
        <v>30</v>
      </c>
      <c r="B37" s="12" t="s">
        <v>61</v>
      </c>
      <c r="C37" s="285"/>
      <c r="D37" s="286"/>
      <c r="E37" s="281">
        <v>139513</v>
      </c>
    </row>
    <row r="38" spans="1:6" s="2" customFormat="1" ht="12" x14ac:dyDescent="0.2">
      <c r="A38" s="295">
        <v>31</v>
      </c>
      <c r="B38" s="12" t="s">
        <v>62</v>
      </c>
      <c r="C38" s="285"/>
      <c r="D38" s="286"/>
      <c r="E38" s="281">
        <v>171031</v>
      </c>
    </row>
    <row r="39" spans="1:6" s="34" customFormat="1" x14ac:dyDescent="0.2">
      <c r="A39" s="295">
        <v>32</v>
      </c>
      <c r="B39" s="11" t="s">
        <v>63</v>
      </c>
      <c r="C39" s="285"/>
      <c r="D39" s="286"/>
      <c r="E39" s="281">
        <v>155748</v>
      </c>
    </row>
    <row r="40" spans="1:6" s="34" customFormat="1" x14ac:dyDescent="0.2">
      <c r="A40" s="295">
        <v>33</v>
      </c>
      <c r="B40" s="11" t="s">
        <v>64</v>
      </c>
      <c r="C40" s="285"/>
      <c r="D40" s="286"/>
      <c r="E40" s="281">
        <v>85533</v>
      </c>
    </row>
    <row r="41" spans="1:6" s="34" customFormat="1" x14ac:dyDescent="0.2">
      <c r="A41" s="295">
        <v>34</v>
      </c>
      <c r="B41" s="11" t="s">
        <v>65</v>
      </c>
      <c r="C41" s="285"/>
      <c r="D41" s="286"/>
      <c r="E41" s="281">
        <v>93542</v>
      </c>
    </row>
    <row r="42" spans="1:6" s="34" customFormat="1" x14ac:dyDescent="0.2">
      <c r="A42" s="294"/>
      <c r="B42" s="11" t="s">
        <v>66</v>
      </c>
      <c r="C42" s="285"/>
      <c r="D42" s="286"/>
      <c r="E42" s="281">
        <v>314070</v>
      </c>
    </row>
    <row r="43" spans="1:6" s="6" customFormat="1" x14ac:dyDescent="0.2">
      <c r="A43" s="280"/>
      <c r="B43" s="13" t="s">
        <v>4</v>
      </c>
      <c r="C43" s="288"/>
      <c r="D43" s="289"/>
      <c r="E43" s="283">
        <f t="shared" ref="E43" si="0">SUM(E8:E42)</f>
        <v>6281378</v>
      </c>
    </row>
    <row r="48" spans="1:6" s="291" customFormat="1" ht="14.25" x14ac:dyDescent="0.2">
      <c r="A48" s="290"/>
      <c r="B48" s="291" t="s">
        <v>79</v>
      </c>
      <c r="D48" s="293"/>
      <c r="E48" s="291" t="s">
        <v>141</v>
      </c>
      <c r="F48" s="292"/>
    </row>
    <row r="49" spans="1:6" s="291" customFormat="1" ht="14.25" x14ac:dyDescent="0.2">
      <c r="A49" s="290"/>
      <c r="F49" s="292"/>
    </row>
    <row r="50" spans="1:6" s="291" customFormat="1" ht="14.25" x14ac:dyDescent="0.2">
      <c r="A50" s="290"/>
      <c r="F50" s="292"/>
    </row>
    <row r="51" spans="1:6" s="291" customFormat="1" ht="14.25" x14ac:dyDescent="0.2">
      <c r="A51" s="290"/>
      <c r="F51" s="292"/>
    </row>
    <row r="52" spans="1:6" s="291" customFormat="1" ht="14.25" x14ac:dyDescent="0.2">
      <c r="A52" s="290"/>
      <c r="B52" s="463" t="s">
        <v>143</v>
      </c>
      <c r="C52" s="463"/>
      <c r="D52" s="293"/>
      <c r="E52" s="291" t="s">
        <v>144</v>
      </c>
      <c r="F52" s="292"/>
    </row>
    <row r="53" spans="1:6" s="291" customFormat="1" ht="14.25" x14ac:dyDescent="0.2">
      <c r="A53" s="290"/>
    </row>
  </sheetData>
  <mergeCells count="8">
    <mergeCell ref="B52:C52"/>
    <mergeCell ref="A2:E3"/>
    <mergeCell ref="C5:C7"/>
    <mergeCell ref="D5:D7"/>
    <mergeCell ref="A1:E1"/>
    <mergeCell ref="A5:A7"/>
    <mergeCell ref="B5:B7"/>
    <mergeCell ref="E5:E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sqref="A1:H42"/>
    </sheetView>
  </sheetViews>
  <sheetFormatPr defaultRowHeight="12.75" x14ac:dyDescent="0.2"/>
  <cols>
    <col min="1" max="1" width="5.28515625" style="299" customWidth="1"/>
    <col min="2" max="2" width="29.7109375" style="303" customWidth="1"/>
    <col min="3" max="3" width="21.5703125" style="303" customWidth="1"/>
    <col min="4" max="4" width="24.28515625" style="298" customWidth="1"/>
    <col min="5" max="5" width="21" style="303" customWidth="1"/>
    <col min="6" max="6" width="23.28515625" style="303" customWidth="1"/>
    <col min="7" max="7" width="26.5703125" style="310" customWidth="1"/>
    <col min="8" max="8" width="27.28515625" style="303" customWidth="1"/>
    <col min="9" max="9" width="19.140625" style="303" customWidth="1"/>
    <col min="10" max="10" width="9.140625" style="303"/>
    <col min="11" max="11" width="11.42578125" style="303" bestFit="1" customWidth="1"/>
    <col min="12" max="16384" width="9.140625" style="303"/>
  </cols>
  <sheetData>
    <row r="1" spans="1:11" s="319" customFormat="1" ht="49.5" customHeight="1" x14ac:dyDescent="0.2">
      <c r="A1" s="318"/>
      <c r="D1" s="313"/>
      <c r="G1" s="467" t="s">
        <v>158</v>
      </c>
      <c r="H1" s="467"/>
    </row>
    <row r="2" spans="1:11" s="297" customFormat="1" ht="50.25" customHeight="1" x14ac:dyDescent="0.2">
      <c r="A2" s="464" t="s">
        <v>149</v>
      </c>
      <c r="B2" s="465"/>
      <c r="C2" s="465"/>
      <c r="D2" s="465"/>
      <c r="E2" s="465"/>
      <c r="F2" s="465"/>
      <c r="G2" s="465"/>
      <c r="H2" s="465"/>
    </row>
    <row r="3" spans="1:11" ht="18.75" x14ac:dyDescent="0.3">
      <c r="B3" s="300"/>
      <c r="C3" s="300"/>
      <c r="D3" s="301"/>
      <c r="E3" s="300"/>
      <c r="F3" s="300"/>
      <c r="G3" s="300"/>
      <c r="H3" s="302" t="s">
        <v>155</v>
      </c>
    </row>
    <row r="4" spans="1:11" s="304" customFormat="1" ht="14.25" x14ac:dyDescent="0.2">
      <c r="A4" s="466" t="s">
        <v>0</v>
      </c>
      <c r="B4" s="469" t="s">
        <v>70</v>
      </c>
      <c r="C4" s="468" t="s">
        <v>150</v>
      </c>
      <c r="D4" s="468"/>
      <c r="E4" s="468"/>
      <c r="F4" s="468" t="s">
        <v>151</v>
      </c>
      <c r="G4" s="468"/>
      <c r="H4" s="468"/>
    </row>
    <row r="5" spans="1:11" s="307" customFormat="1" ht="42" customHeight="1" x14ac:dyDescent="0.2">
      <c r="A5" s="466"/>
      <c r="B5" s="469"/>
      <c r="C5" s="305" t="s">
        <v>152</v>
      </c>
      <c r="D5" s="306" t="s">
        <v>153</v>
      </c>
      <c r="E5" s="305" t="s">
        <v>154</v>
      </c>
      <c r="F5" s="305" t="s">
        <v>152</v>
      </c>
      <c r="G5" s="305" t="s">
        <v>157</v>
      </c>
      <c r="H5" s="305" t="s">
        <v>156</v>
      </c>
    </row>
    <row r="6" spans="1:11" s="308" customFormat="1" ht="11.25" x14ac:dyDescent="0.2">
      <c r="A6" s="342">
        <v>1</v>
      </c>
      <c r="B6" s="343">
        <v>2</v>
      </c>
      <c r="C6" s="343">
        <v>3</v>
      </c>
      <c r="D6" s="344">
        <v>4</v>
      </c>
      <c r="E6" s="343">
        <v>7</v>
      </c>
      <c r="F6" s="343">
        <v>5</v>
      </c>
      <c r="G6" s="343">
        <v>6</v>
      </c>
      <c r="H6" s="343">
        <v>8</v>
      </c>
    </row>
    <row r="7" spans="1:11" s="325" customFormat="1" ht="15" x14ac:dyDescent="0.25">
      <c r="A7" s="320">
        <v>1</v>
      </c>
      <c r="B7" s="321" t="s">
        <v>32</v>
      </c>
      <c r="C7" s="322">
        <f>105846+1534.8</f>
        <v>107380.8</v>
      </c>
      <c r="D7" s="323">
        <v>107380.8</v>
      </c>
      <c r="E7" s="322">
        <v>600.6</v>
      </c>
      <c r="F7" s="324">
        <v>141426</v>
      </c>
      <c r="G7" s="324">
        <v>111226.55</v>
      </c>
      <c r="H7" s="324">
        <v>389.01</v>
      </c>
    </row>
    <row r="8" spans="1:11" s="329" customFormat="1" ht="15" x14ac:dyDescent="0.25">
      <c r="A8" s="326">
        <v>2</v>
      </c>
      <c r="B8" s="327" t="s">
        <v>33</v>
      </c>
      <c r="C8" s="322">
        <v>210389</v>
      </c>
      <c r="D8" s="323">
        <v>209480.2</v>
      </c>
      <c r="E8" s="322">
        <v>2406.3000000000002</v>
      </c>
      <c r="F8" s="328">
        <v>284880</v>
      </c>
      <c r="G8" s="328">
        <v>202021</v>
      </c>
      <c r="H8" s="328"/>
      <c r="K8" s="325"/>
    </row>
    <row r="9" spans="1:11" s="329" customFormat="1" ht="15" x14ac:dyDescent="0.25">
      <c r="A9" s="326">
        <v>3</v>
      </c>
      <c r="B9" s="330" t="s">
        <v>34</v>
      </c>
      <c r="C9" s="322">
        <v>77169</v>
      </c>
      <c r="D9" s="323">
        <v>70722.899999999994</v>
      </c>
      <c r="E9" s="322">
        <v>638</v>
      </c>
      <c r="F9" s="328">
        <v>106257</v>
      </c>
      <c r="G9" s="328">
        <v>70689.58</v>
      </c>
      <c r="H9" s="328">
        <v>191.92</v>
      </c>
      <c r="K9" s="325"/>
    </row>
    <row r="10" spans="1:11" s="329" customFormat="1" ht="15" x14ac:dyDescent="0.25">
      <c r="A10" s="326">
        <v>4</v>
      </c>
      <c r="B10" s="327" t="s">
        <v>35</v>
      </c>
      <c r="C10" s="331">
        <f>949856+24903</f>
        <v>974759</v>
      </c>
      <c r="D10" s="332">
        <v>974759</v>
      </c>
      <c r="E10" s="331">
        <v>11035</v>
      </c>
      <c r="F10" s="328">
        <v>1257414</v>
      </c>
      <c r="G10" s="328">
        <v>928005.17</v>
      </c>
      <c r="H10" s="328">
        <v>4006.9</v>
      </c>
      <c r="K10" s="325"/>
    </row>
    <row r="11" spans="1:11" s="325" customFormat="1" ht="15" x14ac:dyDescent="0.25">
      <c r="A11" s="320">
        <v>5</v>
      </c>
      <c r="B11" s="321" t="s">
        <v>36</v>
      </c>
      <c r="C11" s="322">
        <v>114545</v>
      </c>
      <c r="D11" s="323">
        <v>110685.4</v>
      </c>
      <c r="E11" s="322">
        <v>851.4</v>
      </c>
      <c r="F11" s="324">
        <v>152157</v>
      </c>
      <c r="G11" s="324">
        <v>116656.64</v>
      </c>
      <c r="H11" s="324">
        <v>246.51</v>
      </c>
    </row>
    <row r="12" spans="1:11" s="329" customFormat="1" ht="15" x14ac:dyDescent="0.25">
      <c r="A12" s="326">
        <v>6</v>
      </c>
      <c r="B12" s="327" t="s">
        <v>37</v>
      </c>
      <c r="C12" s="331">
        <v>81987</v>
      </c>
      <c r="D12" s="332">
        <v>78298.3</v>
      </c>
      <c r="E12" s="331">
        <v>537.70000000000005</v>
      </c>
      <c r="F12" s="328">
        <v>107017</v>
      </c>
      <c r="G12" s="328">
        <v>80779.679999999993</v>
      </c>
      <c r="H12" s="328">
        <v>712.94</v>
      </c>
      <c r="K12" s="325"/>
    </row>
    <row r="13" spans="1:11" s="329" customFormat="1" ht="15" x14ac:dyDescent="0.25">
      <c r="A13" s="326">
        <v>7</v>
      </c>
      <c r="B13" s="330" t="s">
        <v>38</v>
      </c>
      <c r="C13" s="322">
        <v>107183</v>
      </c>
      <c r="D13" s="323">
        <v>107183</v>
      </c>
      <c r="E13" s="322">
        <v>1207</v>
      </c>
      <c r="F13" s="328">
        <v>141440</v>
      </c>
      <c r="G13" s="328">
        <v>107571.58</v>
      </c>
      <c r="H13" s="328">
        <v>1179.75</v>
      </c>
      <c r="K13" s="325"/>
    </row>
    <row r="14" spans="1:11" s="329" customFormat="1" ht="15" x14ac:dyDescent="0.25">
      <c r="A14" s="326">
        <v>8</v>
      </c>
      <c r="B14" s="327" t="s">
        <v>39</v>
      </c>
      <c r="C14" s="322">
        <v>294700</v>
      </c>
      <c r="D14" s="323">
        <v>294700</v>
      </c>
      <c r="E14" s="322">
        <v>2659.9</v>
      </c>
      <c r="F14" s="328">
        <v>390660</v>
      </c>
      <c r="G14" s="328">
        <v>290246.03000000003</v>
      </c>
      <c r="H14" s="328">
        <v>780.76</v>
      </c>
      <c r="K14" s="325"/>
    </row>
    <row r="15" spans="1:11" s="329" customFormat="1" ht="15" x14ac:dyDescent="0.25">
      <c r="A15" s="326">
        <v>9</v>
      </c>
      <c r="B15" s="330" t="s">
        <v>40</v>
      </c>
      <c r="C15" s="322">
        <v>102356</v>
      </c>
      <c r="D15" s="323">
        <v>102356</v>
      </c>
      <c r="E15" s="322">
        <v>1011</v>
      </c>
      <c r="F15" s="328">
        <v>132245</v>
      </c>
      <c r="G15" s="328">
        <v>95929.56</v>
      </c>
      <c r="H15" s="328"/>
      <c r="K15" s="325"/>
    </row>
    <row r="16" spans="1:11" s="329" customFormat="1" ht="15" x14ac:dyDescent="0.25">
      <c r="A16" s="326">
        <v>10</v>
      </c>
      <c r="B16" s="327" t="s">
        <v>41</v>
      </c>
      <c r="C16" s="322">
        <v>101639</v>
      </c>
      <c r="D16" s="323">
        <v>101638.3</v>
      </c>
      <c r="E16" s="322">
        <v>1006.2</v>
      </c>
      <c r="F16" s="328">
        <v>132378</v>
      </c>
      <c r="G16" s="328">
        <v>101021.08</v>
      </c>
      <c r="H16" s="328">
        <v>38</v>
      </c>
      <c r="K16" s="325"/>
    </row>
    <row r="17" spans="1:11" s="329" customFormat="1" ht="15" x14ac:dyDescent="0.25">
      <c r="A17" s="326">
        <v>11</v>
      </c>
      <c r="B17" s="327" t="s">
        <v>42</v>
      </c>
      <c r="C17" s="322">
        <v>379318</v>
      </c>
      <c r="D17" s="323">
        <v>379070.4</v>
      </c>
      <c r="E17" s="322">
        <v>3235.2</v>
      </c>
      <c r="F17" s="328">
        <v>510251</v>
      </c>
      <c r="G17" s="328">
        <v>337612.13</v>
      </c>
      <c r="H17" s="328">
        <v>4196.25</v>
      </c>
      <c r="K17" s="325"/>
    </row>
    <row r="18" spans="1:11" s="329" customFormat="1" ht="15" x14ac:dyDescent="0.25">
      <c r="A18" s="326">
        <v>12</v>
      </c>
      <c r="B18" s="330" t="s">
        <v>43</v>
      </c>
      <c r="C18" s="322">
        <f>58417+985</f>
        <v>59402</v>
      </c>
      <c r="D18" s="323">
        <v>59402</v>
      </c>
      <c r="E18" s="322">
        <v>181.8</v>
      </c>
      <c r="F18" s="328">
        <v>80893</v>
      </c>
      <c r="G18" s="328">
        <v>61049.06</v>
      </c>
      <c r="H18" s="328">
        <v>199.76</v>
      </c>
      <c r="K18" s="325"/>
    </row>
    <row r="19" spans="1:11" s="333" customFormat="1" ht="15" x14ac:dyDescent="0.25">
      <c r="A19" s="326">
        <v>13</v>
      </c>
      <c r="B19" s="330" t="s">
        <v>44</v>
      </c>
      <c r="C19" s="322">
        <v>53326</v>
      </c>
      <c r="D19" s="323">
        <v>49531.199999999997</v>
      </c>
      <c r="E19" s="322">
        <v>249.9</v>
      </c>
      <c r="F19" s="328">
        <v>76222</v>
      </c>
      <c r="G19" s="328">
        <v>46308.43</v>
      </c>
      <c r="H19" s="328"/>
      <c r="K19" s="325"/>
    </row>
    <row r="20" spans="1:11" s="333" customFormat="1" ht="15" x14ac:dyDescent="0.25">
      <c r="A20" s="326">
        <v>14</v>
      </c>
      <c r="B20" s="334" t="s">
        <v>45</v>
      </c>
      <c r="C20" s="322">
        <v>52518</v>
      </c>
      <c r="D20" s="323">
        <v>52518</v>
      </c>
      <c r="E20" s="322">
        <v>130.6</v>
      </c>
      <c r="F20" s="328">
        <v>67082</v>
      </c>
      <c r="G20" s="328">
        <v>52601.02</v>
      </c>
      <c r="H20" s="328">
        <v>31.21</v>
      </c>
      <c r="K20" s="325"/>
    </row>
    <row r="21" spans="1:11" s="333" customFormat="1" ht="15" x14ac:dyDescent="0.25">
      <c r="A21" s="326">
        <v>15</v>
      </c>
      <c r="B21" s="330" t="s">
        <v>46</v>
      </c>
      <c r="C21" s="322">
        <f>62379+1893</f>
        <v>64272</v>
      </c>
      <c r="D21" s="323">
        <v>64272</v>
      </c>
      <c r="E21" s="322">
        <v>552</v>
      </c>
      <c r="F21" s="328">
        <v>88400</v>
      </c>
      <c r="G21" s="328">
        <v>68031.91</v>
      </c>
      <c r="H21" s="328"/>
      <c r="K21" s="325"/>
    </row>
    <row r="22" spans="1:11" s="333" customFormat="1" ht="15" x14ac:dyDescent="0.25">
      <c r="A22" s="326">
        <v>16</v>
      </c>
      <c r="B22" s="327" t="s">
        <v>47</v>
      </c>
      <c r="C22" s="322">
        <v>67577</v>
      </c>
      <c r="D22" s="323">
        <v>67577</v>
      </c>
      <c r="E22" s="322">
        <v>429.6</v>
      </c>
      <c r="F22" s="328">
        <v>91265</v>
      </c>
      <c r="G22" s="328">
        <v>84027.26</v>
      </c>
      <c r="H22" s="328">
        <v>437.79</v>
      </c>
      <c r="I22" s="335"/>
      <c r="J22" s="335"/>
      <c r="K22" s="325"/>
    </row>
    <row r="23" spans="1:11" s="333" customFormat="1" ht="15" x14ac:dyDescent="0.25">
      <c r="A23" s="326">
        <v>17</v>
      </c>
      <c r="B23" s="330" t="s">
        <v>48</v>
      </c>
      <c r="C23" s="322">
        <v>92581</v>
      </c>
      <c r="D23" s="323">
        <v>76278.5</v>
      </c>
      <c r="E23" s="322">
        <v>595.5</v>
      </c>
      <c r="F23" s="328">
        <v>123456</v>
      </c>
      <c r="G23" s="328">
        <v>75309.87</v>
      </c>
      <c r="H23" s="328">
        <v>0</v>
      </c>
      <c r="I23" s="335"/>
      <c r="J23" s="335"/>
      <c r="K23" s="325"/>
    </row>
    <row r="24" spans="1:11" s="333" customFormat="1" ht="12" customHeight="1" x14ac:dyDescent="0.25">
      <c r="A24" s="326">
        <v>18</v>
      </c>
      <c r="B24" s="330" t="s">
        <v>49</v>
      </c>
      <c r="C24" s="322">
        <v>47897</v>
      </c>
      <c r="D24" s="323">
        <v>47897</v>
      </c>
      <c r="E24" s="322">
        <v>371.2</v>
      </c>
      <c r="F24" s="328">
        <v>61728</v>
      </c>
      <c r="G24" s="328">
        <v>57230.97</v>
      </c>
      <c r="H24" s="328">
        <v>10.8</v>
      </c>
      <c r="I24" s="335"/>
      <c r="J24" s="335"/>
      <c r="K24" s="325"/>
    </row>
    <row r="25" spans="1:11" s="333" customFormat="1" ht="15" x14ac:dyDescent="0.25">
      <c r="A25" s="326">
        <v>19</v>
      </c>
      <c r="B25" s="327" t="s">
        <v>50</v>
      </c>
      <c r="C25" s="322">
        <v>132327</v>
      </c>
      <c r="D25" s="323">
        <v>123291.2</v>
      </c>
      <c r="E25" s="322">
        <v>985</v>
      </c>
      <c r="F25" s="328">
        <v>174179</v>
      </c>
      <c r="G25" s="328">
        <v>132234.53</v>
      </c>
      <c r="H25" s="328">
        <v>172.19</v>
      </c>
      <c r="I25" s="335"/>
      <c r="J25" s="335"/>
      <c r="K25" s="325"/>
    </row>
    <row r="26" spans="1:11" s="333" customFormat="1" ht="12.75" customHeight="1" x14ac:dyDescent="0.25">
      <c r="A26" s="326">
        <v>20</v>
      </c>
      <c r="B26" s="327" t="s">
        <v>51</v>
      </c>
      <c r="C26" s="322">
        <v>148524</v>
      </c>
      <c r="D26" s="323">
        <v>148437.29999999999</v>
      </c>
      <c r="E26" s="322"/>
      <c r="F26" s="328">
        <v>199504</v>
      </c>
      <c r="G26" s="328">
        <v>136884.76999999999</v>
      </c>
      <c r="H26" s="328">
        <v>193.15</v>
      </c>
      <c r="I26" s="335"/>
      <c r="J26" s="335"/>
      <c r="K26" s="325"/>
    </row>
    <row r="27" spans="1:11" s="333" customFormat="1" ht="15" x14ac:dyDescent="0.25">
      <c r="A27" s="326">
        <v>21</v>
      </c>
      <c r="B27" s="330" t="s">
        <v>52</v>
      </c>
      <c r="C27" s="322">
        <v>119764</v>
      </c>
      <c r="D27" s="323">
        <v>113526.1</v>
      </c>
      <c r="E27" s="322">
        <v>637.1</v>
      </c>
      <c r="F27" s="328">
        <v>153060</v>
      </c>
      <c r="G27" s="328">
        <v>102847.58</v>
      </c>
      <c r="H27" s="328"/>
      <c r="I27" s="335"/>
      <c r="J27" s="335"/>
      <c r="K27" s="325"/>
    </row>
    <row r="28" spans="1:11" s="333" customFormat="1" ht="15" x14ac:dyDescent="0.25">
      <c r="A28" s="326">
        <v>22</v>
      </c>
      <c r="B28" s="327" t="s">
        <v>53</v>
      </c>
      <c r="C28" s="322">
        <f>41462+4295</f>
        <v>45757</v>
      </c>
      <c r="D28" s="323">
        <v>45757</v>
      </c>
      <c r="E28" s="322">
        <v>236.9</v>
      </c>
      <c r="F28" s="328">
        <v>53964</v>
      </c>
      <c r="G28" s="328">
        <v>47102.18</v>
      </c>
      <c r="H28" s="328">
        <v>22.05</v>
      </c>
      <c r="I28" s="335"/>
      <c r="J28" s="335"/>
      <c r="K28" s="325"/>
    </row>
    <row r="29" spans="1:11" s="333" customFormat="1" ht="11.25" customHeight="1" x14ac:dyDescent="0.25">
      <c r="A29" s="326">
        <v>23</v>
      </c>
      <c r="B29" s="330" t="s">
        <v>54</v>
      </c>
      <c r="C29" s="331">
        <v>117125</v>
      </c>
      <c r="D29" s="332">
        <v>108619.7</v>
      </c>
      <c r="E29" s="331">
        <v>1371.7</v>
      </c>
      <c r="F29" s="328">
        <v>155979</v>
      </c>
      <c r="G29" s="328">
        <v>109548.3</v>
      </c>
      <c r="H29" s="328"/>
      <c r="I29" s="335"/>
      <c r="J29" s="335"/>
      <c r="K29" s="325"/>
    </row>
    <row r="30" spans="1:11" s="333" customFormat="1" ht="15" x14ac:dyDescent="0.25">
      <c r="A30" s="326">
        <v>22</v>
      </c>
      <c r="B30" s="330" t="s">
        <v>55</v>
      </c>
      <c r="C30" s="322">
        <v>70836</v>
      </c>
      <c r="D30" s="323">
        <v>68574.399999999994</v>
      </c>
      <c r="E30" s="322">
        <v>369.1</v>
      </c>
      <c r="F30" s="328">
        <v>90882</v>
      </c>
      <c r="G30" s="328">
        <v>63646.81</v>
      </c>
      <c r="H30" s="328">
        <v>310.3</v>
      </c>
      <c r="I30" s="335"/>
      <c r="J30" s="335"/>
      <c r="K30" s="325"/>
    </row>
    <row r="31" spans="1:11" s="333" customFormat="1" ht="15" x14ac:dyDescent="0.25">
      <c r="A31" s="326">
        <v>25</v>
      </c>
      <c r="B31" s="327" t="s">
        <v>56</v>
      </c>
      <c r="C31" s="322">
        <v>90676</v>
      </c>
      <c r="D31" s="323">
        <v>85528.1</v>
      </c>
      <c r="E31" s="322">
        <v>631.29999999999995</v>
      </c>
      <c r="F31" s="328">
        <v>117356</v>
      </c>
      <c r="G31" s="328">
        <v>89314.64</v>
      </c>
      <c r="H31" s="328">
        <v>520</v>
      </c>
      <c r="I31" s="335"/>
      <c r="J31" s="335"/>
      <c r="K31" s="325"/>
    </row>
    <row r="32" spans="1:11" s="333" customFormat="1" ht="15" x14ac:dyDescent="0.25">
      <c r="A32" s="326">
        <v>26</v>
      </c>
      <c r="B32" s="330" t="s">
        <v>57</v>
      </c>
      <c r="C32" s="322">
        <v>109030</v>
      </c>
      <c r="D32" s="323">
        <v>109030</v>
      </c>
      <c r="E32" s="322">
        <v>1037.5</v>
      </c>
      <c r="F32" s="328">
        <v>139580</v>
      </c>
      <c r="G32" s="328">
        <v>104306.79</v>
      </c>
      <c r="H32" s="328">
        <v>108</v>
      </c>
      <c r="K32" s="325"/>
    </row>
    <row r="33" spans="1:11" s="312" customFormat="1" ht="15" x14ac:dyDescent="0.25">
      <c r="A33" s="320">
        <v>27</v>
      </c>
      <c r="B33" s="321" t="s">
        <v>58</v>
      </c>
      <c r="C33" s="322">
        <f>39742+12640</f>
        <v>52382</v>
      </c>
      <c r="D33" s="323">
        <v>52382</v>
      </c>
      <c r="E33" s="322"/>
      <c r="F33" s="331">
        <v>51186</v>
      </c>
      <c r="G33" s="331">
        <v>50785.8</v>
      </c>
      <c r="H33" s="324"/>
      <c r="K33" s="325"/>
    </row>
    <row r="34" spans="1:11" s="312" customFormat="1" ht="15" x14ac:dyDescent="0.25">
      <c r="A34" s="320">
        <v>28</v>
      </c>
      <c r="B34" s="336" t="s">
        <v>59</v>
      </c>
      <c r="C34" s="322">
        <v>101610</v>
      </c>
      <c r="D34" s="323">
        <v>101575.3</v>
      </c>
      <c r="E34" s="322">
        <v>826.7</v>
      </c>
      <c r="F34" s="324">
        <v>130816</v>
      </c>
      <c r="G34" s="324">
        <v>90322.91</v>
      </c>
      <c r="H34" s="324">
        <v>0</v>
      </c>
      <c r="K34" s="325"/>
    </row>
    <row r="35" spans="1:11" s="312" customFormat="1" ht="15" x14ac:dyDescent="0.25">
      <c r="A35" s="320">
        <v>29</v>
      </c>
      <c r="B35" s="321" t="s">
        <v>60</v>
      </c>
      <c r="C35" s="322">
        <v>84735</v>
      </c>
      <c r="D35" s="323">
        <v>84735</v>
      </c>
      <c r="E35" s="322">
        <v>275.5</v>
      </c>
      <c r="F35" s="324">
        <v>110264</v>
      </c>
      <c r="G35" s="324">
        <v>91912.79</v>
      </c>
      <c r="H35" s="324">
        <v>330.91</v>
      </c>
      <c r="K35" s="325"/>
    </row>
    <row r="36" spans="1:11" s="312" customFormat="1" ht="15" x14ac:dyDescent="0.25">
      <c r="A36" s="320">
        <v>30</v>
      </c>
      <c r="B36" s="336" t="s">
        <v>61</v>
      </c>
      <c r="C36" s="322">
        <v>104895</v>
      </c>
      <c r="D36" s="323">
        <v>99752.5</v>
      </c>
      <c r="E36" s="322">
        <v>554.20000000000005</v>
      </c>
      <c r="F36" s="324">
        <v>139513</v>
      </c>
      <c r="G36" s="324">
        <v>97827.43</v>
      </c>
      <c r="H36" s="324">
        <v>669.5</v>
      </c>
      <c r="K36" s="325"/>
    </row>
    <row r="37" spans="1:11" s="312" customFormat="1" ht="15" x14ac:dyDescent="0.25">
      <c r="A37" s="320">
        <v>31</v>
      </c>
      <c r="B37" s="336" t="s">
        <v>62</v>
      </c>
      <c r="C37" s="322">
        <v>136277</v>
      </c>
      <c r="D37" s="323">
        <v>136277</v>
      </c>
      <c r="E37" s="322">
        <v>1156.3</v>
      </c>
      <c r="F37" s="324">
        <v>171031</v>
      </c>
      <c r="G37" s="324">
        <v>112062.02</v>
      </c>
      <c r="H37" s="324">
        <v>617.1</v>
      </c>
      <c r="K37" s="325"/>
    </row>
    <row r="38" spans="1:11" s="312" customFormat="1" ht="15" x14ac:dyDescent="0.25">
      <c r="A38" s="320">
        <v>32</v>
      </c>
      <c r="B38" s="321" t="s">
        <v>63</v>
      </c>
      <c r="C38" s="322">
        <v>122731</v>
      </c>
      <c r="D38" s="323">
        <v>122731</v>
      </c>
      <c r="E38" s="322">
        <v>835</v>
      </c>
      <c r="F38" s="324">
        <v>155748</v>
      </c>
      <c r="G38" s="324">
        <v>116665.19</v>
      </c>
      <c r="H38" s="324"/>
      <c r="K38" s="325"/>
    </row>
    <row r="39" spans="1:11" s="312" customFormat="1" ht="15" x14ac:dyDescent="0.25">
      <c r="A39" s="320">
        <v>33</v>
      </c>
      <c r="B39" s="321" t="s">
        <v>64</v>
      </c>
      <c r="C39" s="322">
        <v>65652</v>
      </c>
      <c r="D39" s="323">
        <v>65652</v>
      </c>
      <c r="E39" s="322">
        <v>402.1</v>
      </c>
      <c r="F39" s="324">
        <v>85533</v>
      </c>
      <c r="G39" s="324">
        <v>65098.62</v>
      </c>
      <c r="H39" s="324">
        <v>187.46</v>
      </c>
      <c r="K39" s="325"/>
    </row>
    <row r="40" spans="1:11" s="312" customFormat="1" ht="15" x14ac:dyDescent="0.25">
      <c r="A40" s="320">
        <v>34</v>
      </c>
      <c r="B40" s="321" t="s">
        <v>65</v>
      </c>
      <c r="C40" s="322">
        <v>72213</v>
      </c>
      <c r="D40" s="323">
        <v>72212.600000000006</v>
      </c>
      <c r="E40" s="322">
        <v>444.2</v>
      </c>
      <c r="F40" s="324">
        <v>93542</v>
      </c>
      <c r="G40" s="324">
        <v>71446.8</v>
      </c>
      <c r="H40" s="324"/>
      <c r="K40" s="325"/>
    </row>
    <row r="41" spans="1:11" s="312" customFormat="1" ht="15" x14ac:dyDescent="0.25">
      <c r="A41" s="337"/>
      <c r="B41" s="321" t="s">
        <v>66</v>
      </c>
      <c r="C41" s="338">
        <f>248689-33610.8</f>
        <v>215078.2</v>
      </c>
      <c r="D41" s="332">
        <v>0</v>
      </c>
      <c r="E41" s="338"/>
      <c r="F41" s="324">
        <v>314070</v>
      </c>
      <c r="G41" s="324">
        <v>0</v>
      </c>
      <c r="H41" s="324"/>
    </row>
    <row r="42" spans="1:11" s="304" customFormat="1" ht="14.25" x14ac:dyDescent="0.2">
      <c r="A42" s="339"/>
      <c r="B42" s="340" t="s">
        <v>4</v>
      </c>
      <c r="C42" s="341">
        <f>SUM(C7:C41)</f>
        <v>4778611</v>
      </c>
      <c r="D42" s="341">
        <f t="shared" ref="D42:H42" si="0">SUM(D7:D41)</f>
        <v>4491831.2</v>
      </c>
      <c r="E42" s="341">
        <f t="shared" si="0"/>
        <v>37461.5</v>
      </c>
      <c r="F42" s="341">
        <f t="shared" si="0"/>
        <v>6281378</v>
      </c>
      <c r="G42" s="341">
        <f t="shared" si="0"/>
        <v>4368324.68</v>
      </c>
      <c r="H42" s="341">
        <f t="shared" si="0"/>
        <v>15552.26</v>
      </c>
    </row>
    <row r="46" spans="1:11" x14ac:dyDescent="0.2">
      <c r="E46" s="309">
        <f>C42-D42</f>
        <v>286779.8</v>
      </c>
    </row>
    <row r="47" spans="1:11" s="312" customFormat="1" ht="15" x14ac:dyDescent="0.25">
      <c r="A47" s="311"/>
      <c r="D47" s="313"/>
      <c r="G47" s="314"/>
      <c r="H47" s="315"/>
      <c r="I47" s="315"/>
    </row>
    <row r="48" spans="1:11" s="312" customFormat="1" ht="15" x14ac:dyDescent="0.25">
      <c r="A48" s="311"/>
      <c r="D48" s="313"/>
      <c r="G48" s="314"/>
      <c r="H48" s="315"/>
      <c r="I48" s="315"/>
    </row>
    <row r="49" spans="1:9" s="312" customFormat="1" ht="15" x14ac:dyDescent="0.25">
      <c r="A49" s="311"/>
      <c r="D49" s="313"/>
      <c r="G49" s="314"/>
      <c r="H49" s="315"/>
      <c r="I49" s="315"/>
    </row>
    <row r="50" spans="1:9" s="312" customFormat="1" ht="15" x14ac:dyDescent="0.25">
      <c r="A50" s="311"/>
      <c r="D50" s="313"/>
      <c r="G50" s="314"/>
      <c r="H50" s="315"/>
      <c r="I50" s="315"/>
    </row>
    <row r="51" spans="1:9" s="312" customFormat="1" ht="14.25" customHeight="1" x14ac:dyDescent="0.25">
      <c r="A51" s="311"/>
      <c r="B51" s="316"/>
      <c r="C51" s="316"/>
      <c r="D51" s="317"/>
      <c r="G51" s="314"/>
      <c r="H51" s="315"/>
      <c r="I51" s="315"/>
    </row>
    <row r="52" spans="1:9" s="312" customFormat="1" ht="15" x14ac:dyDescent="0.25">
      <c r="A52" s="311"/>
      <c r="D52" s="313"/>
      <c r="G52" s="314"/>
    </row>
    <row r="72" spans="1:8" s="15" customFormat="1" x14ac:dyDescent="0.2">
      <c r="A72" s="299"/>
      <c r="B72" s="303"/>
      <c r="C72" s="303"/>
      <c r="D72" s="298"/>
      <c r="E72" s="303"/>
      <c r="F72" s="303"/>
      <c r="G72" s="310"/>
      <c r="H72" s="303"/>
    </row>
  </sheetData>
  <mergeCells count="6">
    <mergeCell ref="A4:A5"/>
    <mergeCell ref="G1:H1"/>
    <mergeCell ref="C4:E4"/>
    <mergeCell ref="F4:H4"/>
    <mergeCell ref="B4:B5"/>
    <mergeCell ref="A2:H2"/>
  </mergeCells>
  <pageMargins left="0.70866141732283472" right="0.70866141732283472" top="0.35433070866141736" bottom="0.35433070866141736" header="0.31496062992125984" footer="0.31496062992125984"/>
  <pageSetup paperSize="9" scale="7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48"/>
  <sheetViews>
    <sheetView topLeftCell="A13" zoomScale="85" zoomScaleNormal="85" workbookViewId="0">
      <selection activeCell="E12" sqref="E12"/>
    </sheetView>
  </sheetViews>
  <sheetFormatPr defaultRowHeight="15.75" x14ac:dyDescent="0.25"/>
  <cols>
    <col min="1" max="1" width="5.85546875" style="14" customWidth="1"/>
    <col min="2" max="2" width="36" style="347" customWidth="1"/>
    <col min="3" max="3" width="15.140625" style="386" hidden="1" customWidth="1"/>
    <col min="4" max="4" width="14.140625" style="375" customWidth="1"/>
    <col min="5" max="5" width="26.85546875" style="348" customWidth="1"/>
    <col min="6" max="6" width="14.7109375" style="348" customWidth="1"/>
    <col min="7" max="7" width="23.85546875" style="348" customWidth="1"/>
    <col min="8" max="8" width="13.85546875" style="348" customWidth="1"/>
    <col min="9" max="9" width="25.42578125" style="348" customWidth="1"/>
    <col min="10" max="10" width="16.140625" style="14" customWidth="1"/>
    <col min="11" max="11" width="23.85546875" style="14" customWidth="1"/>
    <col min="12" max="16384" width="9.140625" style="14"/>
  </cols>
  <sheetData>
    <row r="1" spans="1:11" ht="12.75" x14ac:dyDescent="0.2">
      <c r="D1" s="474"/>
      <c r="E1" s="474"/>
      <c r="F1" s="474"/>
      <c r="G1" s="474"/>
      <c r="H1" s="474"/>
      <c r="I1" s="474"/>
      <c r="K1" s="371" t="s">
        <v>168</v>
      </c>
    </row>
    <row r="2" spans="1:11" ht="51" customHeight="1" x14ac:dyDescent="0.2">
      <c r="B2" s="479" t="s">
        <v>165</v>
      </c>
      <c r="C2" s="479"/>
      <c r="D2" s="479"/>
      <c r="E2" s="479"/>
      <c r="F2" s="479"/>
      <c r="G2" s="479"/>
      <c r="H2" s="479"/>
      <c r="I2" s="479"/>
      <c r="J2" s="480"/>
      <c r="K2" s="480"/>
    </row>
    <row r="3" spans="1:11" ht="55.5" customHeight="1" x14ac:dyDescent="0.2">
      <c r="A3" s="476" t="s">
        <v>0</v>
      </c>
      <c r="B3" s="475" t="s">
        <v>70</v>
      </c>
      <c r="C3" s="384"/>
      <c r="D3" s="477" t="s">
        <v>160</v>
      </c>
      <c r="E3" s="478"/>
      <c r="F3" s="477" t="s">
        <v>161</v>
      </c>
      <c r="G3" s="478"/>
      <c r="H3" s="477" t="s">
        <v>163</v>
      </c>
      <c r="I3" s="478"/>
      <c r="J3" s="477" t="s">
        <v>162</v>
      </c>
      <c r="K3" s="478"/>
    </row>
    <row r="4" spans="1:11" s="16" customFormat="1" ht="147.75" customHeight="1" x14ac:dyDescent="0.2">
      <c r="A4" s="476"/>
      <c r="B4" s="475"/>
      <c r="C4" s="370" t="s">
        <v>175</v>
      </c>
      <c r="D4" s="370" t="s">
        <v>172</v>
      </c>
      <c r="E4" s="349" t="s">
        <v>169</v>
      </c>
      <c r="F4" s="369" t="s">
        <v>164</v>
      </c>
      <c r="G4" s="349" t="s">
        <v>170</v>
      </c>
      <c r="H4" s="370" t="s">
        <v>164</v>
      </c>
      <c r="I4" s="349" t="s">
        <v>171</v>
      </c>
      <c r="J4" s="370" t="s">
        <v>164</v>
      </c>
      <c r="K4" s="349" t="s">
        <v>169</v>
      </c>
    </row>
    <row r="5" spans="1:11" s="352" customFormat="1" ht="14.25" customHeight="1" x14ac:dyDescent="0.2">
      <c r="A5" s="350">
        <v>1</v>
      </c>
      <c r="B5" s="351">
        <v>2</v>
      </c>
      <c r="C5" s="351"/>
      <c r="D5" s="350">
        <v>3</v>
      </c>
      <c r="E5" s="351">
        <v>4</v>
      </c>
      <c r="F5" s="350">
        <v>5</v>
      </c>
      <c r="G5" s="351">
        <v>6</v>
      </c>
      <c r="H5" s="350">
        <v>7</v>
      </c>
      <c r="I5" s="351">
        <v>8</v>
      </c>
      <c r="J5" s="350">
        <v>9</v>
      </c>
      <c r="K5" s="351">
        <v>10</v>
      </c>
    </row>
    <row r="6" spans="1:11" s="352" customFormat="1" ht="18.75" customHeight="1" x14ac:dyDescent="0.2">
      <c r="A6" s="353"/>
      <c r="B6" s="372" t="s">
        <v>166</v>
      </c>
      <c r="C6" s="387">
        <v>38056.800000000003</v>
      </c>
      <c r="D6" s="381">
        <v>41349.300000000003</v>
      </c>
      <c r="E6" s="381"/>
      <c r="F6" s="381">
        <v>38762</v>
      </c>
      <c r="G6" s="381"/>
      <c r="H6" s="381">
        <v>41349.300000000003</v>
      </c>
      <c r="I6" s="381"/>
      <c r="J6" s="381">
        <v>41349.300000000003</v>
      </c>
      <c r="K6" s="364"/>
    </row>
    <row r="7" spans="1:11" s="352" customFormat="1" ht="18.75" customHeight="1" x14ac:dyDescent="0.2">
      <c r="A7" s="353"/>
      <c r="B7" s="372" t="s">
        <v>173</v>
      </c>
      <c r="C7" s="387"/>
      <c r="D7" s="381"/>
      <c r="E7" s="381"/>
      <c r="F7" s="381"/>
      <c r="G7" s="381"/>
      <c r="H7" s="381"/>
      <c r="I7" s="381"/>
      <c r="J7" s="381"/>
      <c r="K7" s="364"/>
    </row>
    <row r="8" spans="1:11" x14ac:dyDescent="0.25">
      <c r="A8" s="354">
        <v>1</v>
      </c>
      <c r="B8" s="355" t="s">
        <v>32</v>
      </c>
      <c r="C8" s="388">
        <v>40714.449999999997</v>
      </c>
      <c r="D8" s="378">
        <v>43347.6</v>
      </c>
      <c r="E8" s="378">
        <f>D8/$D$6*100</f>
        <v>104.8</v>
      </c>
      <c r="F8" s="378">
        <v>36501.199999999997</v>
      </c>
      <c r="G8" s="378">
        <f>F8/$F$6*100</f>
        <v>94.2</v>
      </c>
      <c r="H8" s="376">
        <v>39103.300000000003</v>
      </c>
      <c r="I8" s="378">
        <f>H8/$H$6*100</f>
        <v>94.6</v>
      </c>
      <c r="J8" s="377">
        <v>41286.33</v>
      </c>
      <c r="K8" s="378">
        <f>J8/$J$6*100</f>
        <v>99.8</v>
      </c>
    </row>
    <row r="9" spans="1:11" x14ac:dyDescent="0.25">
      <c r="A9" s="354">
        <v>2</v>
      </c>
      <c r="B9" s="355" t="s">
        <v>33</v>
      </c>
      <c r="C9" s="388">
        <v>44373.919999999998</v>
      </c>
      <c r="D9" s="378">
        <v>44043.7</v>
      </c>
      <c r="E9" s="378">
        <f>D9/$D$6*100</f>
        <v>106.5</v>
      </c>
      <c r="F9" s="378">
        <v>38977</v>
      </c>
      <c r="G9" s="378">
        <f t="shared" ref="G9:G42" si="0">F9/$F$6*100</f>
        <v>100.6</v>
      </c>
      <c r="H9" s="376">
        <v>36583.5</v>
      </c>
      <c r="I9" s="378">
        <f t="shared" ref="I9:I42" si="1">H9/$H$6*100</f>
        <v>88.5</v>
      </c>
      <c r="J9" s="377">
        <v>41146.6</v>
      </c>
      <c r="K9" s="378">
        <f t="shared" ref="K9:K42" si="2">J9/$J$6*100</f>
        <v>99.5</v>
      </c>
    </row>
    <row r="10" spans="1:11" ht="15" customHeight="1" x14ac:dyDescent="0.25">
      <c r="A10" s="354">
        <v>3</v>
      </c>
      <c r="B10" s="355" t="s">
        <v>34</v>
      </c>
      <c r="C10" s="388">
        <v>40991.9</v>
      </c>
      <c r="D10" s="378">
        <v>40417.800000000003</v>
      </c>
      <c r="E10" s="378">
        <f t="shared" ref="E10:E42" si="3">D10/$D$6*100</f>
        <v>97.7</v>
      </c>
      <c r="F10" s="378">
        <v>37787.800000000003</v>
      </c>
      <c r="G10" s="378">
        <f t="shared" si="0"/>
        <v>97.5</v>
      </c>
      <c r="H10" s="376">
        <v>39673.599999999999</v>
      </c>
      <c r="I10" s="378">
        <f t="shared" si="1"/>
        <v>95.9</v>
      </c>
      <c r="J10" s="377">
        <v>40250.9</v>
      </c>
      <c r="K10" s="378">
        <f t="shared" si="2"/>
        <v>97.3</v>
      </c>
    </row>
    <row r="11" spans="1:11" ht="13.5" customHeight="1" x14ac:dyDescent="0.25">
      <c r="A11" s="354">
        <v>4</v>
      </c>
      <c r="B11" s="355" t="s">
        <v>35</v>
      </c>
      <c r="C11" s="388">
        <v>45527.02</v>
      </c>
      <c r="D11" s="378">
        <v>45356.5</v>
      </c>
      <c r="E11" s="378">
        <f>D11/$D$6*100</f>
        <v>109.7</v>
      </c>
      <c r="F11" s="378">
        <v>38624.199999999997</v>
      </c>
      <c r="G11" s="378">
        <f t="shared" si="0"/>
        <v>99.6</v>
      </c>
      <c r="H11" s="376">
        <v>35771.300000000003</v>
      </c>
      <c r="I11" s="378">
        <f t="shared" si="1"/>
        <v>86.5</v>
      </c>
      <c r="J11" s="377">
        <v>41073.1</v>
      </c>
      <c r="K11" s="378">
        <f t="shared" si="2"/>
        <v>99.3</v>
      </c>
    </row>
    <row r="12" spans="1:11" ht="13.5" customHeight="1" x14ac:dyDescent="0.25">
      <c r="A12" s="354">
        <v>5</v>
      </c>
      <c r="B12" s="355" t="s">
        <v>36</v>
      </c>
      <c r="C12" s="388">
        <v>45964.19</v>
      </c>
      <c r="D12" s="378">
        <v>40684.6</v>
      </c>
      <c r="E12" s="378">
        <f t="shared" si="3"/>
        <v>98.4</v>
      </c>
      <c r="F12" s="378">
        <v>31776.2</v>
      </c>
      <c r="G12" s="378">
        <f t="shared" si="0"/>
        <v>82</v>
      </c>
      <c r="H12" s="376">
        <v>33471.800000000003</v>
      </c>
      <c r="I12" s="378">
        <f t="shared" si="1"/>
        <v>80.900000000000006</v>
      </c>
      <c r="J12" s="377">
        <v>35824.57</v>
      </c>
      <c r="K12" s="378">
        <f t="shared" si="2"/>
        <v>86.6</v>
      </c>
    </row>
    <row r="13" spans="1:11" ht="13.5" customHeight="1" x14ac:dyDescent="0.25">
      <c r="A13" s="354">
        <v>6</v>
      </c>
      <c r="B13" s="355" t="s">
        <v>37</v>
      </c>
      <c r="C13" s="388">
        <v>42058.11</v>
      </c>
      <c r="D13" s="378">
        <v>44988</v>
      </c>
      <c r="E13" s="378">
        <f t="shared" si="3"/>
        <v>108.8</v>
      </c>
      <c r="F13" s="378">
        <v>37412.699999999997</v>
      </c>
      <c r="G13" s="378">
        <f t="shared" si="0"/>
        <v>96.5</v>
      </c>
      <c r="H13" s="376">
        <v>38146.300000000003</v>
      </c>
      <c r="I13" s="378">
        <f t="shared" si="1"/>
        <v>92.3</v>
      </c>
      <c r="J13" s="377">
        <v>39975</v>
      </c>
      <c r="K13" s="378">
        <f t="shared" si="2"/>
        <v>96.7</v>
      </c>
    </row>
    <row r="14" spans="1:11" ht="13.5" customHeight="1" x14ac:dyDescent="0.25">
      <c r="A14" s="354">
        <v>7</v>
      </c>
      <c r="B14" s="355" t="s">
        <v>38</v>
      </c>
      <c r="C14" s="388">
        <v>41893.980000000003</v>
      </c>
      <c r="D14" s="378">
        <v>40577.800000000003</v>
      </c>
      <c r="E14" s="378">
        <f t="shared" si="3"/>
        <v>98.1</v>
      </c>
      <c r="F14" s="378">
        <v>38092.5</v>
      </c>
      <c r="G14" s="378">
        <f t="shared" si="0"/>
        <v>98.3</v>
      </c>
      <c r="H14" s="376">
        <v>38958.800000000003</v>
      </c>
      <c r="I14" s="378">
        <f t="shared" si="1"/>
        <v>94.2</v>
      </c>
      <c r="J14" s="377">
        <v>39096.35</v>
      </c>
      <c r="K14" s="378">
        <f t="shared" si="2"/>
        <v>94.6</v>
      </c>
    </row>
    <row r="15" spans="1:11" ht="13.5" customHeight="1" x14ac:dyDescent="0.25">
      <c r="A15" s="354">
        <v>8</v>
      </c>
      <c r="B15" s="355" t="s">
        <v>39</v>
      </c>
      <c r="C15" s="388">
        <v>42220.24</v>
      </c>
      <c r="D15" s="378">
        <v>43460.4</v>
      </c>
      <c r="E15" s="378">
        <f t="shared" si="3"/>
        <v>105.1</v>
      </c>
      <c r="F15" s="378">
        <v>39726.5</v>
      </c>
      <c r="G15" s="378">
        <f t="shared" si="0"/>
        <v>102.5</v>
      </c>
      <c r="H15" s="376">
        <v>38378.6</v>
      </c>
      <c r="I15" s="378">
        <f t="shared" si="1"/>
        <v>92.8</v>
      </c>
      <c r="J15" s="377">
        <v>38674.54</v>
      </c>
      <c r="K15" s="378">
        <f t="shared" si="2"/>
        <v>93.5</v>
      </c>
    </row>
    <row r="16" spans="1:11" x14ac:dyDescent="0.25">
      <c r="A16" s="354">
        <v>9</v>
      </c>
      <c r="B16" s="357" t="s">
        <v>40</v>
      </c>
      <c r="C16" s="388">
        <v>35763.89</v>
      </c>
      <c r="D16" s="378">
        <v>43581.4</v>
      </c>
      <c r="E16" s="378">
        <f t="shared" si="3"/>
        <v>105.4</v>
      </c>
      <c r="F16" s="378">
        <v>39601</v>
      </c>
      <c r="G16" s="378">
        <f t="shared" si="0"/>
        <v>102.2</v>
      </c>
      <c r="H16" s="376">
        <v>40756.6</v>
      </c>
      <c r="I16" s="378">
        <f t="shared" si="1"/>
        <v>98.6</v>
      </c>
      <c r="J16" s="377">
        <v>40719.58</v>
      </c>
      <c r="K16" s="378">
        <f t="shared" si="2"/>
        <v>98.5</v>
      </c>
    </row>
    <row r="17" spans="1:11" x14ac:dyDescent="0.25">
      <c r="A17" s="354">
        <v>10</v>
      </c>
      <c r="B17" s="355" t="s">
        <v>41</v>
      </c>
      <c r="C17" s="388">
        <v>42720.22</v>
      </c>
      <c r="D17" s="378">
        <v>40703.300000000003</v>
      </c>
      <c r="E17" s="378">
        <f t="shared" si="3"/>
        <v>98.4</v>
      </c>
      <c r="F17" s="378">
        <v>37781.5</v>
      </c>
      <c r="G17" s="378">
        <f t="shared" si="0"/>
        <v>97.5</v>
      </c>
      <c r="H17" s="376">
        <v>34340.1</v>
      </c>
      <c r="I17" s="378">
        <f t="shared" si="1"/>
        <v>83</v>
      </c>
      <c r="J17" s="377">
        <v>38306.400000000001</v>
      </c>
      <c r="K17" s="378">
        <f t="shared" si="2"/>
        <v>92.6</v>
      </c>
    </row>
    <row r="18" spans="1:11" x14ac:dyDescent="0.25">
      <c r="A18" s="354">
        <v>11</v>
      </c>
      <c r="B18" s="355" t="s">
        <v>42</v>
      </c>
      <c r="C18" s="388">
        <v>41585.660000000003</v>
      </c>
      <c r="D18" s="378">
        <v>42788.9</v>
      </c>
      <c r="E18" s="378">
        <f t="shared" si="3"/>
        <v>103.5</v>
      </c>
      <c r="F18" s="378">
        <v>38862.400000000001</v>
      </c>
      <c r="G18" s="378">
        <f t="shared" si="0"/>
        <v>100.3</v>
      </c>
      <c r="H18" s="376">
        <v>41062.6</v>
      </c>
      <c r="I18" s="378">
        <f t="shared" si="1"/>
        <v>99.3</v>
      </c>
      <c r="J18" s="377">
        <v>40952.79</v>
      </c>
      <c r="K18" s="378">
        <f t="shared" si="2"/>
        <v>99</v>
      </c>
    </row>
    <row r="19" spans="1:11" x14ac:dyDescent="0.25">
      <c r="A19" s="354">
        <v>12</v>
      </c>
      <c r="B19" s="355" t="s">
        <v>43</v>
      </c>
      <c r="C19" s="388">
        <v>38735.550000000003</v>
      </c>
      <c r="D19" s="378">
        <v>41992.5</v>
      </c>
      <c r="E19" s="378">
        <f t="shared" si="3"/>
        <v>101.6</v>
      </c>
      <c r="F19" s="378">
        <v>36300.5</v>
      </c>
      <c r="G19" s="378">
        <f t="shared" si="0"/>
        <v>93.6</v>
      </c>
      <c r="H19" s="376">
        <v>34469.4</v>
      </c>
      <c r="I19" s="378">
        <f t="shared" si="1"/>
        <v>83.4</v>
      </c>
      <c r="J19" s="377">
        <v>35265.800000000003</v>
      </c>
      <c r="K19" s="378">
        <f t="shared" si="2"/>
        <v>85.3</v>
      </c>
    </row>
    <row r="20" spans="1:11" s="27" customFormat="1" x14ac:dyDescent="0.25">
      <c r="A20" s="358"/>
      <c r="B20" s="359" t="s">
        <v>174</v>
      </c>
      <c r="C20" s="383"/>
      <c r="D20" s="368"/>
      <c r="E20" s="368"/>
      <c r="F20" s="368"/>
      <c r="G20" s="368"/>
      <c r="H20" s="373"/>
      <c r="I20" s="368"/>
      <c r="J20" s="385"/>
      <c r="K20" s="368"/>
    </row>
    <row r="21" spans="1:11" x14ac:dyDescent="0.25">
      <c r="A21" s="354">
        <v>13</v>
      </c>
      <c r="B21" s="355" t="s">
        <v>44</v>
      </c>
      <c r="C21" s="388">
        <v>44296.15</v>
      </c>
      <c r="D21" s="374">
        <v>45661.1</v>
      </c>
      <c r="E21" s="378">
        <f t="shared" si="3"/>
        <v>110.4</v>
      </c>
      <c r="F21" s="378">
        <v>37803.300000000003</v>
      </c>
      <c r="G21" s="378">
        <f t="shared" si="0"/>
        <v>97.5</v>
      </c>
      <c r="H21" s="376">
        <v>44825.4</v>
      </c>
      <c r="I21" s="378">
        <f t="shared" si="1"/>
        <v>108.4</v>
      </c>
      <c r="J21" s="377">
        <v>43458.23</v>
      </c>
      <c r="K21" s="378">
        <f t="shared" si="2"/>
        <v>105.1</v>
      </c>
    </row>
    <row r="22" spans="1:11" x14ac:dyDescent="0.25">
      <c r="A22" s="354">
        <v>14</v>
      </c>
      <c r="B22" s="355" t="s">
        <v>45</v>
      </c>
      <c r="C22" s="388">
        <v>41209.07</v>
      </c>
      <c r="D22" s="378">
        <v>43309.4</v>
      </c>
      <c r="E22" s="378">
        <f t="shared" si="3"/>
        <v>104.7</v>
      </c>
      <c r="F22" s="378">
        <v>33243.199999999997</v>
      </c>
      <c r="G22" s="378">
        <f t="shared" si="0"/>
        <v>85.8</v>
      </c>
      <c r="H22" s="376">
        <v>38157.9</v>
      </c>
      <c r="I22" s="378">
        <f t="shared" si="1"/>
        <v>92.3</v>
      </c>
      <c r="J22" s="377">
        <v>35876.400000000001</v>
      </c>
      <c r="K22" s="378">
        <f t="shared" si="2"/>
        <v>86.8</v>
      </c>
    </row>
    <row r="23" spans="1:11" ht="15" customHeight="1" x14ac:dyDescent="0.25">
      <c r="A23" s="354">
        <v>15</v>
      </c>
      <c r="B23" s="355" t="s">
        <v>46</v>
      </c>
      <c r="C23" s="388">
        <v>46098.81</v>
      </c>
      <c r="D23" s="378">
        <v>47305.3</v>
      </c>
      <c r="E23" s="378">
        <f t="shared" si="3"/>
        <v>114.4</v>
      </c>
      <c r="F23" s="378">
        <v>38564.1</v>
      </c>
      <c r="G23" s="378">
        <f t="shared" si="0"/>
        <v>99.5</v>
      </c>
      <c r="H23" s="376">
        <v>40417.5</v>
      </c>
      <c r="I23" s="378">
        <f t="shared" si="1"/>
        <v>97.7</v>
      </c>
      <c r="J23" s="377">
        <v>40500.39</v>
      </c>
      <c r="K23" s="378">
        <f t="shared" si="2"/>
        <v>97.9</v>
      </c>
    </row>
    <row r="24" spans="1:11" x14ac:dyDescent="0.25">
      <c r="A24" s="354">
        <v>16</v>
      </c>
      <c r="B24" s="355" t="s">
        <v>47</v>
      </c>
      <c r="C24" s="388">
        <v>42045.47</v>
      </c>
      <c r="D24" s="378">
        <v>41352.300000000003</v>
      </c>
      <c r="E24" s="378">
        <f t="shared" si="3"/>
        <v>100</v>
      </c>
      <c r="F24" s="378">
        <v>31709.3</v>
      </c>
      <c r="G24" s="378">
        <f t="shared" si="0"/>
        <v>81.8</v>
      </c>
      <c r="H24" s="376">
        <v>32300.2</v>
      </c>
      <c r="I24" s="378">
        <f t="shared" si="1"/>
        <v>78.099999999999994</v>
      </c>
      <c r="J24" s="377">
        <v>33457.440000000002</v>
      </c>
      <c r="K24" s="378">
        <f t="shared" si="2"/>
        <v>80.900000000000006</v>
      </c>
    </row>
    <row r="25" spans="1:11" ht="15.75" customHeight="1" x14ac:dyDescent="0.25">
      <c r="A25" s="354">
        <v>17</v>
      </c>
      <c r="B25" s="355" t="s">
        <v>48</v>
      </c>
      <c r="C25" s="388">
        <v>45347.53</v>
      </c>
      <c r="D25" s="378">
        <v>43907.7</v>
      </c>
      <c r="E25" s="378">
        <f t="shared" si="3"/>
        <v>106.2</v>
      </c>
      <c r="F25" s="378">
        <v>33919.1</v>
      </c>
      <c r="G25" s="378">
        <f t="shared" si="0"/>
        <v>87.5</v>
      </c>
      <c r="H25" s="376">
        <v>40658</v>
      </c>
      <c r="I25" s="378">
        <f t="shared" si="1"/>
        <v>98.3</v>
      </c>
      <c r="J25" s="377">
        <v>41995.4</v>
      </c>
      <c r="K25" s="378">
        <f t="shared" si="2"/>
        <v>101.6</v>
      </c>
    </row>
    <row r="26" spans="1:11" ht="14.25" customHeight="1" x14ac:dyDescent="0.25">
      <c r="A26" s="354">
        <v>18</v>
      </c>
      <c r="B26" s="355" t="s">
        <v>49</v>
      </c>
      <c r="C26" s="388">
        <v>43201.54</v>
      </c>
      <c r="D26" s="378">
        <v>41733.4</v>
      </c>
      <c r="E26" s="378">
        <f t="shared" si="3"/>
        <v>100.9</v>
      </c>
      <c r="F26" s="378">
        <v>37214.199999999997</v>
      </c>
      <c r="G26" s="378">
        <f t="shared" si="0"/>
        <v>96</v>
      </c>
      <c r="H26" s="376">
        <v>37492</v>
      </c>
      <c r="I26" s="378">
        <f t="shared" si="1"/>
        <v>90.7</v>
      </c>
      <c r="J26" s="377">
        <v>42002.1</v>
      </c>
      <c r="K26" s="378">
        <f t="shared" si="2"/>
        <v>101.6</v>
      </c>
    </row>
    <row r="27" spans="1:11" ht="13.5" customHeight="1" x14ac:dyDescent="0.25">
      <c r="A27" s="354">
        <v>19</v>
      </c>
      <c r="B27" s="355" t="s">
        <v>50</v>
      </c>
      <c r="C27" s="388">
        <v>47386.89</v>
      </c>
      <c r="D27" s="378">
        <v>45274.8</v>
      </c>
      <c r="E27" s="378">
        <f t="shared" si="3"/>
        <v>109.5</v>
      </c>
      <c r="F27" s="378">
        <v>37257.1</v>
      </c>
      <c r="G27" s="378">
        <f t="shared" si="0"/>
        <v>96.1</v>
      </c>
      <c r="H27" s="376">
        <v>38512.800000000003</v>
      </c>
      <c r="I27" s="378">
        <f t="shared" si="1"/>
        <v>93.1</v>
      </c>
      <c r="J27" s="377">
        <v>38971.1</v>
      </c>
      <c r="K27" s="378">
        <f t="shared" si="2"/>
        <v>94.2</v>
      </c>
    </row>
    <row r="28" spans="1:11" ht="13.5" customHeight="1" x14ac:dyDescent="0.25">
      <c r="A28" s="354">
        <v>20</v>
      </c>
      <c r="B28" s="355" t="s">
        <v>51</v>
      </c>
      <c r="C28" s="388">
        <v>47660.81</v>
      </c>
      <c r="D28" s="378">
        <v>45711.7</v>
      </c>
      <c r="E28" s="378">
        <f t="shared" si="3"/>
        <v>110.6</v>
      </c>
      <c r="F28" s="378">
        <v>38804.699999999997</v>
      </c>
      <c r="G28" s="378">
        <f t="shared" si="0"/>
        <v>100.1</v>
      </c>
      <c r="H28" s="376">
        <v>40619.9</v>
      </c>
      <c r="I28" s="378">
        <f t="shared" si="1"/>
        <v>98.2</v>
      </c>
      <c r="J28" s="377">
        <v>40407.47</v>
      </c>
      <c r="K28" s="378">
        <f t="shared" si="2"/>
        <v>97.7</v>
      </c>
    </row>
    <row r="29" spans="1:11" ht="13.5" customHeight="1" x14ac:dyDescent="0.25">
      <c r="A29" s="354">
        <v>21</v>
      </c>
      <c r="B29" s="355" t="s">
        <v>52</v>
      </c>
      <c r="C29" s="388">
        <v>45137.02</v>
      </c>
      <c r="D29" s="378">
        <v>44339.7</v>
      </c>
      <c r="E29" s="378">
        <f t="shared" si="3"/>
        <v>107.2</v>
      </c>
      <c r="F29" s="378">
        <v>39310.9</v>
      </c>
      <c r="G29" s="378">
        <f t="shared" si="0"/>
        <v>101.4</v>
      </c>
      <c r="H29" s="376">
        <v>39795.5</v>
      </c>
      <c r="I29" s="378">
        <f t="shared" si="1"/>
        <v>96.2</v>
      </c>
      <c r="J29" s="377">
        <v>30404.799999999999</v>
      </c>
      <c r="K29" s="378">
        <f t="shared" si="2"/>
        <v>73.5</v>
      </c>
    </row>
    <row r="30" spans="1:11" ht="13.5" customHeight="1" x14ac:dyDescent="0.25">
      <c r="A30" s="354">
        <v>22</v>
      </c>
      <c r="B30" s="355" t="s">
        <v>53</v>
      </c>
      <c r="C30" s="388">
        <v>44027.22</v>
      </c>
      <c r="D30" s="378">
        <v>46438</v>
      </c>
      <c r="E30" s="378">
        <f t="shared" si="3"/>
        <v>112.3</v>
      </c>
      <c r="F30" s="378">
        <v>38358.1</v>
      </c>
      <c r="G30" s="378">
        <f t="shared" si="0"/>
        <v>99</v>
      </c>
      <c r="H30" s="376">
        <v>34444.9</v>
      </c>
      <c r="I30" s="378">
        <f t="shared" si="1"/>
        <v>83.3</v>
      </c>
      <c r="J30" s="377">
        <v>42151.9</v>
      </c>
      <c r="K30" s="378">
        <f t="shared" si="2"/>
        <v>101.9</v>
      </c>
    </row>
    <row r="31" spans="1:11" ht="13.5" customHeight="1" x14ac:dyDescent="0.25">
      <c r="A31" s="354">
        <v>23</v>
      </c>
      <c r="B31" s="355" t="s">
        <v>54</v>
      </c>
      <c r="C31" s="388">
        <v>41759.599999999999</v>
      </c>
      <c r="D31" s="378">
        <v>42185</v>
      </c>
      <c r="E31" s="378">
        <f t="shared" si="3"/>
        <v>102</v>
      </c>
      <c r="F31" s="378">
        <v>40047.4</v>
      </c>
      <c r="G31" s="378">
        <f t="shared" si="0"/>
        <v>103.3</v>
      </c>
      <c r="H31" s="376">
        <v>39062.800000000003</v>
      </c>
      <c r="I31" s="378">
        <f t="shared" si="1"/>
        <v>94.5</v>
      </c>
      <c r="J31" s="377">
        <v>41001.18</v>
      </c>
      <c r="K31" s="378">
        <f t="shared" si="2"/>
        <v>99.2</v>
      </c>
    </row>
    <row r="32" spans="1:11" ht="13.5" customHeight="1" x14ac:dyDescent="0.25">
      <c r="A32" s="354">
        <v>24</v>
      </c>
      <c r="B32" s="355" t="s">
        <v>55</v>
      </c>
      <c r="C32" s="388">
        <v>44933.35</v>
      </c>
      <c r="D32" s="378">
        <v>43593.7</v>
      </c>
      <c r="E32" s="378">
        <f t="shared" si="3"/>
        <v>105.4</v>
      </c>
      <c r="F32" s="378">
        <v>37869.1</v>
      </c>
      <c r="G32" s="378">
        <f t="shared" si="0"/>
        <v>97.7</v>
      </c>
      <c r="H32" s="380">
        <v>36241.699999999997</v>
      </c>
      <c r="I32" s="378">
        <f t="shared" si="1"/>
        <v>87.6</v>
      </c>
      <c r="J32" s="377">
        <v>40898.28</v>
      </c>
      <c r="K32" s="378">
        <f t="shared" si="2"/>
        <v>98.9</v>
      </c>
    </row>
    <row r="33" spans="1:11" ht="14.25" customHeight="1" x14ac:dyDescent="0.25">
      <c r="A33" s="354">
        <v>25</v>
      </c>
      <c r="B33" s="355" t="s">
        <v>56</v>
      </c>
      <c r="C33" s="388">
        <v>42267.09</v>
      </c>
      <c r="D33" s="378">
        <v>41299.199999999997</v>
      </c>
      <c r="E33" s="378">
        <f t="shared" si="3"/>
        <v>99.9</v>
      </c>
      <c r="F33" s="378">
        <v>33058.6</v>
      </c>
      <c r="G33" s="378">
        <f t="shared" si="0"/>
        <v>85.3</v>
      </c>
      <c r="H33" s="376">
        <v>42305.7</v>
      </c>
      <c r="I33" s="378">
        <f t="shared" si="1"/>
        <v>102.3</v>
      </c>
      <c r="J33" s="380">
        <v>32550.36</v>
      </c>
      <c r="K33" s="378">
        <f t="shared" si="2"/>
        <v>78.7</v>
      </c>
    </row>
    <row r="34" spans="1:11" ht="13.5" customHeight="1" x14ac:dyDescent="0.25">
      <c r="A34" s="354">
        <v>26</v>
      </c>
      <c r="B34" s="355" t="s">
        <v>57</v>
      </c>
      <c r="C34" s="388">
        <v>42159.63</v>
      </c>
      <c r="D34" s="378">
        <v>41622.800000000003</v>
      </c>
      <c r="E34" s="378">
        <f t="shared" si="3"/>
        <v>100.7</v>
      </c>
      <c r="F34" s="378">
        <v>36630.9</v>
      </c>
      <c r="G34" s="378">
        <f t="shared" si="0"/>
        <v>94.5</v>
      </c>
      <c r="H34" s="376">
        <v>37063.800000000003</v>
      </c>
      <c r="I34" s="378">
        <f t="shared" si="1"/>
        <v>89.6</v>
      </c>
      <c r="J34" s="377">
        <v>37593.1</v>
      </c>
      <c r="K34" s="378">
        <f t="shared" si="2"/>
        <v>90.9</v>
      </c>
    </row>
    <row r="35" spans="1:11" ht="13.5" customHeight="1" x14ac:dyDescent="0.25">
      <c r="A35" s="354">
        <v>27</v>
      </c>
      <c r="B35" s="355" t="s">
        <v>58</v>
      </c>
      <c r="C35" s="388">
        <v>44881.39</v>
      </c>
      <c r="D35" s="378">
        <v>40535.800000000003</v>
      </c>
      <c r="E35" s="378">
        <f t="shared" si="3"/>
        <v>98</v>
      </c>
      <c r="F35" s="378">
        <v>36727.599999999999</v>
      </c>
      <c r="G35" s="378">
        <f t="shared" si="0"/>
        <v>94.8</v>
      </c>
      <c r="H35" s="376">
        <v>40153.199999999997</v>
      </c>
      <c r="I35" s="378">
        <f t="shared" si="1"/>
        <v>97.1</v>
      </c>
      <c r="J35" s="377">
        <v>38965.69</v>
      </c>
      <c r="K35" s="378">
        <f t="shared" si="2"/>
        <v>94.2</v>
      </c>
    </row>
    <row r="36" spans="1:11" ht="13.5" customHeight="1" x14ac:dyDescent="0.25">
      <c r="A36" s="354">
        <v>28</v>
      </c>
      <c r="B36" s="355" t="s">
        <v>59</v>
      </c>
      <c r="C36" s="388">
        <v>44051.76</v>
      </c>
      <c r="D36" s="378">
        <v>46030.1</v>
      </c>
      <c r="E36" s="378">
        <f t="shared" si="3"/>
        <v>111.3</v>
      </c>
      <c r="F36" s="378">
        <v>36939.9</v>
      </c>
      <c r="G36" s="378">
        <f t="shared" si="0"/>
        <v>95.3</v>
      </c>
      <c r="H36" s="376">
        <v>38724.300000000003</v>
      </c>
      <c r="I36" s="378">
        <f t="shared" si="1"/>
        <v>93.7</v>
      </c>
      <c r="J36" s="377">
        <v>41391.9</v>
      </c>
      <c r="K36" s="378">
        <f t="shared" si="2"/>
        <v>100.1</v>
      </c>
    </row>
    <row r="37" spans="1:11" ht="13.5" customHeight="1" x14ac:dyDescent="0.25">
      <c r="A37" s="354">
        <v>29</v>
      </c>
      <c r="B37" s="355" t="s">
        <v>60</v>
      </c>
      <c r="C37" s="388">
        <v>41545.49</v>
      </c>
      <c r="D37" s="378">
        <v>40554.6</v>
      </c>
      <c r="E37" s="378">
        <f t="shared" si="3"/>
        <v>98.1</v>
      </c>
      <c r="F37" s="378">
        <v>36183.9</v>
      </c>
      <c r="G37" s="378">
        <f t="shared" si="0"/>
        <v>93.3</v>
      </c>
      <c r="H37" s="376">
        <v>38760.400000000001</v>
      </c>
      <c r="I37" s="378">
        <f t="shared" si="1"/>
        <v>93.7</v>
      </c>
      <c r="J37" s="377">
        <v>38543.800000000003</v>
      </c>
      <c r="K37" s="378">
        <f t="shared" si="2"/>
        <v>93.2</v>
      </c>
    </row>
    <row r="38" spans="1:11" x14ac:dyDescent="0.25">
      <c r="A38" s="354">
        <v>30</v>
      </c>
      <c r="B38" s="355" t="s">
        <v>61</v>
      </c>
      <c r="C38" s="388">
        <v>47152.33</v>
      </c>
      <c r="D38" s="378">
        <v>49058.8</v>
      </c>
      <c r="E38" s="378">
        <f t="shared" si="3"/>
        <v>118.6</v>
      </c>
      <c r="F38" s="378">
        <v>35824.400000000001</v>
      </c>
      <c r="G38" s="378">
        <f t="shared" si="0"/>
        <v>92.4</v>
      </c>
      <c r="H38" s="376">
        <v>37201.9</v>
      </c>
      <c r="I38" s="378">
        <f t="shared" si="1"/>
        <v>90</v>
      </c>
      <c r="J38" s="377">
        <v>36087.65</v>
      </c>
      <c r="K38" s="378">
        <f t="shared" si="2"/>
        <v>87.3</v>
      </c>
    </row>
    <row r="39" spans="1:11" x14ac:dyDescent="0.25">
      <c r="A39" s="354">
        <v>31</v>
      </c>
      <c r="B39" s="355" t="s">
        <v>62</v>
      </c>
      <c r="C39" s="388">
        <v>45289.79</v>
      </c>
      <c r="D39" s="378">
        <v>41842.199999999997</v>
      </c>
      <c r="E39" s="378">
        <f t="shared" si="3"/>
        <v>101.2</v>
      </c>
      <c r="F39" s="378">
        <v>37558.400000000001</v>
      </c>
      <c r="G39" s="378">
        <f t="shared" si="0"/>
        <v>96.9</v>
      </c>
      <c r="H39" s="376">
        <v>42344.5</v>
      </c>
      <c r="I39" s="378">
        <f t="shared" si="1"/>
        <v>102.4</v>
      </c>
      <c r="J39" s="377">
        <v>36329.699999999997</v>
      </c>
      <c r="K39" s="378">
        <f t="shared" si="2"/>
        <v>87.9</v>
      </c>
    </row>
    <row r="40" spans="1:11" ht="15" customHeight="1" x14ac:dyDescent="0.25">
      <c r="A40" s="354">
        <v>32</v>
      </c>
      <c r="B40" s="355" t="s">
        <v>63</v>
      </c>
      <c r="C40" s="388">
        <v>42949.75</v>
      </c>
      <c r="D40" s="378">
        <v>42820.2</v>
      </c>
      <c r="E40" s="378">
        <f t="shared" si="3"/>
        <v>103.6</v>
      </c>
      <c r="F40" s="374">
        <v>39607.300000000003</v>
      </c>
      <c r="G40" s="378">
        <f t="shared" si="0"/>
        <v>102.2</v>
      </c>
      <c r="H40" s="376">
        <v>42383.5</v>
      </c>
      <c r="I40" s="378">
        <f t="shared" si="1"/>
        <v>102.5</v>
      </c>
      <c r="J40" s="377">
        <v>39176</v>
      </c>
      <c r="K40" s="378">
        <f t="shared" si="2"/>
        <v>94.7</v>
      </c>
    </row>
    <row r="41" spans="1:11" x14ac:dyDescent="0.25">
      <c r="A41" s="354">
        <v>33</v>
      </c>
      <c r="B41" s="355" t="s">
        <v>64</v>
      </c>
      <c r="C41" s="388">
        <v>39755.1</v>
      </c>
      <c r="D41" s="378">
        <v>43349.5</v>
      </c>
      <c r="E41" s="378">
        <f t="shared" si="3"/>
        <v>104.8</v>
      </c>
      <c r="F41" s="378">
        <v>39702.5</v>
      </c>
      <c r="G41" s="378">
        <f t="shared" si="0"/>
        <v>102.4</v>
      </c>
      <c r="H41" s="376" t="s">
        <v>167</v>
      </c>
      <c r="I41" s="378" t="s">
        <v>167</v>
      </c>
      <c r="J41" s="377">
        <v>41039.24</v>
      </c>
      <c r="K41" s="378">
        <f t="shared" si="2"/>
        <v>99.3</v>
      </c>
    </row>
    <row r="42" spans="1:11" ht="17.25" customHeight="1" x14ac:dyDescent="0.25">
      <c r="A42" s="354">
        <v>34</v>
      </c>
      <c r="B42" s="355" t="s">
        <v>65</v>
      </c>
      <c r="C42" s="388">
        <v>43024.18</v>
      </c>
      <c r="D42" s="378">
        <v>45354</v>
      </c>
      <c r="E42" s="378">
        <f t="shared" si="3"/>
        <v>109.7</v>
      </c>
      <c r="F42" s="378">
        <v>36609.9</v>
      </c>
      <c r="G42" s="378">
        <f t="shared" si="0"/>
        <v>94.4</v>
      </c>
      <c r="H42" s="376">
        <v>37966.1</v>
      </c>
      <c r="I42" s="378">
        <f t="shared" si="1"/>
        <v>91.8</v>
      </c>
      <c r="J42" s="377">
        <v>38183.85</v>
      </c>
      <c r="K42" s="378">
        <f t="shared" si="2"/>
        <v>92.3</v>
      </c>
    </row>
    <row r="43" spans="1:11" s="361" customFormat="1" ht="17.25" customHeight="1" x14ac:dyDescent="0.25">
      <c r="A43" s="358"/>
      <c r="B43" s="359" t="s">
        <v>159</v>
      </c>
      <c r="C43" s="383">
        <v>43619.95</v>
      </c>
      <c r="D43" s="368">
        <v>43693.5</v>
      </c>
      <c r="E43" s="368">
        <f>D43/D6*100</f>
        <v>105.7</v>
      </c>
      <c r="F43" s="368">
        <v>38010.1</v>
      </c>
      <c r="G43" s="373">
        <f>F43/F6*100</f>
        <v>98.1</v>
      </c>
      <c r="H43" s="373">
        <v>37994.800000000003</v>
      </c>
      <c r="I43" s="373">
        <f>H43/H6*100</f>
        <v>91.9</v>
      </c>
      <c r="J43" s="379">
        <v>39278.400000000001</v>
      </c>
      <c r="K43" s="373">
        <f>J43/J6*100</f>
        <v>95</v>
      </c>
    </row>
    <row r="44" spans="1:11" ht="57.75" hidden="1" customHeight="1" x14ac:dyDescent="0.25">
      <c r="A44" s="471"/>
      <c r="B44" s="365"/>
      <c r="C44" s="389"/>
      <c r="D44" s="356"/>
      <c r="E44" s="356"/>
      <c r="F44" s="362"/>
      <c r="G44" s="356">
        <v>0</v>
      </c>
      <c r="H44" s="356"/>
      <c r="I44" s="356">
        <v>0</v>
      </c>
    </row>
    <row r="45" spans="1:11" ht="15" hidden="1" customHeight="1" x14ac:dyDescent="0.25">
      <c r="A45" s="472"/>
      <c r="B45" s="366"/>
      <c r="C45" s="390"/>
      <c r="D45" s="346"/>
      <c r="E45" s="346"/>
      <c r="F45" s="345"/>
      <c r="G45" s="356">
        <v>0</v>
      </c>
      <c r="H45" s="346"/>
      <c r="I45" s="356">
        <v>0</v>
      </c>
    </row>
    <row r="46" spans="1:11" hidden="1" x14ac:dyDescent="0.25">
      <c r="A46" s="473"/>
      <c r="B46" s="367"/>
      <c r="C46" s="391"/>
      <c r="D46" s="356"/>
      <c r="E46" s="356"/>
      <c r="F46" s="362"/>
      <c r="G46" s="356">
        <v>0</v>
      </c>
      <c r="H46" s="356"/>
      <c r="I46" s="356">
        <v>0</v>
      </c>
    </row>
    <row r="47" spans="1:11" s="27" customFormat="1" hidden="1" x14ac:dyDescent="0.25">
      <c r="A47" s="26"/>
      <c r="B47" s="359"/>
      <c r="C47" s="383"/>
      <c r="D47" s="363"/>
      <c r="E47" s="363"/>
      <c r="F47" s="363"/>
      <c r="G47" s="356">
        <v>0</v>
      </c>
      <c r="H47" s="360"/>
      <c r="I47" s="356">
        <v>0</v>
      </c>
    </row>
    <row r="48" spans="1:11" ht="36" customHeight="1" x14ac:dyDescent="0.3">
      <c r="B48" s="470"/>
      <c r="C48" s="470"/>
      <c r="D48" s="470"/>
      <c r="E48" s="470"/>
      <c r="F48" s="470"/>
      <c r="G48" s="470"/>
      <c r="H48" s="470"/>
      <c r="I48" s="470"/>
    </row>
  </sheetData>
  <mergeCells count="10">
    <mergeCell ref="B48:I48"/>
    <mergeCell ref="A44:A46"/>
    <mergeCell ref="D1:I1"/>
    <mergeCell ref="B3:B4"/>
    <mergeCell ref="A3:A4"/>
    <mergeCell ref="D3:E3"/>
    <mergeCell ref="B2:K2"/>
    <mergeCell ref="F3:G3"/>
    <mergeCell ref="H3:I3"/>
    <mergeCell ref="J3:K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view="pageBreakPreview" zoomScale="60" zoomScaleNormal="100" workbookViewId="0">
      <selection activeCell="D42" sqref="D42"/>
    </sheetView>
  </sheetViews>
  <sheetFormatPr defaultRowHeight="15.75" x14ac:dyDescent="0.25"/>
  <cols>
    <col min="1" max="1" width="5.85546875" style="14" customWidth="1"/>
    <col min="2" max="2" width="36" style="347" customWidth="1"/>
    <col min="3" max="3" width="15.140625" style="386" customWidth="1"/>
    <col min="4" max="4" width="14.140625" style="375" customWidth="1"/>
    <col min="5" max="5" width="10.42578125" style="375" customWidth="1"/>
    <col min="6" max="6" width="21" style="348" hidden="1" customWidth="1"/>
    <col min="7" max="7" width="14.28515625" style="348" customWidth="1"/>
    <col min="8" max="8" width="14.7109375" style="348" customWidth="1"/>
    <col min="9" max="9" width="11.5703125" style="348" customWidth="1"/>
    <col min="10" max="10" width="23.85546875" style="348" hidden="1" customWidth="1"/>
    <col min="11" max="11" width="14.140625" style="348" customWidth="1"/>
    <col min="12" max="12" width="13.85546875" style="348" customWidth="1"/>
    <col min="13" max="13" width="10.5703125" style="348" customWidth="1"/>
    <col min="14" max="14" width="0.140625" style="348" hidden="1" customWidth="1"/>
    <col min="15" max="15" width="16.5703125" style="348" customWidth="1"/>
    <col min="16" max="16" width="16.140625" style="14" customWidth="1"/>
    <col min="17" max="17" width="9.7109375" style="14" customWidth="1"/>
    <col min="18" max="18" width="1.85546875" style="14" hidden="1" customWidth="1"/>
    <col min="19" max="16384" width="9.140625" style="14"/>
  </cols>
  <sheetData>
    <row r="1" spans="1:18" ht="12.75" x14ac:dyDescent="0.2"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382"/>
      <c r="R1" s="371" t="s">
        <v>168</v>
      </c>
    </row>
    <row r="2" spans="1:18" ht="51" customHeight="1" x14ac:dyDescent="0.2">
      <c r="B2" s="479" t="s">
        <v>165</v>
      </c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80"/>
      <c r="Q2" s="480"/>
      <c r="R2" s="480"/>
    </row>
    <row r="3" spans="1:18" ht="82.5" customHeight="1" x14ac:dyDescent="0.2">
      <c r="A3" s="476" t="s">
        <v>0</v>
      </c>
      <c r="B3" s="475" t="s">
        <v>70</v>
      </c>
      <c r="C3" s="481" t="s">
        <v>160</v>
      </c>
      <c r="D3" s="481"/>
      <c r="E3" s="481"/>
      <c r="F3" s="481"/>
      <c r="G3" s="481" t="s">
        <v>161</v>
      </c>
      <c r="H3" s="481"/>
      <c r="I3" s="481"/>
      <c r="J3" s="481"/>
      <c r="K3" s="481" t="s">
        <v>163</v>
      </c>
      <c r="L3" s="481"/>
      <c r="M3" s="481"/>
      <c r="N3" s="481"/>
      <c r="O3" s="481" t="s">
        <v>162</v>
      </c>
      <c r="P3" s="481"/>
      <c r="Q3" s="481"/>
      <c r="R3" s="481"/>
    </row>
    <row r="4" spans="1:18" s="16" customFormat="1" ht="147.75" customHeight="1" x14ac:dyDescent="0.2">
      <c r="A4" s="476"/>
      <c r="B4" s="475"/>
      <c r="C4" s="370" t="s">
        <v>175</v>
      </c>
      <c r="D4" s="370" t="s">
        <v>172</v>
      </c>
      <c r="E4" s="370" t="s">
        <v>176</v>
      </c>
      <c r="F4" s="349" t="s">
        <v>169</v>
      </c>
      <c r="G4" s="370" t="s">
        <v>175</v>
      </c>
      <c r="H4" s="370" t="s">
        <v>172</v>
      </c>
      <c r="I4" s="370" t="s">
        <v>176</v>
      </c>
      <c r="J4" s="349" t="s">
        <v>170</v>
      </c>
      <c r="K4" s="370" t="s">
        <v>175</v>
      </c>
      <c r="L4" s="370" t="s">
        <v>172</v>
      </c>
      <c r="M4" s="370" t="s">
        <v>176</v>
      </c>
      <c r="N4" s="349" t="s">
        <v>171</v>
      </c>
      <c r="O4" s="370" t="s">
        <v>175</v>
      </c>
      <c r="P4" s="370" t="s">
        <v>172</v>
      </c>
      <c r="Q4" s="370" t="s">
        <v>176</v>
      </c>
      <c r="R4" s="349" t="s">
        <v>169</v>
      </c>
    </row>
    <row r="5" spans="1:18" s="352" customFormat="1" ht="14.25" customHeight="1" x14ac:dyDescent="0.2">
      <c r="A5" s="350">
        <v>1</v>
      </c>
      <c r="B5" s="351">
        <v>2</v>
      </c>
      <c r="C5" s="394"/>
      <c r="D5" s="353">
        <v>3</v>
      </c>
      <c r="E5" s="353"/>
      <c r="F5" s="394">
        <v>4</v>
      </c>
      <c r="G5" s="394"/>
      <c r="H5" s="353">
        <v>5</v>
      </c>
      <c r="I5" s="353"/>
      <c r="J5" s="394">
        <v>6</v>
      </c>
      <c r="K5" s="394"/>
      <c r="L5" s="353">
        <v>7</v>
      </c>
      <c r="M5" s="353"/>
      <c r="N5" s="394">
        <v>8</v>
      </c>
      <c r="O5" s="394"/>
      <c r="P5" s="353">
        <v>9</v>
      </c>
      <c r="Q5" s="353"/>
      <c r="R5" s="394">
        <v>10</v>
      </c>
    </row>
    <row r="6" spans="1:18" s="352" customFormat="1" ht="18.75" customHeight="1" x14ac:dyDescent="0.2">
      <c r="A6" s="353"/>
      <c r="B6" s="372" t="s">
        <v>166</v>
      </c>
      <c r="C6" s="387">
        <v>38056.800000000003</v>
      </c>
      <c r="D6" s="381">
        <v>41349.300000000003</v>
      </c>
      <c r="E6" s="381">
        <f>D6/C6*100</f>
        <v>108.7</v>
      </c>
      <c r="F6" s="381"/>
      <c r="G6" s="381">
        <v>35561.199999999997</v>
      </c>
      <c r="H6" s="381">
        <v>38762</v>
      </c>
      <c r="I6" s="381">
        <f>H6/G6*100</f>
        <v>109</v>
      </c>
      <c r="J6" s="381"/>
      <c r="K6" s="381">
        <v>38056.800000000003</v>
      </c>
      <c r="L6" s="381">
        <v>41349.300000000003</v>
      </c>
      <c r="M6" s="381">
        <f>L6/K6*100</f>
        <v>108.7</v>
      </c>
      <c r="N6" s="381"/>
      <c r="O6" s="381">
        <v>38056.800000000003</v>
      </c>
      <c r="P6" s="381">
        <v>41349.300000000003</v>
      </c>
      <c r="Q6" s="381">
        <f>P6/O6*100</f>
        <v>108.7</v>
      </c>
      <c r="R6" s="364"/>
    </row>
    <row r="7" spans="1:18" s="352" customFormat="1" ht="18.75" customHeight="1" x14ac:dyDescent="0.2">
      <c r="A7" s="353"/>
      <c r="B7" s="372" t="s">
        <v>173</v>
      </c>
      <c r="C7" s="387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64"/>
    </row>
    <row r="8" spans="1:18" x14ac:dyDescent="0.25">
      <c r="A8" s="354">
        <v>1</v>
      </c>
      <c r="B8" s="355" t="s">
        <v>32</v>
      </c>
      <c r="C8" s="388">
        <v>40714.449999999997</v>
      </c>
      <c r="D8" s="378">
        <v>43347.6</v>
      </c>
      <c r="E8" s="381">
        <f t="shared" ref="E8:E43" si="0">D8/C8*100</f>
        <v>106.5</v>
      </c>
      <c r="F8" s="378">
        <f>D8/$D$6*100</f>
        <v>104.8</v>
      </c>
      <c r="G8" s="378">
        <v>36890.75</v>
      </c>
      <c r="H8" s="378">
        <v>36501.199999999997</v>
      </c>
      <c r="I8" s="381">
        <f t="shared" ref="I8:I47" si="1">H8/G8*100</f>
        <v>98.9</v>
      </c>
      <c r="J8" s="378">
        <f>H8/$H$6*100</f>
        <v>94.2</v>
      </c>
      <c r="K8" s="378">
        <v>38074.6</v>
      </c>
      <c r="L8" s="376">
        <v>39103.300000000003</v>
      </c>
      <c r="M8" s="381">
        <f t="shared" ref="M8:M43" si="2">L8/K8*100</f>
        <v>102.7</v>
      </c>
      <c r="N8" s="378">
        <f>L8/$L$6*100</f>
        <v>94.6</v>
      </c>
      <c r="O8" s="378">
        <v>38057.1</v>
      </c>
      <c r="P8" s="377">
        <v>41286.33</v>
      </c>
      <c r="Q8" s="381">
        <f t="shared" ref="Q8:Q43" si="3">P8/O8*100</f>
        <v>108.5</v>
      </c>
      <c r="R8" s="378">
        <f>P8/$P$6*100</f>
        <v>99.8</v>
      </c>
    </row>
    <row r="9" spans="1:18" x14ac:dyDescent="0.25">
      <c r="A9" s="354">
        <v>2</v>
      </c>
      <c r="B9" s="355" t="s">
        <v>33</v>
      </c>
      <c r="C9" s="388">
        <v>44373.919999999998</v>
      </c>
      <c r="D9" s="378">
        <v>44043.7</v>
      </c>
      <c r="E9" s="381">
        <f t="shared" si="0"/>
        <v>99.3</v>
      </c>
      <c r="F9" s="378">
        <f>D9/$D$6*100</f>
        <v>106.5</v>
      </c>
      <c r="G9" s="378">
        <v>32487.360000000001</v>
      </c>
      <c r="H9" s="378">
        <v>38977</v>
      </c>
      <c r="I9" s="381">
        <f t="shared" si="1"/>
        <v>120</v>
      </c>
      <c r="J9" s="378">
        <f t="shared" ref="J9:J42" si="4">H9/$H$6*100</f>
        <v>100.6</v>
      </c>
      <c r="K9" s="378">
        <v>38761.72</v>
      </c>
      <c r="L9" s="376">
        <v>36583.5</v>
      </c>
      <c r="M9" s="381">
        <f t="shared" si="2"/>
        <v>94.4</v>
      </c>
      <c r="N9" s="378">
        <f t="shared" ref="N9:N42" si="5">L9/$L$6*100</f>
        <v>88.5</v>
      </c>
      <c r="O9" s="378">
        <v>38056.65</v>
      </c>
      <c r="P9" s="377">
        <v>41146.6</v>
      </c>
      <c r="Q9" s="381">
        <f t="shared" si="3"/>
        <v>108.1</v>
      </c>
      <c r="R9" s="378">
        <f t="shared" ref="R9:R42" si="6">P9/$P$6*100</f>
        <v>99.5</v>
      </c>
    </row>
    <row r="10" spans="1:18" ht="15" customHeight="1" x14ac:dyDescent="0.25">
      <c r="A10" s="354">
        <v>3</v>
      </c>
      <c r="B10" s="355" t="s">
        <v>34</v>
      </c>
      <c r="C10" s="388">
        <v>40991.9</v>
      </c>
      <c r="D10" s="378">
        <v>40417.800000000003</v>
      </c>
      <c r="E10" s="381">
        <f t="shared" si="0"/>
        <v>98.6</v>
      </c>
      <c r="F10" s="378">
        <f t="shared" ref="F10:F42" si="7">D10/$D$6*100</f>
        <v>97.7</v>
      </c>
      <c r="G10" s="378">
        <v>36807.29</v>
      </c>
      <c r="H10" s="378">
        <v>37787.800000000003</v>
      </c>
      <c r="I10" s="381">
        <f t="shared" si="1"/>
        <v>102.7</v>
      </c>
      <c r="J10" s="378">
        <f t="shared" si="4"/>
        <v>97.5</v>
      </c>
      <c r="K10" s="378">
        <v>33084.32</v>
      </c>
      <c r="L10" s="376">
        <v>39673.599999999999</v>
      </c>
      <c r="M10" s="381">
        <f t="shared" si="2"/>
        <v>119.9</v>
      </c>
      <c r="N10" s="378">
        <f t="shared" si="5"/>
        <v>95.9</v>
      </c>
      <c r="O10" s="378">
        <v>33751.1</v>
      </c>
      <c r="P10" s="377">
        <v>40250.9</v>
      </c>
      <c r="Q10" s="381">
        <f t="shared" si="3"/>
        <v>119.3</v>
      </c>
      <c r="R10" s="378">
        <f t="shared" si="6"/>
        <v>97.3</v>
      </c>
    </row>
    <row r="11" spans="1:18" ht="13.5" customHeight="1" x14ac:dyDescent="0.25">
      <c r="A11" s="354">
        <v>4</v>
      </c>
      <c r="B11" s="355" t="s">
        <v>35</v>
      </c>
      <c r="C11" s="388">
        <v>45527.02</v>
      </c>
      <c r="D11" s="378">
        <v>45356.5</v>
      </c>
      <c r="E11" s="381">
        <f t="shared" si="0"/>
        <v>99.6</v>
      </c>
      <c r="F11" s="378">
        <f>D11/$D$6*100</f>
        <v>109.7</v>
      </c>
      <c r="G11" s="378">
        <v>38681.599999999999</v>
      </c>
      <c r="H11" s="378">
        <v>38624.199999999997</v>
      </c>
      <c r="I11" s="381">
        <f t="shared" si="1"/>
        <v>99.9</v>
      </c>
      <c r="J11" s="378">
        <f t="shared" si="4"/>
        <v>99.6</v>
      </c>
      <c r="K11" s="378">
        <v>37833.800000000003</v>
      </c>
      <c r="L11" s="376">
        <v>35771.300000000003</v>
      </c>
      <c r="M11" s="381">
        <f t="shared" si="2"/>
        <v>94.5</v>
      </c>
      <c r="N11" s="378">
        <f t="shared" si="5"/>
        <v>86.5</v>
      </c>
      <c r="O11" s="378">
        <v>38197.06</v>
      </c>
      <c r="P11" s="377">
        <v>41073.1</v>
      </c>
      <c r="Q11" s="381">
        <f t="shared" si="3"/>
        <v>107.5</v>
      </c>
      <c r="R11" s="378">
        <f t="shared" si="6"/>
        <v>99.3</v>
      </c>
    </row>
    <row r="12" spans="1:18" ht="13.5" customHeight="1" x14ac:dyDescent="0.25">
      <c r="A12" s="354">
        <v>5</v>
      </c>
      <c r="B12" s="355" t="s">
        <v>36</v>
      </c>
      <c r="C12" s="388">
        <v>45964.19</v>
      </c>
      <c r="D12" s="378">
        <v>40684.6</v>
      </c>
      <c r="E12" s="381">
        <f t="shared" si="0"/>
        <v>88.5</v>
      </c>
      <c r="F12" s="378">
        <f t="shared" si="7"/>
        <v>98.4</v>
      </c>
      <c r="G12" s="378">
        <v>35961.599999999999</v>
      </c>
      <c r="H12" s="378">
        <v>31776.2</v>
      </c>
      <c r="I12" s="381">
        <f t="shared" si="1"/>
        <v>88.4</v>
      </c>
      <c r="J12" s="378">
        <f t="shared" si="4"/>
        <v>82</v>
      </c>
      <c r="K12" s="378">
        <v>36571.1</v>
      </c>
      <c r="L12" s="376">
        <v>33471.800000000003</v>
      </c>
      <c r="M12" s="381">
        <f t="shared" si="2"/>
        <v>91.5</v>
      </c>
      <c r="N12" s="378">
        <f t="shared" si="5"/>
        <v>80.900000000000006</v>
      </c>
      <c r="O12" s="378">
        <v>35063.599999999999</v>
      </c>
      <c r="P12" s="377">
        <v>35824.57</v>
      </c>
      <c r="Q12" s="381">
        <f t="shared" si="3"/>
        <v>102.2</v>
      </c>
      <c r="R12" s="378">
        <f t="shared" si="6"/>
        <v>86.6</v>
      </c>
    </row>
    <row r="13" spans="1:18" ht="13.5" customHeight="1" x14ac:dyDescent="0.25">
      <c r="A13" s="354">
        <v>6</v>
      </c>
      <c r="B13" s="355" t="s">
        <v>37</v>
      </c>
      <c r="C13" s="388">
        <v>42058.11</v>
      </c>
      <c r="D13" s="378">
        <v>44988</v>
      </c>
      <c r="E13" s="381">
        <f t="shared" si="0"/>
        <v>107</v>
      </c>
      <c r="F13" s="378">
        <f t="shared" si="7"/>
        <v>108.8</v>
      </c>
      <c r="G13" s="378">
        <v>35873.89</v>
      </c>
      <c r="H13" s="378">
        <v>37412.699999999997</v>
      </c>
      <c r="I13" s="381">
        <f t="shared" si="1"/>
        <v>104.3</v>
      </c>
      <c r="J13" s="378">
        <f t="shared" si="4"/>
        <v>96.5</v>
      </c>
      <c r="K13" s="378">
        <v>34180.19</v>
      </c>
      <c r="L13" s="376">
        <v>38146.300000000003</v>
      </c>
      <c r="M13" s="381">
        <f t="shared" si="2"/>
        <v>111.6</v>
      </c>
      <c r="N13" s="378">
        <f t="shared" si="5"/>
        <v>92.3</v>
      </c>
      <c r="O13" s="378">
        <v>33904.400000000001</v>
      </c>
      <c r="P13" s="377">
        <v>39975</v>
      </c>
      <c r="Q13" s="381">
        <f t="shared" si="3"/>
        <v>117.9</v>
      </c>
      <c r="R13" s="378">
        <f t="shared" si="6"/>
        <v>96.7</v>
      </c>
    </row>
    <row r="14" spans="1:18" ht="13.5" customHeight="1" x14ac:dyDescent="0.25">
      <c r="A14" s="354">
        <v>7</v>
      </c>
      <c r="B14" s="355" t="s">
        <v>38</v>
      </c>
      <c r="C14" s="388">
        <v>41893.980000000003</v>
      </c>
      <c r="D14" s="378">
        <v>40577.800000000003</v>
      </c>
      <c r="E14" s="381">
        <f t="shared" si="0"/>
        <v>96.9</v>
      </c>
      <c r="F14" s="378">
        <f t="shared" si="7"/>
        <v>98.1</v>
      </c>
      <c r="G14" s="378">
        <v>36155.82</v>
      </c>
      <c r="H14" s="378">
        <v>38092.5</v>
      </c>
      <c r="I14" s="381">
        <f t="shared" si="1"/>
        <v>105.4</v>
      </c>
      <c r="J14" s="378">
        <f t="shared" si="4"/>
        <v>98.3</v>
      </c>
      <c r="K14" s="378">
        <v>36407.32</v>
      </c>
      <c r="L14" s="376">
        <v>38958.800000000003</v>
      </c>
      <c r="M14" s="381">
        <f t="shared" si="2"/>
        <v>107</v>
      </c>
      <c r="N14" s="378">
        <f t="shared" si="5"/>
        <v>94.2</v>
      </c>
      <c r="O14" s="378">
        <v>37616.14</v>
      </c>
      <c r="P14" s="377">
        <v>39096.35</v>
      </c>
      <c r="Q14" s="381">
        <f t="shared" si="3"/>
        <v>103.9</v>
      </c>
      <c r="R14" s="378">
        <f t="shared" si="6"/>
        <v>94.6</v>
      </c>
    </row>
    <row r="15" spans="1:18" ht="13.5" customHeight="1" x14ac:dyDescent="0.25">
      <c r="A15" s="354">
        <v>8</v>
      </c>
      <c r="B15" s="355" t="s">
        <v>39</v>
      </c>
      <c r="C15" s="388">
        <v>42220.24</v>
      </c>
      <c r="D15" s="378">
        <v>43460.4</v>
      </c>
      <c r="E15" s="381">
        <f t="shared" si="0"/>
        <v>102.9</v>
      </c>
      <c r="F15" s="378">
        <f t="shared" si="7"/>
        <v>105.1</v>
      </c>
      <c r="G15" s="378">
        <v>36728.49</v>
      </c>
      <c r="H15" s="378">
        <v>39726.5</v>
      </c>
      <c r="I15" s="381">
        <f t="shared" si="1"/>
        <v>108.2</v>
      </c>
      <c r="J15" s="378">
        <f t="shared" si="4"/>
        <v>102.5</v>
      </c>
      <c r="K15" s="378">
        <v>40370.32</v>
      </c>
      <c r="L15" s="376">
        <v>38378.6</v>
      </c>
      <c r="M15" s="381">
        <f t="shared" si="2"/>
        <v>95.1</v>
      </c>
      <c r="N15" s="378">
        <f t="shared" si="5"/>
        <v>92.8</v>
      </c>
      <c r="O15" s="378">
        <v>36980.17</v>
      </c>
      <c r="P15" s="377">
        <v>38674.54</v>
      </c>
      <c r="Q15" s="381">
        <f t="shared" si="3"/>
        <v>104.6</v>
      </c>
      <c r="R15" s="378">
        <f t="shared" si="6"/>
        <v>93.5</v>
      </c>
    </row>
    <row r="16" spans="1:18" x14ac:dyDescent="0.25">
      <c r="A16" s="354">
        <v>9</v>
      </c>
      <c r="B16" s="357" t="s">
        <v>40</v>
      </c>
      <c r="C16" s="388">
        <v>35763.89</v>
      </c>
      <c r="D16" s="378">
        <v>43581.4</v>
      </c>
      <c r="E16" s="381">
        <f t="shared" si="0"/>
        <v>121.9</v>
      </c>
      <c r="F16" s="378">
        <f t="shared" si="7"/>
        <v>105.4</v>
      </c>
      <c r="G16" s="378">
        <v>43177.78</v>
      </c>
      <c r="H16" s="378">
        <v>39601</v>
      </c>
      <c r="I16" s="381">
        <f t="shared" si="1"/>
        <v>91.7</v>
      </c>
      <c r="J16" s="378">
        <f t="shared" si="4"/>
        <v>102.2</v>
      </c>
      <c r="K16" s="378">
        <v>38136.61</v>
      </c>
      <c r="L16" s="376">
        <v>40756.6</v>
      </c>
      <c r="M16" s="381">
        <f t="shared" si="2"/>
        <v>106.9</v>
      </c>
      <c r="N16" s="378">
        <f t="shared" si="5"/>
        <v>98.6</v>
      </c>
      <c r="O16" s="378">
        <v>38365.32</v>
      </c>
      <c r="P16" s="377">
        <v>40719.58</v>
      </c>
      <c r="Q16" s="381">
        <f t="shared" si="3"/>
        <v>106.1</v>
      </c>
      <c r="R16" s="378">
        <f t="shared" si="6"/>
        <v>98.5</v>
      </c>
    </row>
    <row r="17" spans="1:18" x14ac:dyDescent="0.25">
      <c r="A17" s="354">
        <v>10</v>
      </c>
      <c r="B17" s="355" t="s">
        <v>41</v>
      </c>
      <c r="C17" s="388">
        <v>42720.22</v>
      </c>
      <c r="D17" s="378">
        <v>40703.300000000003</v>
      </c>
      <c r="E17" s="381">
        <f t="shared" si="0"/>
        <v>95.3</v>
      </c>
      <c r="F17" s="378">
        <f t="shared" si="7"/>
        <v>98.4</v>
      </c>
      <c r="G17" s="378">
        <v>35522.15</v>
      </c>
      <c r="H17" s="378">
        <v>37781.5</v>
      </c>
      <c r="I17" s="381">
        <f t="shared" si="1"/>
        <v>106.4</v>
      </c>
      <c r="J17" s="378">
        <f t="shared" si="4"/>
        <v>97.5</v>
      </c>
      <c r="K17" s="378">
        <v>39045.760000000002</v>
      </c>
      <c r="L17" s="376">
        <v>34340.1</v>
      </c>
      <c r="M17" s="381">
        <f t="shared" si="2"/>
        <v>87.9</v>
      </c>
      <c r="N17" s="378">
        <f t="shared" si="5"/>
        <v>83</v>
      </c>
      <c r="O17" s="378">
        <v>36534.720000000001</v>
      </c>
      <c r="P17" s="377">
        <v>38306.400000000001</v>
      </c>
      <c r="Q17" s="381">
        <f t="shared" si="3"/>
        <v>104.8</v>
      </c>
      <c r="R17" s="378">
        <f t="shared" si="6"/>
        <v>92.6</v>
      </c>
    </row>
    <row r="18" spans="1:18" x14ac:dyDescent="0.25">
      <c r="A18" s="354">
        <v>11</v>
      </c>
      <c r="B18" s="355" t="s">
        <v>42</v>
      </c>
      <c r="C18" s="388">
        <v>41585.660000000003</v>
      </c>
      <c r="D18" s="378">
        <v>42788.9</v>
      </c>
      <c r="E18" s="381">
        <f t="shared" si="0"/>
        <v>102.9</v>
      </c>
      <c r="F18" s="378">
        <f t="shared" si="7"/>
        <v>103.5</v>
      </c>
      <c r="G18" s="378">
        <v>38367.94</v>
      </c>
      <c r="H18" s="378">
        <v>38862.400000000001</v>
      </c>
      <c r="I18" s="381">
        <f t="shared" si="1"/>
        <v>101.3</v>
      </c>
      <c r="J18" s="378">
        <f t="shared" si="4"/>
        <v>100.3</v>
      </c>
      <c r="K18" s="378">
        <v>38992.300000000003</v>
      </c>
      <c r="L18" s="376">
        <v>41062.6</v>
      </c>
      <c r="M18" s="381">
        <f t="shared" si="2"/>
        <v>105.3</v>
      </c>
      <c r="N18" s="378">
        <f t="shared" si="5"/>
        <v>99.3</v>
      </c>
      <c r="O18" s="378">
        <v>38298.01</v>
      </c>
      <c r="P18" s="377">
        <v>40952.79</v>
      </c>
      <c r="Q18" s="381">
        <f t="shared" si="3"/>
        <v>106.9</v>
      </c>
      <c r="R18" s="378">
        <f t="shared" si="6"/>
        <v>99</v>
      </c>
    </row>
    <row r="19" spans="1:18" x14ac:dyDescent="0.25">
      <c r="A19" s="354">
        <v>12</v>
      </c>
      <c r="B19" s="355" t="s">
        <v>43</v>
      </c>
      <c r="C19" s="388">
        <v>38735.550000000003</v>
      </c>
      <c r="D19" s="378">
        <v>41992.5</v>
      </c>
      <c r="E19" s="381">
        <f t="shared" si="0"/>
        <v>108.4</v>
      </c>
      <c r="F19" s="378">
        <f t="shared" si="7"/>
        <v>101.6</v>
      </c>
      <c r="G19" s="378">
        <v>36567.1</v>
      </c>
      <c r="H19" s="378">
        <v>36300.5</v>
      </c>
      <c r="I19" s="381">
        <f t="shared" si="1"/>
        <v>99.3</v>
      </c>
      <c r="J19" s="378">
        <f t="shared" si="4"/>
        <v>93.6</v>
      </c>
      <c r="K19" s="378">
        <v>35917.19</v>
      </c>
      <c r="L19" s="376">
        <v>34469.4</v>
      </c>
      <c r="M19" s="381">
        <f t="shared" si="2"/>
        <v>96</v>
      </c>
      <c r="N19" s="378">
        <f t="shared" si="5"/>
        <v>83.4</v>
      </c>
      <c r="O19" s="378">
        <v>34356.53</v>
      </c>
      <c r="P19" s="377">
        <v>35265.800000000003</v>
      </c>
      <c r="Q19" s="381">
        <f t="shared" si="3"/>
        <v>102.6</v>
      </c>
      <c r="R19" s="378">
        <f t="shared" si="6"/>
        <v>85.3</v>
      </c>
    </row>
    <row r="20" spans="1:18" s="27" customFormat="1" x14ac:dyDescent="0.25">
      <c r="A20" s="358"/>
      <c r="B20" s="359" t="s">
        <v>174</v>
      </c>
      <c r="C20" s="383"/>
      <c r="D20" s="368"/>
      <c r="E20" s="381"/>
      <c r="F20" s="368"/>
      <c r="G20" s="368"/>
      <c r="H20" s="368"/>
      <c r="I20" s="381"/>
      <c r="J20" s="368"/>
      <c r="K20" s="368"/>
      <c r="L20" s="373"/>
      <c r="M20" s="381"/>
      <c r="N20" s="368"/>
      <c r="O20" s="368"/>
      <c r="P20" s="385"/>
      <c r="Q20" s="381"/>
      <c r="R20" s="368"/>
    </row>
    <row r="21" spans="1:18" x14ac:dyDescent="0.25">
      <c r="A21" s="354">
        <v>13</v>
      </c>
      <c r="B21" s="355" t="s">
        <v>44</v>
      </c>
      <c r="C21" s="388">
        <v>44296.15</v>
      </c>
      <c r="D21" s="374">
        <v>45661.1</v>
      </c>
      <c r="E21" s="381">
        <f t="shared" si="0"/>
        <v>103.1</v>
      </c>
      <c r="F21" s="378">
        <f t="shared" si="7"/>
        <v>110.4</v>
      </c>
      <c r="G21" s="378">
        <v>39106.5</v>
      </c>
      <c r="H21" s="378">
        <v>37803.300000000003</v>
      </c>
      <c r="I21" s="381">
        <f t="shared" si="1"/>
        <v>96.7</v>
      </c>
      <c r="J21" s="378">
        <f t="shared" si="4"/>
        <v>97.5</v>
      </c>
      <c r="K21" s="378">
        <v>43862.26</v>
      </c>
      <c r="L21" s="376">
        <v>44825.4</v>
      </c>
      <c r="M21" s="381">
        <f t="shared" si="2"/>
        <v>102.2</v>
      </c>
      <c r="N21" s="378">
        <f t="shared" si="5"/>
        <v>108.4</v>
      </c>
      <c r="O21" s="378">
        <v>36651.72</v>
      </c>
      <c r="P21" s="377">
        <v>43458.23</v>
      </c>
      <c r="Q21" s="381">
        <f t="shared" si="3"/>
        <v>118.6</v>
      </c>
      <c r="R21" s="378">
        <f t="shared" si="6"/>
        <v>105.1</v>
      </c>
    </row>
    <row r="22" spans="1:18" x14ac:dyDescent="0.25">
      <c r="A22" s="354">
        <v>14</v>
      </c>
      <c r="B22" s="355" t="s">
        <v>45</v>
      </c>
      <c r="C22" s="388">
        <v>41209.07</v>
      </c>
      <c r="D22" s="378">
        <v>43309.4</v>
      </c>
      <c r="E22" s="381">
        <f t="shared" si="0"/>
        <v>105.1</v>
      </c>
      <c r="F22" s="378">
        <f t="shared" si="7"/>
        <v>104.7</v>
      </c>
      <c r="G22" s="378">
        <v>38003.97</v>
      </c>
      <c r="H22" s="378">
        <v>33243.199999999997</v>
      </c>
      <c r="I22" s="381">
        <f t="shared" si="1"/>
        <v>87.5</v>
      </c>
      <c r="J22" s="378">
        <f t="shared" si="4"/>
        <v>85.8</v>
      </c>
      <c r="K22" s="378">
        <v>39325.1</v>
      </c>
      <c r="L22" s="376">
        <v>38157.9</v>
      </c>
      <c r="M22" s="381">
        <f t="shared" si="2"/>
        <v>97</v>
      </c>
      <c r="N22" s="378">
        <f t="shared" si="5"/>
        <v>92.3</v>
      </c>
      <c r="O22" s="378">
        <v>41527.78</v>
      </c>
      <c r="P22" s="377">
        <v>35876.400000000001</v>
      </c>
      <c r="Q22" s="381">
        <f t="shared" si="3"/>
        <v>86.4</v>
      </c>
      <c r="R22" s="378">
        <f t="shared" si="6"/>
        <v>86.8</v>
      </c>
    </row>
    <row r="23" spans="1:18" ht="15" customHeight="1" x14ac:dyDescent="0.25">
      <c r="A23" s="354">
        <v>15</v>
      </c>
      <c r="B23" s="355" t="s">
        <v>46</v>
      </c>
      <c r="C23" s="388">
        <v>46098.81</v>
      </c>
      <c r="D23" s="378">
        <v>47305.3</v>
      </c>
      <c r="E23" s="381">
        <f t="shared" si="0"/>
        <v>102.6</v>
      </c>
      <c r="F23" s="378">
        <f t="shared" si="7"/>
        <v>114.4</v>
      </c>
      <c r="G23" s="378">
        <v>35924.58</v>
      </c>
      <c r="H23" s="378">
        <v>38564.1</v>
      </c>
      <c r="I23" s="381">
        <f t="shared" si="1"/>
        <v>107.3</v>
      </c>
      <c r="J23" s="378">
        <f t="shared" si="4"/>
        <v>99.5</v>
      </c>
      <c r="K23" s="378">
        <v>38991.800000000003</v>
      </c>
      <c r="L23" s="376">
        <v>40417.5</v>
      </c>
      <c r="M23" s="381">
        <f t="shared" si="2"/>
        <v>103.7</v>
      </c>
      <c r="N23" s="378">
        <f t="shared" si="5"/>
        <v>97.7</v>
      </c>
      <c r="O23" s="378">
        <v>34054.9</v>
      </c>
      <c r="P23" s="377">
        <v>40500.39</v>
      </c>
      <c r="Q23" s="381">
        <f t="shared" si="3"/>
        <v>118.9</v>
      </c>
      <c r="R23" s="378">
        <f t="shared" si="6"/>
        <v>97.9</v>
      </c>
    </row>
    <row r="24" spans="1:18" x14ac:dyDescent="0.25">
      <c r="A24" s="354">
        <v>16</v>
      </c>
      <c r="B24" s="355" t="s">
        <v>47</v>
      </c>
      <c r="C24" s="388">
        <v>42045.47</v>
      </c>
      <c r="D24" s="378">
        <v>41352.300000000003</v>
      </c>
      <c r="E24" s="381">
        <f t="shared" si="0"/>
        <v>98.4</v>
      </c>
      <c r="F24" s="378">
        <f t="shared" si="7"/>
        <v>100</v>
      </c>
      <c r="G24" s="378">
        <v>30803.62</v>
      </c>
      <c r="H24" s="378">
        <v>31709.3</v>
      </c>
      <c r="I24" s="381">
        <f t="shared" si="1"/>
        <v>102.9</v>
      </c>
      <c r="J24" s="378">
        <f t="shared" si="4"/>
        <v>81.8</v>
      </c>
      <c r="K24" s="378">
        <v>31074.98</v>
      </c>
      <c r="L24" s="376">
        <v>32300.2</v>
      </c>
      <c r="M24" s="381">
        <f t="shared" si="2"/>
        <v>103.9</v>
      </c>
      <c r="N24" s="378">
        <f t="shared" si="5"/>
        <v>78.099999999999994</v>
      </c>
      <c r="O24" s="378">
        <v>23267.69</v>
      </c>
      <c r="P24" s="377">
        <v>33457.440000000002</v>
      </c>
      <c r="Q24" s="381">
        <f t="shared" si="3"/>
        <v>143.80000000000001</v>
      </c>
      <c r="R24" s="378">
        <f t="shared" si="6"/>
        <v>80.900000000000006</v>
      </c>
    </row>
    <row r="25" spans="1:18" ht="15.75" customHeight="1" x14ac:dyDescent="0.25">
      <c r="A25" s="354">
        <v>17</v>
      </c>
      <c r="B25" s="355" t="s">
        <v>48</v>
      </c>
      <c r="C25" s="388">
        <v>45347.53</v>
      </c>
      <c r="D25" s="378">
        <v>43907.7</v>
      </c>
      <c r="E25" s="381">
        <f t="shared" si="0"/>
        <v>96.8</v>
      </c>
      <c r="F25" s="378">
        <f t="shared" si="7"/>
        <v>106.2</v>
      </c>
      <c r="G25" s="378">
        <v>36510.300000000003</v>
      </c>
      <c r="H25" s="378">
        <v>33919.1</v>
      </c>
      <c r="I25" s="381">
        <f t="shared" si="1"/>
        <v>92.9</v>
      </c>
      <c r="J25" s="378">
        <f t="shared" si="4"/>
        <v>87.5</v>
      </c>
      <c r="K25" s="378">
        <v>40233.5</v>
      </c>
      <c r="L25" s="376">
        <v>40658</v>
      </c>
      <c r="M25" s="381">
        <f t="shared" si="2"/>
        <v>101.1</v>
      </c>
      <c r="N25" s="378">
        <f t="shared" si="5"/>
        <v>98.3</v>
      </c>
      <c r="O25" s="378">
        <v>43288.49</v>
      </c>
      <c r="P25" s="377">
        <v>41995.4</v>
      </c>
      <c r="Q25" s="381">
        <f t="shared" si="3"/>
        <v>97</v>
      </c>
      <c r="R25" s="378">
        <f t="shared" si="6"/>
        <v>101.6</v>
      </c>
    </row>
    <row r="26" spans="1:18" ht="14.25" customHeight="1" x14ac:dyDescent="0.25">
      <c r="A26" s="354">
        <v>18</v>
      </c>
      <c r="B26" s="355" t="s">
        <v>49</v>
      </c>
      <c r="C26" s="388">
        <v>43201.54</v>
      </c>
      <c r="D26" s="378">
        <v>41733.4</v>
      </c>
      <c r="E26" s="381">
        <f t="shared" si="0"/>
        <v>96.6</v>
      </c>
      <c r="F26" s="378">
        <f t="shared" si="7"/>
        <v>100.9</v>
      </c>
      <c r="G26" s="378">
        <v>35887.699999999997</v>
      </c>
      <c r="H26" s="378">
        <v>37214.199999999997</v>
      </c>
      <c r="I26" s="381">
        <f t="shared" si="1"/>
        <v>103.7</v>
      </c>
      <c r="J26" s="378">
        <f t="shared" si="4"/>
        <v>96</v>
      </c>
      <c r="K26" s="378">
        <v>38469.65</v>
      </c>
      <c r="L26" s="376">
        <v>37492</v>
      </c>
      <c r="M26" s="381">
        <f t="shared" si="2"/>
        <v>97.5</v>
      </c>
      <c r="N26" s="378">
        <f t="shared" si="5"/>
        <v>90.7</v>
      </c>
      <c r="O26" s="378">
        <v>38866.76</v>
      </c>
      <c r="P26" s="377">
        <v>42002.1</v>
      </c>
      <c r="Q26" s="381">
        <f t="shared" si="3"/>
        <v>108.1</v>
      </c>
      <c r="R26" s="378">
        <f t="shared" si="6"/>
        <v>101.6</v>
      </c>
    </row>
    <row r="27" spans="1:18" ht="13.5" customHeight="1" x14ac:dyDescent="0.25">
      <c r="A27" s="354">
        <v>19</v>
      </c>
      <c r="B27" s="355" t="s">
        <v>50</v>
      </c>
      <c r="C27" s="388">
        <v>47386.89</v>
      </c>
      <c r="D27" s="378">
        <v>45274.8</v>
      </c>
      <c r="E27" s="381">
        <f t="shared" si="0"/>
        <v>95.5</v>
      </c>
      <c r="F27" s="378">
        <f t="shared" si="7"/>
        <v>109.5</v>
      </c>
      <c r="G27" s="378">
        <v>36843.46</v>
      </c>
      <c r="H27" s="378">
        <v>37257.1</v>
      </c>
      <c r="I27" s="381">
        <f t="shared" si="1"/>
        <v>101.1</v>
      </c>
      <c r="J27" s="378">
        <f t="shared" si="4"/>
        <v>96.1</v>
      </c>
      <c r="K27" s="378">
        <v>38231.25</v>
      </c>
      <c r="L27" s="376">
        <v>38512.800000000003</v>
      </c>
      <c r="M27" s="381">
        <f t="shared" si="2"/>
        <v>100.7</v>
      </c>
      <c r="N27" s="378">
        <f t="shared" si="5"/>
        <v>93.1</v>
      </c>
      <c r="O27" s="378">
        <v>39851.74</v>
      </c>
      <c r="P27" s="377">
        <v>38971.1</v>
      </c>
      <c r="Q27" s="381">
        <f t="shared" si="3"/>
        <v>97.8</v>
      </c>
      <c r="R27" s="378">
        <f t="shared" si="6"/>
        <v>94.2</v>
      </c>
    </row>
    <row r="28" spans="1:18" ht="13.5" customHeight="1" x14ac:dyDescent="0.25">
      <c r="A28" s="354">
        <v>20</v>
      </c>
      <c r="B28" s="355" t="s">
        <v>51</v>
      </c>
      <c r="C28" s="388">
        <v>47660.81</v>
      </c>
      <c r="D28" s="378">
        <v>45711.7</v>
      </c>
      <c r="E28" s="381">
        <f t="shared" si="0"/>
        <v>95.9</v>
      </c>
      <c r="F28" s="378">
        <f t="shared" si="7"/>
        <v>110.6</v>
      </c>
      <c r="G28" s="378">
        <v>36714.65</v>
      </c>
      <c r="H28" s="378">
        <v>38804.699999999997</v>
      </c>
      <c r="I28" s="381">
        <f t="shared" si="1"/>
        <v>105.7</v>
      </c>
      <c r="J28" s="378">
        <f t="shared" si="4"/>
        <v>100.1</v>
      </c>
      <c r="K28" s="378">
        <v>39628</v>
      </c>
      <c r="L28" s="376">
        <v>40619.9</v>
      </c>
      <c r="M28" s="381">
        <f t="shared" si="2"/>
        <v>102.5</v>
      </c>
      <c r="N28" s="378">
        <f t="shared" si="5"/>
        <v>98.2</v>
      </c>
      <c r="O28" s="378">
        <v>38744.68</v>
      </c>
      <c r="P28" s="377">
        <v>40407.47</v>
      </c>
      <c r="Q28" s="381">
        <f t="shared" si="3"/>
        <v>104.3</v>
      </c>
      <c r="R28" s="378">
        <f t="shared" si="6"/>
        <v>97.7</v>
      </c>
    </row>
    <row r="29" spans="1:18" ht="13.5" customHeight="1" x14ac:dyDescent="0.25">
      <c r="A29" s="354">
        <v>21</v>
      </c>
      <c r="B29" s="355" t="s">
        <v>52</v>
      </c>
      <c r="C29" s="388">
        <v>45137.02</v>
      </c>
      <c r="D29" s="378">
        <v>44339.7</v>
      </c>
      <c r="E29" s="381">
        <f t="shared" si="0"/>
        <v>98.2</v>
      </c>
      <c r="F29" s="378">
        <f t="shared" si="7"/>
        <v>107.2</v>
      </c>
      <c r="G29" s="378">
        <v>37996.559999999998</v>
      </c>
      <c r="H29" s="378">
        <v>39310.9</v>
      </c>
      <c r="I29" s="381">
        <f t="shared" si="1"/>
        <v>103.5</v>
      </c>
      <c r="J29" s="378">
        <f t="shared" si="4"/>
        <v>101.4</v>
      </c>
      <c r="K29" s="378">
        <v>38942.28</v>
      </c>
      <c r="L29" s="376">
        <v>39795.5</v>
      </c>
      <c r="M29" s="381">
        <f t="shared" si="2"/>
        <v>102.2</v>
      </c>
      <c r="N29" s="378">
        <f t="shared" si="5"/>
        <v>96.2</v>
      </c>
      <c r="O29" s="378">
        <v>38257.39</v>
      </c>
      <c r="P29" s="377">
        <v>30404.799999999999</v>
      </c>
      <c r="Q29" s="381">
        <f t="shared" si="3"/>
        <v>79.5</v>
      </c>
      <c r="R29" s="378">
        <f t="shared" si="6"/>
        <v>73.5</v>
      </c>
    </row>
    <row r="30" spans="1:18" ht="13.5" customHeight="1" x14ac:dyDescent="0.25">
      <c r="A30" s="354">
        <v>22</v>
      </c>
      <c r="B30" s="355" t="s">
        <v>53</v>
      </c>
      <c r="C30" s="388">
        <v>44027.22</v>
      </c>
      <c r="D30" s="378">
        <v>46438</v>
      </c>
      <c r="E30" s="381">
        <f t="shared" si="0"/>
        <v>105.5</v>
      </c>
      <c r="F30" s="378">
        <f t="shared" si="7"/>
        <v>112.3</v>
      </c>
      <c r="G30" s="378">
        <v>37797.01</v>
      </c>
      <c r="H30" s="378">
        <v>38358.1</v>
      </c>
      <c r="I30" s="381">
        <f t="shared" si="1"/>
        <v>101.5</v>
      </c>
      <c r="J30" s="378">
        <f t="shared" si="4"/>
        <v>99</v>
      </c>
      <c r="K30" s="378">
        <v>32888.04</v>
      </c>
      <c r="L30" s="376">
        <v>34444.9</v>
      </c>
      <c r="M30" s="381">
        <f t="shared" si="2"/>
        <v>104.7</v>
      </c>
      <c r="N30" s="378">
        <f t="shared" si="5"/>
        <v>83.3</v>
      </c>
      <c r="O30" s="378">
        <v>34272.239999999998</v>
      </c>
      <c r="P30" s="377">
        <v>42151.9</v>
      </c>
      <c r="Q30" s="381">
        <f t="shared" si="3"/>
        <v>123</v>
      </c>
      <c r="R30" s="378">
        <f t="shared" si="6"/>
        <v>101.9</v>
      </c>
    </row>
    <row r="31" spans="1:18" ht="13.5" customHeight="1" x14ac:dyDescent="0.25">
      <c r="A31" s="354">
        <v>23</v>
      </c>
      <c r="B31" s="355" t="s">
        <v>54</v>
      </c>
      <c r="C31" s="388">
        <v>41759.599999999999</v>
      </c>
      <c r="D31" s="378">
        <v>42185</v>
      </c>
      <c r="E31" s="381">
        <f t="shared" si="0"/>
        <v>101</v>
      </c>
      <c r="F31" s="378">
        <f t="shared" si="7"/>
        <v>102</v>
      </c>
      <c r="G31" s="378">
        <v>37553.4</v>
      </c>
      <c r="H31" s="378">
        <v>40047.4</v>
      </c>
      <c r="I31" s="381">
        <f t="shared" si="1"/>
        <v>106.6</v>
      </c>
      <c r="J31" s="378">
        <f t="shared" si="4"/>
        <v>103.3</v>
      </c>
      <c r="K31" s="378">
        <v>37110.800000000003</v>
      </c>
      <c r="L31" s="376">
        <v>39062.800000000003</v>
      </c>
      <c r="M31" s="381">
        <f t="shared" si="2"/>
        <v>105.3</v>
      </c>
      <c r="N31" s="378">
        <f t="shared" si="5"/>
        <v>94.5</v>
      </c>
      <c r="O31" s="378">
        <v>37248.6</v>
      </c>
      <c r="P31" s="377">
        <v>41001.18</v>
      </c>
      <c r="Q31" s="381">
        <f t="shared" si="3"/>
        <v>110.1</v>
      </c>
      <c r="R31" s="378">
        <f t="shared" si="6"/>
        <v>99.2</v>
      </c>
    </row>
    <row r="32" spans="1:18" ht="13.5" customHeight="1" x14ac:dyDescent="0.25">
      <c r="A32" s="354">
        <v>24</v>
      </c>
      <c r="B32" s="355" t="s">
        <v>55</v>
      </c>
      <c r="C32" s="388">
        <v>44933.35</v>
      </c>
      <c r="D32" s="378">
        <v>43593.7</v>
      </c>
      <c r="E32" s="381">
        <f t="shared" si="0"/>
        <v>97</v>
      </c>
      <c r="F32" s="378">
        <f t="shared" si="7"/>
        <v>105.4</v>
      </c>
      <c r="G32" s="378">
        <v>37337.35</v>
      </c>
      <c r="H32" s="378">
        <v>37869.1</v>
      </c>
      <c r="I32" s="381">
        <f t="shared" si="1"/>
        <v>101.4</v>
      </c>
      <c r="J32" s="378">
        <f t="shared" si="4"/>
        <v>97.7</v>
      </c>
      <c r="K32" s="378">
        <v>51838.07</v>
      </c>
      <c r="L32" s="380">
        <v>36241.699999999997</v>
      </c>
      <c r="M32" s="381">
        <f t="shared" si="2"/>
        <v>69.900000000000006</v>
      </c>
      <c r="N32" s="378">
        <f t="shared" si="5"/>
        <v>87.6</v>
      </c>
      <c r="O32" s="378">
        <v>38060.6</v>
      </c>
      <c r="P32" s="377">
        <v>40898.28</v>
      </c>
      <c r="Q32" s="381">
        <f t="shared" si="3"/>
        <v>107.5</v>
      </c>
      <c r="R32" s="378">
        <f t="shared" si="6"/>
        <v>98.9</v>
      </c>
    </row>
    <row r="33" spans="1:18" ht="14.25" customHeight="1" x14ac:dyDescent="0.25">
      <c r="A33" s="354">
        <v>25</v>
      </c>
      <c r="B33" s="355" t="s">
        <v>56</v>
      </c>
      <c r="C33" s="388">
        <v>42267.09</v>
      </c>
      <c r="D33" s="378">
        <v>41299.199999999997</v>
      </c>
      <c r="E33" s="381">
        <f t="shared" si="0"/>
        <v>97.7</v>
      </c>
      <c r="F33" s="378">
        <f t="shared" si="7"/>
        <v>99.9</v>
      </c>
      <c r="G33" s="378">
        <v>35566.11</v>
      </c>
      <c r="H33" s="378">
        <v>33058.6</v>
      </c>
      <c r="I33" s="381">
        <f t="shared" si="1"/>
        <v>92.9</v>
      </c>
      <c r="J33" s="378">
        <f t="shared" si="4"/>
        <v>85.3</v>
      </c>
      <c r="K33" s="378">
        <v>38104.65</v>
      </c>
      <c r="L33" s="376">
        <v>42305.7</v>
      </c>
      <c r="M33" s="381">
        <f t="shared" si="2"/>
        <v>111</v>
      </c>
      <c r="N33" s="378">
        <f t="shared" si="5"/>
        <v>102.3</v>
      </c>
      <c r="O33" s="378">
        <v>28097.87</v>
      </c>
      <c r="P33" s="380">
        <v>32550.36</v>
      </c>
      <c r="Q33" s="381">
        <f t="shared" si="3"/>
        <v>115.8</v>
      </c>
      <c r="R33" s="378">
        <f t="shared" si="6"/>
        <v>78.7</v>
      </c>
    </row>
    <row r="34" spans="1:18" ht="13.5" customHeight="1" x14ac:dyDescent="0.25">
      <c r="A34" s="354">
        <v>26</v>
      </c>
      <c r="B34" s="355" t="s">
        <v>57</v>
      </c>
      <c r="C34" s="388">
        <v>42159.63</v>
      </c>
      <c r="D34" s="378">
        <v>41622.800000000003</v>
      </c>
      <c r="E34" s="381">
        <f t="shared" si="0"/>
        <v>98.7</v>
      </c>
      <c r="F34" s="378">
        <f t="shared" si="7"/>
        <v>100.7</v>
      </c>
      <c r="G34" s="378">
        <v>35702.07</v>
      </c>
      <c r="H34" s="378">
        <v>36630.9</v>
      </c>
      <c r="I34" s="381">
        <f t="shared" si="1"/>
        <v>102.6</v>
      </c>
      <c r="J34" s="378">
        <f t="shared" si="4"/>
        <v>94.5</v>
      </c>
      <c r="K34" s="378">
        <v>39834.07</v>
      </c>
      <c r="L34" s="376">
        <v>37063.800000000003</v>
      </c>
      <c r="M34" s="381">
        <f t="shared" si="2"/>
        <v>93</v>
      </c>
      <c r="N34" s="378">
        <f t="shared" si="5"/>
        <v>89.6</v>
      </c>
      <c r="O34" s="378">
        <v>36683.07</v>
      </c>
      <c r="P34" s="377">
        <v>37593.1</v>
      </c>
      <c r="Q34" s="381">
        <f t="shared" si="3"/>
        <v>102.5</v>
      </c>
      <c r="R34" s="378">
        <f t="shared" si="6"/>
        <v>90.9</v>
      </c>
    </row>
    <row r="35" spans="1:18" ht="13.5" customHeight="1" x14ac:dyDescent="0.25">
      <c r="A35" s="354">
        <v>27</v>
      </c>
      <c r="B35" s="355" t="s">
        <v>58</v>
      </c>
      <c r="C35" s="388">
        <v>44881.39</v>
      </c>
      <c r="D35" s="378">
        <v>40535.800000000003</v>
      </c>
      <c r="E35" s="381">
        <f t="shared" si="0"/>
        <v>90.3</v>
      </c>
      <c r="F35" s="378">
        <f t="shared" si="7"/>
        <v>98</v>
      </c>
      <c r="G35" s="378">
        <v>34955.1</v>
      </c>
      <c r="H35" s="378">
        <v>36727.599999999999</v>
      </c>
      <c r="I35" s="381">
        <f t="shared" si="1"/>
        <v>105.1</v>
      </c>
      <c r="J35" s="378">
        <f t="shared" si="4"/>
        <v>94.8</v>
      </c>
      <c r="K35" s="378">
        <v>38909.279999999999</v>
      </c>
      <c r="L35" s="376">
        <v>40153.199999999997</v>
      </c>
      <c r="M35" s="381">
        <f t="shared" si="2"/>
        <v>103.2</v>
      </c>
      <c r="N35" s="378">
        <f t="shared" si="5"/>
        <v>97.1</v>
      </c>
      <c r="O35" s="378">
        <v>31529.040000000001</v>
      </c>
      <c r="P35" s="377">
        <v>38965.69</v>
      </c>
      <c r="Q35" s="381">
        <f t="shared" si="3"/>
        <v>123.6</v>
      </c>
      <c r="R35" s="378">
        <f t="shared" si="6"/>
        <v>94.2</v>
      </c>
    </row>
    <row r="36" spans="1:18" ht="13.5" customHeight="1" x14ac:dyDescent="0.25">
      <c r="A36" s="354">
        <v>28</v>
      </c>
      <c r="B36" s="355" t="s">
        <v>59</v>
      </c>
      <c r="C36" s="388">
        <v>44051.76</v>
      </c>
      <c r="D36" s="378">
        <v>46030.1</v>
      </c>
      <c r="E36" s="381">
        <f t="shared" si="0"/>
        <v>104.5</v>
      </c>
      <c r="F36" s="378">
        <f t="shared" si="7"/>
        <v>111.3</v>
      </c>
      <c r="G36" s="378">
        <v>36613.85</v>
      </c>
      <c r="H36" s="378">
        <v>36939.9</v>
      </c>
      <c r="I36" s="381">
        <f t="shared" si="1"/>
        <v>100.9</v>
      </c>
      <c r="J36" s="378">
        <f t="shared" si="4"/>
        <v>95.3</v>
      </c>
      <c r="K36" s="378">
        <v>38219.26</v>
      </c>
      <c r="L36" s="376">
        <v>38724.300000000003</v>
      </c>
      <c r="M36" s="381">
        <f t="shared" si="2"/>
        <v>101.3</v>
      </c>
      <c r="N36" s="378">
        <f t="shared" si="5"/>
        <v>93.7</v>
      </c>
      <c r="O36" s="378">
        <v>38653.67</v>
      </c>
      <c r="P36" s="377">
        <v>41391.9</v>
      </c>
      <c r="Q36" s="381">
        <f t="shared" si="3"/>
        <v>107.1</v>
      </c>
      <c r="R36" s="378">
        <f t="shared" si="6"/>
        <v>100.1</v>
      </c>
    </row>
    <row r="37" spans="1:18" ht="13.5" customHeight="1" x14ac:dyDescent="0.25">
      <c r="A37" s="354">
        <v>29</v>
      </c>
      <c r="B37" s="355" t="s">
        <v>60</v>
      </c>
      <c r="C37" s="388">
        <v>41545.49</v>
      </c>
      <c r="D37" s="378">
        <v>40554.6</v>
      </c>
      <c r="E37" s="381">
        <f t="shared" si="0"/>
        <v>97.6</v>
      </c>
      <c r="F37" s="378">
        <f t="shared" si="7"/>
        <v>98.1</v>
      </c>
      <c r="G37" s="378">
        <v>35784.6</v>
      </c>
      <c r="H37" s="378">
        <v>36183.9</v>
      </c>
      <c r="I37" s="381">
        <f t="shared" si="1"/>
        <v>101.1</v>
      </c>
      <c r="J37" s="378">
        <f t="shared" si="4"/>
        <v>93.3</v>
      </c>
      <c r="K37" s="378">
        <v>37281</v>
      </c>
      <c r="L37" s="376">
        <v>38760.400000000001</v>
      </c>
      <c r="M37" s="381">
        <f t="shared" si="2"/>
        <v>104</v>
      </c>
      <c r="N37" s="378">
        <f t="shared" si="5"/>
        <v>93.7</v>
      </c>
      <c r="O37" s="378">
        <v>38918.07</v>
      </c>
      <c r="P37" s="377">
        <v>38543.800000000003</v>
      </c>
      <c r="Q37" s="381">
        <f t="shared" si="3"/>
        <v>99</v>
      </c>
      <c r="R37" s="378">
        <f t="shared" si="6"/>
        <v>93.2</v>
      </c>
    </row>
    <row r="38" spans="1:18" x14ac:dyDescent="0.25">
      <c r="A38" s="354">
        <v>30</v>
      </c>
      <c r="B38" s="355" t="s">
        <v>61</v>
      </c>
      <c r="C38" s="388">
        <v>47152.33</v>
      </c>
      <c r="D38" s="378">
        <v>49058.8</v>
      </c>
      <c r="E38" s="381">
        <f t="shared" si="0"/>
        <v>104</v>
      </c>
      <c r="F38" s="378">
        <f t="shared" si="7"/>
        <v>118.6</v>
      </c>
      <c r="G38" s="378">
        <v>36919.4</v>
      </c>
      <c r="H38" s="378">
        <v>35824.400000000001</v>
      </c>
      <c r="I38" s="381">
        <f t="shared" si="1"/>
        <v>97</v>
      </c>
      <c r="J38" s="378">
        <f t="shared" si="4"/>
        <v>92.4</v>
      </c>
      <c r="K38" s="378">
        <v>39732.49</v>
      </c>
      <c r="L38" s="376">
        <v>37201.9</v>
      </c>
      <c r="M38" s="381">
        <f t="shared" si="2"/>
        <v>93.6</v>
      </c>
      <c r="N38" s="378">
        <f t="shared" si="5"/>
        <v>90</v>
      </c>
      <c r="O38" s="378">
        <v>33710.5</v>
      </c>
      <c r="P38" s="377">
        <v>36087.65</v>
      </c>
      <c r="Q38" s="381">
        <f t="shared" si="3"/>
        <v>107.1</v>
      </c>
      <c r="R38" s="378">
        <f t="shared" si="6"/>
        <v>87.3</v>
      </c>
    </row>
    <row r="39" spans="1:18" x14ac:dyDescent="0.25">
      <c r="A39" s="354">
        <v>31</v>
      </c>
      <c r="B39" s="355" t="s">
        <v>62</v>
      </c>
      <c r="C39" s="388">
        <v>45289.79</v>
      </c>
      <c r="D39" s="378">
        <v>41842.199999999997</v>
      </c>
      <c r="E39" s="381">
        <f t="shared" si="0"/>
        <v>92.4</v>
      </c>
      <c r="F39" s="378">
        <f t="shared" si="7"/>
        <v>101.2</v>
      </c>
      <c r="G39" s="378">
        <v>39834.300000000003</v>
      </c>
      <c r="H39" s="378">
        <v>37558.400000000001</v>
      </c>
      <c r="I39" s="381">
        <f t="shared" si="1"/>
        <v>94.3</v>
      </c>
      <c r="J39" s="378">
        <f t="shared" si="4"/>
        <v>96.9</v>
      </c>
      <c r="K39" s="378">
        <v>37689.199999999997</v>
      </c>
      <c r="L39" s="376">
        <v>42344.5</v>
      </c>
      <c r="M39" s="381">
        <f t="shared" si="2"/>
        <v>112.4</v>
      </c>
      <c r="N39" s="378">
        <f t="shared" si="5"/>
        <v>102.4</v>
      </c>
      <c r="O39" s="378">
        <v>32479.57</v>
      </c>
      <c r="P39" s="377">
        <v>36329.699999999997</v>
      </c>
      <c r="Q39" s="381">
        <f t="shared" si="3"/>
        <v>111.9</v>
      </c>
      <c r="R39" s="378">
        <f t="shared" si="6"/>
        <v>87.9</v>
      </c>
    </row>
    <row r="40" spans="1:18" ht="15" customHeight="1" x14ac:dyDescent="0.25">
      <c r="A40" s="354">
        <v>32</v>
      </c>
      <c r="B40" s="355" t="s">
        <v>63</v>
      </c>
      <c r="C40" s="388">
        <v>42949.75</v>
      </c>
      <c r="D40" s="378">
        <v>42820.2</v>
      </c>
      <c r="E40" s="381">
        <f t="shared" si="0"/>
        <v>99.7</v>
      </c>
      <c r="F40" s="378">
        <f t="shared" si="7"/>
        <v>103.6</v>
      </c>
      <c r="G40" s="378">
        <v>36318.06</v>
      </c>
      <c r="H40" s="374">
        <v>39607.300000000003</v>
      </c>
      <c r="I40" s="381">
        <f t="shared" si="1"/>
        <v>109.1</v>
      </c>
      <c r="J40" s="378">
        <f t="shared" si="4"/>
        <v>102.2</v>
      </c>
      <c r="K40" s="378">
        <v>38165.599999999999</v>
      </c>
      <c r="L40" s="376">
        <v>42383.5</v>
      </c>
      <c r="M40" s="381">
        <f t="shared" si="2"/>
        <v>111.1</v>
      </c>
      <c r="N40" s="378">
        <f t="shared" si="5"/>
        <v>102.5</v>
      </c>
      <c r="O40" s="378">
        <v>38068.699999999997</v>
      </c>
      <c r="P40" s="377">
        <v>39176</v>
      </c>
      <c r="Q40" s="381">
        <f t="shared" si="3"/>
        <v>102.9</v>
      </c>
      <c r="R40" s="378">
        <f t="shared" si="6"/>
        <v>94.7</v>
      </c>
    </row>
    <row r="41" spans="1:18" x14ac:dyDescent="0.25">
      <c r="A41" s="354">
        <v>33</v>
      </c>
      <c r="B41" s="355" t="s">
        <v>64</v>
      </c>
      <c r="C41" s="388">
        <v>39755.1</v>
      </c>
      <c r="D41" s="378">
        <v>43349.5</v>
      </c>
      <c r="E41" s="381">
        <f t="shared" si="0"/>
        <v>109</v>
      </c>
      <c r="F41" s="378">
        <f t="shared" si="7"/>
        <v>104.8</v>
      </c>
      <c r="G41" s="378">
        <v>36256.46</v>
      </c>
      <c r="H41" s="378">
        <v>39702.5</v>
      </c>
      <c r="I41" s="381">
        <f t="shared" si="1"/>
        <v>109.5</v>
      </c>
      <c r="J41" s="378">
        <f t="shared" si="4"/>
        <v>102.4</v>
      </c>
      <c r="K41" s="378" t="s">
        <v>167</v>
      </c>
      <c r="L41" s="376" t="s">
        <v>167</v>
      </c>
      <c r="M41" s="381"/>
      <c r="N41" s="378" t="s">
        <v>167</v>
      </c>
      <c r="O41" s="378">
        <v>38709.1</v>
      </c>
      <c r="P41" s="377">
        <v>41039.24</v>
      </c>
      <c r="Q41" s="381">
        <f t="shared" si="3"/>
        <v>106</v>
      </c>
      <c r="R41" s="378">
        <f t="shared" si="6"/>
        <v>99.3</v>
      </c>
    </row>
    <row r="42" spans="1:18" ht="17.25" customHeight="1" x14ac:dyDescent="0.25">
      <c r="A42" s="354">
        <v>34</v>
      </c>
      <c r="B42" s="355" t="s">
        <v>65</v>
      </c>
      <c r="C42" s="388">
        <v>43024.18</v>
      </c>
      <c r="D42" s="378">
        <v>45354</v>
      </c>
      <c r="E42" s="381">
        <f t="shared" si="0"/>
        <v>105.4</v>
      </c>
      <c r="F42" s="378">
        <f t="shared" si="7"/>
        <v>109.7</v>
      </c>
      <c r="G42" s="378">
        <v>36380.9</v>
      </c>
      <c r="H42" s="378">
        <v>36609.9</v>
      </c>
      <c r="I42" s="381">
        <f t="shared" si="1"/>
        <v>100.6</v>
      </c>
      <c r="J42" s="378">
        <f t="shared" si="4"/>
        <v>94.4</v>
      </c>
      <c r="K42" s="378">
        <v>37418.81</v>
      </c>
      <c r="L42" s="376">
        <v>37966.1</v>
      </c>
      <c r="M42" s="381">
        <f t="shared" si="2"/>
        <v>101.5</v>
      </c>
      <c r="N42" s="378">
        <f t="shared" si="5"/>
        <v>91.8</v>
      </c>
      <c r="O42" s="378">
        <v>37434.720000000001</v>
      </c>
      <c r="P42" s="377">
        <v>38183.85</v>
      </c>
      <c r="Q42" s="381">
        <f t="shared" si="3"/>
        <v>102</v>
      </c>
      <c r="R42" s="378">
        <f t="shared" si="6"/>
        <v>92.3</v>
      </c>
    </row>
    <row r="43" spans="1:18" s="361" customFormat="1" ht="17.25" customHeight="1" x14ac:dyDescent="0.25">
      <c r="A43" s="358"/>
      <c r="B43" s="359" t="s">
        <v>159</v>
      </c>
      <c r="C43" s="383">
        <v>43619.95</v>
      </c>
      <c r="D43" s="368">
        <v>43693.5</v>
      </c>
      <c r="E43" s="381">
        <f t="shared" si="0"/>
        <v>100.2</v>
      </c>
      <c r="F43" s="368">
        <f>D43/D6*100</f>
        <v>105.7</v>
      </c>
      <c r="G43" s="368">
        <v>37301.800000000003</v>
      </c>
      <c r="H43" s="368">
        <v>38010.1</v>
      </c>
      <c r="I43" s="381">
        <f t="shared" si="1"/>
        <v>101.9</v>
      </c>
      <c r="J43" s="373">
        <f>H43/H6*100</f>
        <v>98.1</v>
      </c>
      <c r="K43" s="373">
        <v>38358.300000000003</v>
      </c>
      <c r="L43" s="373">
        <v>37994.800000000003</v>
      </c>
      <c r="M43" s="381">
        <f t="shared" si="2"/>
        <v>99.1</v>
      </c>
      <c r="N43" s="373">
        <f>L43/L6*100</f>
        <v>91.9</v>
      </c>
      <c r="O43" s="373">
        <v>36640.400000000001</v>
      </c>
      <c r="P43" s="379">
        <v>39278.400000000001</v>
      </c>
      <c r="Q43" s="381">
        <f t="shared" si="3"/>
        <v>107.2</v>
      </c>
      <c r="R43" s="373">
        <f>P43/P6*100</f>
        <v>95</v>
      </c>
    </row>
    <row r="44" spans="1:18" ht="57.75" hidden="1" customHeight="1" x14ac:dyDescent="0.25">
      <c r="A44" s="471"/>
      <c r="B44" s="365"/>
      <c r="C44" s="389"/>
      <c r="D44" s="356"/>
      <c r="E44" s="356"/>
      <c r="F44" s="356"/>
      <c r="G44" s="356"/>
      <c r="H44" s="362"/>
      <c r="I44" s="381" t="e">
        <f t="shared" si="1"/>
        <v>#DIV/0!</v>
      </c>
      <c r="J44" s="356">
        <v>0</v>
      </c>
      <c r="K44" s="356"/>
      <c r="L44" s="356"/>
      <c r="M44" s="356"/>
      <c r="N44" s="356">
        <v>0</v>
      </c>
      <c r="O44" s="392"/>
    </row>
    <row r="45" spans="1:18" ht="15" hidden="1" customHeight="1" x14ac:dyDescent="0.25">
      <c r="A45" s="472"/>
      <c r="B45" s="366"/>
      <c r="C45" s="390"/>
      <c r="D45" s="346"/>
      <c r="E45" s="346"/>
      <c r="F45" s="346"/>
      <c r="G45" s="346"/>
      <c r="H45" s="345"/>
      <c r="I45" s="381" t="e">
        <f t="shared" si="1"/>
        <v>#DIV/0!</v>
      </c>
      <c r="J45" s="356">
        <v>0</v>
      </c>
      <c r="K45" s="356"/>
      <c r="L45" s="346"/>
      <c r="M45" s="346"/>
      <c r="N45" s="356">
        <v>0</v>
      </c>
      <c r="O45" s="392"/>
    </row>
    <row r="46" spans="1:18" hidden="1" x14ac:dyDescent="0.25">
      <c r="A46" s="473"/>
      <c r="B46" s="367"/>
      <c r="C46" s="391"/>
      <c r="D46" s="356"/>
      <c r="E46" s="356"/>
      <c r="F46" s="356"/>
      <c r="G46" s="356"/>
      <c r="H46" s="362"/>
      <c r="I46" s="381" t="e">
        <f t="shared" si="1"/>
        <v>#DIV/0!</v>
      </c>
      <c r="J46" s="356">
        <v>0</v>
      </c>
      <c r="K46" s="356"/>
      <c r="L46" s="356"/>
      <c r="M46" s="356"/>
      <c r="N46" s="356">
        <v>0</v>
      </c>
      <c r="O46" s="392"/>
    </row>
    <row r="47" spans="1:18" s="27" customFormat="1" hidden="1" x14ac:dyDescent="0.25">
      <c r="A47" s="26"/>
      <c r="B47" s="359"/>
      <c r="C47" s="383"/>
      <c r="D47" s="363"/>
      <c r="E47" s="363"/>
      <c r="F47" s="363"/>
      <c r="G47" s="363"/>
      <c r="H47" s="363"/>
      <c r="I47" s="381" t="e">
        <f t="shared" si="1"/>
        <v>#DIV/0!</v>
      </c>
      <c r="J47" s="356">
        <v>0</v>
      </c>
      <c r="K47" s="356"/>
      <c r="L47" s="360"/>
      <c r="M47" s="360"/>
      <c r="N47" s="356">
        <v>0</v>
      </c>
      <c r="O47" s="392"/>
    </row>
    <row r="48" spans="1:18" ht="36" customHeight="1" x14ac:dyDescent="0.3"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393"/>
    </row>
  </sheetData>
  <mergeCells count="10">
    <mergeCell ref="O3:R3"/>
    <mergeCell ref="D1:N1"/>
    <mergeCell ref="B2:R2"/>
    <mergeCell ref="A3:A4"/>
    <mergeCell ref="B3:B4"/>
    <mergeCell ref="A44:A46"/>
    <mergeCell ref="B48:N48"/>
    <mergeCell ref="C3:F3"/>
    <mergeCell ref="G3:J3"/>
    <mergeCell ref="K3:N3"/>
  </mergeCells>
  <pageMargins left="0.11811023622047245" right="0.11811023622047245" top="0.15748031496062992" bottom="0.15748031496062992" header="0.31496062992125984" footer="0.31496062992125984"/>
  <pageSetup paperSize="9" scale="67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</vt:i4>
      </vt:variant>
    </vt:vector>
  </HeadingPairs>
  <TitlesOfParts>
    <vt:vector size="22" baseType="lpstr">
      <vt:lpstr>апрель</vt:lpstr>
      <vt:lpstr>май</vt:lpstr>
      <vt:lpstr>июнь</vt:lpstr>
      <vt:lpstr>фот июнь</vt:lpstr>
      <vt:lpstr>УЧЕБ РАСХ</vt:lpstr>
      <vt:lpstr>август</vt:lpstr>
      <vt:lpstr>фот август</vt:lpstr>
      <vt:lpstr>УЧЕБ РАСХ (2)</vt:lpstr>
      <vt:lpstr>сентябрь</vt:lpstr>
      <vt:lpstr>фот сентябрь</vt:lpstr>
      <vt:lpstr>октябрь</vt:lpstr>
      <vt:lpstr>фот октябрь</vt:lpstr>
      <vt:lpstr>ноябрь</vt:lpstr>
      <vt:lpstr>фот ноябрь</vt:lpstr>
      <vt:lpstr>декабрь</vt:lpstr>
      <vt:lpstr>фот декабрь</vt:lpstr>
      <vt:lpstr>распределение</vt:lpstr>
      <vt:lpstr>Прокуратура</vt:lpstr>
      <vt:lpstr>муниципалы</vt:lpstr>
      <vt:lpstr>Лист1</vt:lpstr>
      <vt:lpstr>'фот декабрь'!Заголовки_для_печати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Михова Марина Сергеевна</cp:lastModifiedBy>
  <cp:lastPrinted>2020-11-10T02:45:31Z</cp:lastPrinted>
  <dcterms:created xsi:type="dcterms:W3CDTF">1996-10-08T23:32:33Z</dcterms:created>
  <dcterms:modified xsi:type="dcterms:W3CDTF">2020-11-10T03:56:40Z</dcterms:modified>
</cp:coreProperties>
</file>