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480" yWindow="2655" windowWidth="15480" windowHeight="5730" tabRatio="617" firstSheet="4" activeTab="5"/>
  </bookViews>
  <sheets>
    <sheet name="Приложение № 1" sheetId="21" state="hidden" r:id="rId1"/>
    <sheet name="Приложение № 2 (труд.ресурсы)" sheetId="22" state="hidden" r:id="rId2"/>
    <sheet name="Приложение № 2 (№3 к ГП)" sheetId="24" state="hidden" r:id="rId3"/>
    <sheet name="Приложение № 4" sheetId="23" state="hidden" r:id="rId4"/>
    <sheet name="Приложение № 2 (№5 к ГП)" sheetId="17" r:id="rId5"/>
    <sheet name="Приложение № 3 (№6 к ГП)" sheetId="1" r:id="rId6"/>
    <sheet name="Лист1" sheetId="19" r:id="rId7"/>
    <sheet name="Лист2" sheetId="20" r:id="rId8"/>
  </sheets>
  <externalReferences>
    <externalReference r:id="rId9"/>
    <externalReference r:id="rId10"/>
    <externalReference r:id="rId11"/>
    <externalReference r:id="rId12"/>
  </externalReferences>
  <definedNames>
    <definedName name="_xlnm.Print_Titles" localSheetId="0">'Приложение № 1'!$7:$8</definedName>
    <definedName name="_xlnm.Print_Titles" localSheetId="2">'Приложение № 2 (№3 к ГП)'!$8:$9</definedName>
    <definedName name="_xlnm.Print_Titles" localSheetId="4">'Приложение № 2 (№5 к ГП)'!$7:$8</definedName>
    <definedName name="_xlnm.Print_Titles" localSheetId="1">'Приложение № 2 (труд.ресурсы)'!$17:$17</definedName>
    <definedName name="_xlnm.Print_Titles" localSheetId="5">'Приложение № 3 (№6 к ГП)'!$9:$9</definedName>
    <definedName name="_xlnm.Print_Titles" localSheetId="3">'Приложение № 4'!$7:$8</definedName>
    <definedName name="_xlnm.Print_Area" localSheetId="2">'Приложение № 2 (№3 к ГП)'!$A$1:$G$208</definedName>
    <definedName name="_xlnm.Print_Area" localSheetId="3">'Приложение № 4'!$A$1:$P$25</definedName>
  </definedNames>
  <calcPr calcId="145621"/>
</workbook>
</file>

<file path=xl/calcChain.xml><?xml version="1.0" encoding="utf-8"?>
<calcChain xmlns="http://schemas.openxmlformats.org/spreadsheetml/2006/main">
  <c r="I240" i="1" l="1"/>
  <c r="J240" i="1"/>
  <c r="K240" i="1"/>
  <c r="L240" i="1"/>
  <c r="I242" i="1" l="1"/>
  <c r="J242" i="1"/>
  <c r="K242" i="1"/>
  <c r="L242" i="1"/>
  <c r="F235" i="1"/>
  <c r="G235" i="1"/>
  <c r="H235" i="1"/>
  <c r="I235" i="1"/>
  <c r="J235" i="1"/>
  <c r="K235" i="1"/>
  <c r="L235" i="1"/>
  <c r="I233" i="1"/>
  <c r="I10" i="1" s="1"/>
  <c r="J233" i="1"/>
  <c r="K233" i="1"/>
  <c r="L233" i="1"/>
  <c r="O152" i="17" l="1"/>
  <c r="N152" i="17"/>
  <c r="M152" i="17"/>
  <c r="L152" i="17"/>
  <c r="K152" i="17"/>
  <c r="J152" i="17"/>
  <c r="J137" i="17" s="1"/>
  <c r="I152" i="17"/>
  <c r="I137" i="17" s="1"/>
  <c r="H152" i="17"/>
  <c r="P152" i="17" s="1"/>
  <c r="B152" i="17"/>
  <c r="A152" i="17"/>
  <c r="L151" i="17"/>
  <c r="F242" i="1"/>
  <c r="G242" i="1"/>
  <c r="H242" i="1"/>
  <c r="F243" i="1"/>
  <c r="G243" i="1"/>
  <c r="H243" i="1"/>
  <c r="I243" i="1"/>
  <c r="J243" i="1"/>
  <c r="K243" i="1"/>
  <c r="L243" i="1"/>
  <c r="F244" i="1"/>
  <c r="G244" i="1"/>
  <c r="H244" i="1"/>
  <c r="I244" i="1"/>
  <c r="J244" i="1"/>
  <c r="K244" i="1"/>
  <c r="L244" i="1"/>
  <c r="F245" i="1"/>
  <c r="G245" i="1"/>
  <c r="H245" i="1"/>
  <c r="I245" i="1"/>
  <c r="J245" i="1"/>
  <c r="K245" i="1"/>
  <c r="L245" i="1"/>
  <c r="F246" i="1"/>
  <c r="G246" i="1"/>
  <c r="H246" i="1"/>
  <c r="I246" i="1"/>
  <c r="J246" i="1"/>
  <c r="K246" i="1"/>
  <c r="L246" i="1"/>
  <c r="E243" i="1"/>
  <c r="E244" i="1"/>
  <c r="E245" i="1"/>
  <c r="E246" i="1"/>
  <c r="F241" i="1"/>
  <c r="G241" i="1"/>
  <c r="H241" i="1"/>
  <c r="I241" i="1"/>
  <c r="J241" i="1"/>
  <c r="K241" i="1"/>
  <c r="L241" i="1"/>
  <c r="E241" i="1"/>
  <c r="M242" i="1"/>
  <c r="E242" i="1"/>
  <c r="M288" i="1"/>
  <c r="M287" i="1"/>
  <c r="M286" i="1"/>
  <c r="M285" i="1"/>
  <c r="M284" i="1"/>
  <c r="M283" i="1"/>
  <c r="L282" i="1"/>
  <c r="K282" i="1"/>
  <c r="J282" i="1"/>
  <c r="I282" i="1"/>
  <c r="H282" i="1"/>
  <c r="G282" i="1"/>
  <c r="F282" i="1"/>
  <c r="E282" i="1"/>
  <c r="M282" i="1" s="1"/>
  <c r="H137" i="17" l="1"/>
  <c r="I228" i="1"/>
  <c r="L247" i="17" l="1"/>
  <c r="L256" i="1" l="1"/>
  <c r="M139" i="17" l="1"/>
  <c r="N139" i="17"/>
  <c r="F240" i="1"/>
  <c r="G240" i="1"/>
  <c r="H240" i="1"/>
  <c r="E240" i="1"/>
  <c r="N242" i="1"/>
  <c r="O139" i="17"/>
  <c r="L139" i="17" l="1"/>
  <c r="M276" i="1"/>
  <c r="M243" i="1" l="1"/>
  <c r="M244" i="1"/>
  <c r="M245" i="1"/>
  <c r="K256" i="1" l="1"/>
  <c r="J256" i="1"/>
  <c r="I256" i="1"/>
  <c r="N145" i="17" l="1"/>
  <c r="M145" i="17"/>
  <c r="I52" i="1"/>
  <c r="I585" i="1"/>
  <c r="I578" i="1"/>
  <c r="I557" i="1"/>
  <c r="I543" i="1"/>
  <c r="H194" i="17" l="1"/>
  <c r="H171" i="1" l="1"/>
  <c r="L275" i="17" l="1"/>
  <c r="M275" i="17"/>
  <c r="N275" i="17"/>
  <c r="O275" i="17"/>
  <c r="H665" i="1"/>
  <c r="H445" i="1"/>
  <c r="H452" i="1"/>
  <c r="H515" i="1"/>
  <c r="H389" i="1"/>
  <c r="H382" i="1"/>
  <c r="I656" i="1"/>
  <c r="I338" i="17"/>
  <c r="J338" i="17"/>
  <c r="K338" i="17"/>
  <c r="L338" i="17"/>
  <c r="M338" i="17"/>
  <c r="N338" i="17"/>
  <c r="O338" i="17"/>
  <c r="H338" i="17"/>
  <c r="B338" i="17"/>
  <c r="A338" i="17"/>
  <c r="I337" i="17"/>
  <c r="J337" i="17"/>
  <c r="K337" i="17"/>
  <c r="L337" i="17"/>
  <c r="M337" i="17"/>
  <c r="N337" i="17"/>
  <c r="O337" i="17"/>
  <c r="H337" i="17"/>
  <c r="B337" i="17"/>
  <c r="A337" i="17"/>
  <c r="I336" i="17"/>
  <c r="J336" i="17"/>
  <c r="K336" i="17"/>
  <c r="L336" i="17"/>
  <c r="M336" i="17"/>
  <c r="N336" i="17"/>
  <c r="H336" i="17"/>
  <c r="B336" i="17"/>
  <c r="A336" i="17"/>
  <c r="I335" i="17"/>
  <c r="J335" i="17"/>
  <c r="K335" i="17"/>
  <c r="L335" i="17"/>
  <c r="M335" i="17"/>
  <c r="N335" i="17"/>
  <c r="O335" i="17"/>
  <c r="H335" i="17"/>
  <c r="B335" i="17"/>
  <c r="A335" i="17"/>
  <c r="B334" i="17"/>
  <c r="I333" i="17"/>
  <c r="J333" i="17"/>
  <c r="K333" i="17"/>
  <c r="L333" i="17"/>
  <c r="M333" i="17"/>
  <c r="N333" i="17"/>
  <c r="O333" i="17"/>
  <c r="H333" i="17"/>
  <c r="B333" i="17"/>
  <c r="A333" i="17"/>
  <c r="I332" i="17"/>
  <c r="J332" i="17"/>
  <c r="K332" i="17"/>
  <c r="L332" i="17"/>
  <c r="M332" i="17"/>
  <c r="N332" i="17"/>
  <c r="O332" i="17"/>
  <c r="H332" i="17"/>
  <c r="B332" i="17"/>
  <c r="A332" i="17"/>
  <c r="I331" i="17"/>
  <c r="J331" i="17"/>
  <c r="K331" i="17"/>
  <c r="L331" i="17"/>
  <c r="M331" i="17"/>
  <c r="N331" i="17"/>
  <c r="O331" i="17"/>
  <c r="H331" i="17"/>
  <c r="B331" i="17"/>
  <c r="A331" i="17"/>
  <c r="B328" i="17"/>
  <c r="A328" i="17"/>
  <c r="I327" i="17"/>
  <c r="J327" i="17"/>
  <c r="K327" i="17"/>
  <c r="L327" i="17"/>
  <c r="M327" i="17"/>
  <c r="N327" i="17"/>
  <c r="O327" i="17"/>
  <c r="H327" i="17"/>
  <c r="B327" i="17"/>
  <c r="A327" i="17"/>
  <c r="B326" i="17"/>
  <c r="A326" i="17"/>
  <c r="I324" i="17"/>
  <c r="H324" i="17"/>
  <c r="B324" i="17"/>
  <c r="A324" i="17"/>
  <c r="I322" i="17"/>
  <c r="J322" i="17"/>
  <c r="H322" i="17"/>
  <c r="B322" i="17"/>
  <c r="A322" i="17"/>
  <c r="I320" i="17"/>
  <c r="J320" i="17"/>
  <c r="H320" i="17"/>
  <c r="B320" i="17"/>
  <c r="A320" i="17"/>
  <c r="I318" i="17"/>
  <c r="J318" i="17"/>
  <c r="H318" i="17"/>
  <c r="B318" i="17"/>
  <c r="A318" i="17"/>
  <c r="I316" i="17"/>
  <c r="J316" i="17"/>
  <c r="H316" i="17"/>
  <c r="B316" i="17"/>
  <c r="A316" i="17"/>
  <c r="A312" i="17"/>
  <c r="I310" i="17"/>
  <c r="H310" i="17"/>
  <c r="B310" i="17"/>
  <c r="A310" i="17"/>
  <c r="B306" i="17"/>
  <c r="A306" i="17"/>
  <c r="B300" i="17"/>
  <c r="A300" i="17"/>
  <c r="I298" i="17"/>
  <c r="H298" i="17"/>
  <c r="A298" i="17"/>
  <c r="B296" i="17"/>
  <c r="A296" i="17"/>
  <c r="I294" i="17"/>
  <c r="H294" i="17"/>
  <c r="A294" i="17"/>
  <c r="I292" i="17"/>
  <c r="J292" i="17"/>
  <c r="H292" i="17"/>
  <c r="A292" i="17"/>
  <c r="B290" i="17"/>
  <c r="A290" i="17"/>
  <c r="B286" i="17"/>
  <c r="A286" i="17"/>
  <c r="A284" i="17"/>
  <c r="A282" i="17"/>
  <c r="A280" i="17"/>
  <c r="A278" i="17"/>
  <c r="H557" i="1"/>
  <c r="K277" i="17"/>
  <c r="L277" i="17"/>
  <c r="M277" i="17"/>
  <c r="N277" i="17"/>
  <c r="O277" i="17"/>
  <c r="J276" i="17"/>
  <c r="I276" i="17"/>
  <c r="H276" i="17"/>
  <c r="B276" i="17"/>
  <c r="A276" i="17"/>
  <c r="H550" i="1"/>
  <c r="J274" i="17"/>
  <c r="I274" i="17"/>
  <c r="A273" i="17"/>
  <c r="J271" i="17"/>
  <c r="I271" i="17"/>
  <c r="B271" i="17"/>
  <c r="A271" i="17"/>
  <c r="B269" i="17"/>
  <c r="A269" i="17"/>
  <c r="B268" i="17"/>
  <c r="A268" i="17"/>
  <c r="B263" i="17"/>
  <c r="A263" i="17"/>
  <c r="B258" i="17"/>
  <c r="A258" i="17"/>
  <c r="B251" i="17"/>
  <c r="A251" i="17"/>
  <c r="B248" i="17"/>
  <c r="A248" i="17"/>
  <c r="J246" i="17"/>
  <c r="I246" i="17"/>
  <c r="H245" i="17"/>
  <c r="B245" i="17"/>
  <c r="A245" i="17"/>
  <c r="L244" i="17"/>
  <c r="M244" i="17"/>
  <c r="N244" i="17"/>
  <c r="O244" i="17"/>
  <c r="K244" i="17"/>
  <c r="J243" i="17"/>
  <c r="I243" i="17"/>
  <c r="H242" i="17"/>
  <c r="A242" i="17"/>
  <c r="L241" i="17"/>
  <c r="M241" i="17"/>
  <c r="N241" i="17"/>
  <c r="O241" i="17"/>
  <c r="K241" i="17"/>
  <c r="J240" i="17"/>
  <c r="I240" i="17"/>
  <c r="H239" i="17"/>
  <c r="B239" i="17"/>
  <c r="A239" i="17"/>
  <c r="K238" i="17"/>
  <c r="J237" i="17"/>
  <c r="I237" i="17"/>
  <c r="H236" i="17"/>
  <c r="B236" i="17"/>
  <c r="A236" i="17"/>
  <c r="B233" i="17"/>
  <c r="A233" i="17"/>
  <c r="B216" i="17"/>
  <c r="A216" i="17"/>
  <c r="I210" i="17"/>
  <c r="H210" i="17"/>
  <c r="B210" i="17"/>
  <c r="A210" i="17"/>
  <c r="I205" i="17"/>
  <c r="H204" i="17"/>
  <c r="B204" i="17"/>
  <c r="A204" i="17"/>
  <c r="B198" i="17"/>
  <c r="A198" i="17"/>
  <c r="B197" i="17"/>
  <c r="A197" i="17"/>
  <c r="I196" i="17"/>
  <c r="J196" i="17"/>
  <c r="K196" i="17"/>
  <c r="L196" i="17"/>
  <c r="M196" i="17"/>
  <c r="N196" i="17"/>
  <c r="O196" i="17"/>
  <c r="H196" i="17"/>
  <c r="H195" i="17"/>
  <c r="I195" i="17"/>
  <c r="J195" i="17"/>
  <c r="K195" i="17"/>
  <c r="L195" i="17"/>
  <c r="M195" i="17"/>
  <c r="N195" i="17"/>
  <c r="O195" i="17"/>
  <c r="A195" i="17"/>
  <c r="I194" i="17"/>
  <c r="J194" i="17"/>
  <c r="K194" i="17"/>
  <c r="L194" i="17"/>
  <c r="M194" i="17"/>
  <c r="N194" i="17"/>
  <c r="O194" i="17"/>
  <c r="B194" i="17"/>
  <c r="A194" i="17"/>
  <c r="A176" i="17"/>
  <c r="A174" i="17"/>
  <c r="A172" i="17"/>
  <c r="A169" i="17"/>
  <c r="A167" i="17"/>
  <c r="A165" i="17"/>
  <c r="A160" i="17"/>
  <c r="A158" i="17"/>
  <c r="A155" i="17"/>
  <c r="A137" i="17"/>
  <c r="B135" i="17"/>
  <c r="A135" i="17"/>
  <c r="L134" i="17"/>
  <c r="M134" i="17"/>
  <c r="N134" i="17"/>
  <c r="O134" i="17"/>
  <c r="K134" i="17"/>
  <c r="I133" i="17"/>
  <c r="H133" i="17"/>
  <c r="B133" i="17"/>
  <c r="A133" i="17"/>
  <c r="B131" i="17"/>
  <c r="A131" i="17"/>
  <c r="L130" i="17"/>
  <c r="M130" i="17"/>
  <c r="N130" i="17"/>
  <c r="O130" i="17"/>
  <c r="I129" i="17"/>
  <c r="H129" i="17"/>
  <c r="B129" i="17"/>
  <c r="A129" i="17"/>
  <c r="L128" i="17"/>
  <c r="M128" i="17"/>
  <c r="N128" i="17"/>
  <c r="O128" i="17"/>
  <c r="K128" i="17"/>
  <c r="J127" i="17"/>
  <c r="I127" i="17"/>
  <c r="H127" i="17"/>
  <c r="B127" i="17"/>
  <c r="A127" i="17"/>
  <c r="L126" i="17"/>
  <c r="M126" i="17"/>
  <c r="N126" i="17"/>
  <c r="O126" i="17"/>
  <c r="K126" i="17"/>
  <c r="I125" i="17"/>
  <c r="H125" i="17"/>
  <c r="B125" i="17"/>
  <c r="A125" i="17"/>
  <c r="B122" i="17"/>
  <c r="A122" i="17"/>
  <c r="B121" i="17"/>
  <c r="A121" i="17"/>
  <c r="I120" i="17"/>
  <c r="J120" i="17"/>
  <c r="K120" i="17"/>
  <c r="L120" i="17"/>
  <c r="M120" i="17"/>
  <c r="N120" i="17"/>
  <c r="O120" i="17"/>
  <c r="H120" i="17"/>
  <c r="B120" i="17"/>
  <c r="A120" i="17"/>
  <c r="L119" i="17"/>
  <c r="M119" i="17"/>
  <c r="N119" i="17"/>
  <c r="O119" i="17"/>
  <c r="K119" i="17"/>
  <c r="I118" i="17"/>
  <c r="H117" i="17"/>
  <c r="B117" i="17"/>
  <c r="A117" i="17"/>
  <c r="B115" i="17"/>
  <c r="A115" i="17"/>
  <c r="K114" i="17"/>
  <c r="L114" i="17"/>
  <c r="M114" i="17"/>
  <c r="N114" i="17"/>
  <c r="I114" i="17"/>
  <c r="J114" i="17"/>
  <c r="H114" i="17"/>
  <c r="B114" i="17"/>
  <c r="A114" i="17"/>
  <c r="B96" i="17"/>
  <c r="A96" i="17"/>
  <c r="K78" i="17"/>
  <c r="J78" i="17"/>
  <c r="I78" i="17"/>
  <c r="H78" i="17"/>
  <c r="B78" i="17"/>
  <c r="A78" i="17"/>
  <c r="O62" i="17"/>
  <c r="N62" i="17"/>
  <c r="M62" i="17"/>
  <c r="L62" i="17"/>
  <c r="K62" i="17"/>
  <c r="J60" i="17"/>
  <c r="I60" i="17"/>
  <c r="H60" i="17"/>
  <c r="B60" i="17"/>
  <c r="A60" i="17"/>
  <c r="L59" i="17"/>
  <c r="M59" i="17"/>
  <c r="N59" i="17"/>
  <c r="O59" i="17"/>
  <c r="K59" i="17"/>
  <c r="J58" i="17"/>
  <c r="I58" i="17"/>
  <c r="H57" i="17"/>
  <c r="A57" i="17"/>
  <c r="B54" i="17"/>
  <c r="A54" i="17"/>
  <c r="L53" i="17"/>
  <c r="M53" i="17"/>
  <c r="N53" i="17"/>
  <c r="O53" i="17"/>
  <c r="J52" i="17"/>
  <c r="I52" i="17"/>
  <c r="H52" i="17"/>
  <c r="B52" i="17"/>
  <c r="A52" i="17"/>
  <c r="B50" i="17"/>
  <c r="A50" i="17"/>
  <c r="M29" i="17"/>
  <c r="N29" i="17"/>
  <c r="O29" i="17"/>
  <c r="J28" i="17"/>
  <c r="H28" i="17"/>
  <c r="I48" i="17"/>
  <c r="J48" i="17"/>
  <c r="K48" i="17"/>
  <c r="L48" i="17"/>
  <c r="M48" i="17"/>
  <c r="N48" i="17"/>
  <c r="O48" i="17"/>
  <c r="H48" i="17"/>
  <c r="B48" i="17"/>
  <c r="A48" i="17"/>
  <c r="L47" i="17"/>
  <c r="M47" i="17"/>
  <c r="N47" i="17"/>
  <c r="O47" i="17"/>
  <c r="J45" i="17"/>
  <c r="I45" i="17"/>
  <c r="H45" i="17"/>
  <c r="B45" i="17"/>
  <c r="A45" i="17"/>
  <c r="L44" i="17"/>
  <c r="M44" i="17"/>
  <c r="N44" i="17"/>
  <c r="O44" i="17"/>
  <c r="K44" i="17"/>
  <c r="I43" i="17"/>
  <c r="H42" i="17"/>
  <c r="B42" i="17"/>
  <c r="A42" i="17"/>
  <c r="L41" i="17"/>
  <c r="M41" i="17"/>
  <c r="N41" i="17"/>
  <c r="O41" i="17"/>
  <c r="K41" i="17"/>
  <c r="I40" i="17"/>
  <c r="H39" i="17"/>
  <c r="B39" i="17"/>
  <c r="A39" i="17"/>
  <c r="L37" i="17"/>
  <c r="M37" i="17"/>
  <c r="N37" i="17"/>
  <c r="O37" i="17"/>
  <c r="K37" i="17"/>
  <c r="J36" i="17"/>
  <c r="I36" i="17"/>
  <c r="H35" i="17"/>
  <c r="B35" i="17"/>
  <c r="A35" i="17"/>
  <c r="L34" i="17"/>
  <c r="M34" i="17"/>
  <c r="N34" i="17"/>
  <c r="O34" i="17"/>
  <c r="K34" i="17"/>
  <c r="J32" i="17"/>
  <c r="I32" i="17"/>
  <c r="H32" i="17"/>
  <c r="B32" i="17"/>
  <c r="A32" i="17"/>
  <c r="L30" i="17"/>
  <c r="M30" i="17"/>
  <c r="N30" i="17"/>
  <c r="O30" i="17"/>
  <c r="K30" i="17"/>
  <c r="J31" i="17"/>
  <c r="I31" i="17"/>
  <c r="H30" i="17"/>
  <c r="B30" i="17"/>
  <c r="A30" i="17"/>
  <c r="B28" i="17"/>
  <c r="A28" i="17"/>
  <c r="I27" i="17"/>
  <c r="J27" i="17"/>
  <c r="K27" i="17"/>
  <c r="L27" i="17"/>
  <c r="M27" i="17"/>
  <c r="N27" i="17"/>
  <c r="O27" i="17"/>
  <c r="H27" i="17"/>
  <c r="B24" i="17"/>
  <c r="A24" i="17"/>
  <c r="B27" i="17"/>
  <c r="A27" i="17"/>
  <c r="I564" i="1"/>
  <c r="L193" i="17"/>
  <c r="M193" i="17"/>
  <c r="N193" i="17"/>
  <c r="O193" i="17"/>
  <c r="K193" i="17"/>
  <c r="J192" i="17"/>
  <c r="I192" i="17"/>
  <c r="H191" i="17"/>
  <c r="B191" i="17"/>
  <c r="A191" i="17"/>
  <c r="L190" i="17"/>
  <c r="M190" i="17"/>
  <c r="N190" i="17"/>
  <c r="O190" i="17"/>
  <c r="K190" i="17"/>
  <c r="J189" i="17"/>
  <c r="I189" i="17"/>
  <c r="H188" i="17"/>
  <c r="B188" i="17"/>
  <c r="A188" i="17"/>
  <c r="B185" i="17"/>
  <c r="A185" i="17"/>
  <c r="L180" i="17"/>
  <c r="M180" i="17"/>
  <c r="N180" i="17"/>
  <c r="O180" i="17"/>
  <c r="J180" i="17"/>
  <c r="I180" i="17"/>
  <c r="H180" i="17"/>
  <c r="O179" i="17"/>
  <c r="L179" i="17"/>
  <c r="M179" i="17"/>
  <c r="N179" i="17"/>
  <c r="J177" i="17"/>
  <c r="I177" i="17"/>
  <c r="H176" i="17"/>
  <c r="L175" i="17"/>
  <c r="M175" i="17"/>
  <c r="N175" i="17"/>
  <c r="O175" i="17"/>
  <c r="I174" i="17"/>
  <c r="H174" i="17"/>
  <c r="L173" i="17"/>
  <c r="M173" i="17"/>
  <c r="N173" i="17"/>
  <c r="O173" i="17"/>
  <c r="H172" i="17"/>
  <c r="L171" i="17"/>
  <c r="M171" i="17"/>
  <c r="N171" i="17"/>
  <c r="O171" i="17"/>
  <c r="J170" i="17"/>
  <c r="I170" i="17"/>
  <c r="H169" i="17"/>
  <c r="L167" i="17"/>
  <c r="M167" i="17"/>
  <c r="N167" i="17"/>
  <c r="O167" i="17"/>
  <c r="J168" i="17"/>
  <c r="I168" i="17"/>
  <c r="H167" i="17"/>
  <c r="L165" i="17"/>
  <c r="M165" i="17"/>
  <c r="N165" i="17"/>
  <c r="O165" i="17"/>
  <c r="J166" i="17"/>
  <c r="I166" i="17"/>
  <c r="H165" i="17"/>
  <c r="O164" i="17"/>
  <c r="M164" i="17"/>
  <c r="N164" i="17"/>
  <c r="J162" i="17"/>
  <c r="H160" i="17"/>
  <c r="P160" i="17" s="1"/>
  <c r="I158" i="17"/>
  <c r="J158" i="17"/>
  <c r="K158" i="17"/>
  <c r="L158" i="17"/>
  <c r="M158" i="17"/>
  <c r="N158" i="17"/>
  <c r="O158" i="17"/>
  <c r="H158" i="17"/>
  <c r="O151" i="17"/>
  <c r="N151" i="17"/>
  <c r="I151" i="17"/>
  <c r="J151" i="17"/>
  <c r="K151" i="17"/>
  <c r="M151" i="17"/>
  <c r="H151" i="17"/>
  <c r="B151" i="17"/>
  <c r="J305" i="1"/>
  <c r="K305" i="1"/>
  <c r="L305" i="1"/>
  <c r="F306" i="1"/>
  <c r="G306" i="1"/>
  <c r="H306" i="1"/>
  <c r="I306" i="1"/>
  <c r="J306" i="1"/>
  <c r="K306" i="1"/>
  <c r="L306" i="1"/>
  <c r="F307" i="1"/>
  <c r="G307" i="1"/>
  <c r="H307" i="1"/>
  <c r="I307" i="1"/>
  <c r="J307" i="1"/>
  <c r="K307" i="1"/>
  <c r="L307" i="1"/>
  <c r="F308" i="1"/>
  <c r="G308" i="1"/>
  <c r="H308" i="1"/>
  <c r="I308" i="1"/>
  <c r="J308" i="1"/>
  <c r="K308" i="1"/>
  <c r="L308" i="1"/>
  <c r="F309" i="1"/>
  <c r="G309" i="1"/>
  <c r="H309" i="1"/>
  <c r="I309" i="1"/>
  <c r="J309" i="1"/>
  <c r="K309" i="1"/>
  <c r="L309" i="1"/>
  <c r="E304" i="1"/>
  <c r="E309" i="1"/>
  <c r="E308" i="1"/>
  <c r="E307" i="1"/>
  <c r="E306" i="1"/>
  <c r="E305" i="1"/>
  <c r="I154" i="17"/>
  <c r="J154" i="17"/>
  <c r="K154" i="17"/>
  <c r="L154" i="17"/>
  <c r="M154" i="17"/>
  <c r="N154" i="17"/>
  <c r="O154" i="17"/>
  <c r="H154" i="17"/>
  <c r="B154" i="17"/>
  <c r="A154" i="17"/>
  <c r="I153" i="17"/>
  <c r="J153" i="17"/>
  <c r="K153" i="17"/>
  <c r="L153" i="17"/>
  <c r="M153" i="17"/>
  <c r="N153" i="17"/>
  <c r="O153" i="17"/>
  <c r="H153" i="17"/>
  <c r="B153" i="17"/>
  <c r="A153" i="17"/>
  <c r="A151" i="17"/>
  <c r="A147" i="17"/>
  <c r="A146" i="17"/>
  <c r="A142" i="17"/>
  <c r="A140" i="17"/>
  <c r="M302" i="1"/>
  <c r="M301" i="1"/>
  <c r="M300" i="1"/>
  <c r="M299" i="1"/>
  <c r="M298" i="1"/>
  <c r="L296" i="1"/>
  <c r="K296" i="1"/>
  <c r="J296" i="1"/>
  <c r="I296" i="1"/>
  <c r="H296" i="1"/>
  <c r="G296" i="1"/>
  <c r="F296" i="1"/>
  <c r="E296" i="1"/>
  <c r="M296" i="1"/>
  <c r="K180" i="17"/>
  <c r="I181" i="17"/>
  <c r="J181" i="17"/>
  <c r="K181" i="17"/>
  <c r="L181" i="17"/>
  <c r="M181" i="17"/>
  <c r="N181" i="17"/>
  <c r="O181" i="17"/>
  <c r="H181" i="17"/>
  <c r="B181" i="17"/>
  <c r="A181" i="17"/>
  <c r="A180" i="17"/>
  <c r="B174" i="17"/>
  <c r="B180" i="17"/>
  <c r="L141" i="17"/>
  <c r="M141" i="17"/>
  <c r="N141" i="17"/>
  <c r="O141" i="17"/>
  <c r="K141" i="17"/>
  <c r="I140" i="17"/>
  <c r="J140" i="17"/>
  <c r="H140" i="17"/>
  <c r="M307" i="1"/>
  <c r="M308" i="1"/>
  <c r="M309" i="1"/>
  <c r="M379" i="1"/>
  <c r="M378" i="1"/>
  <c r="M377" i="1"/>
  <c r="M376" i="1"/>
  <c r="M375" i="1"/>
  <c r="M374" i="1"/>
  <c r="L373" i="1"/>
  <c r="K373" i="1"/>
  <c r="J373" i="1"/>
  <c r="I373" i="1"/>
  <c r="H373" i="1"/>
  <c r="G373" i="1"/>
  <c r="F373" i="1"/>
  <c r="E373" i="1"/>
  <c r="M372" i="1"/>
  <c r="M371" i="1"/>
  <c r="M370" i="1"/>
  <c r="M369" i="1"/>
  <c r="M368" i="1"/>
  <c r="M367" i="1"/>
  <c r="L366" i="1"/>
  <c r="K366" i="1"/>
  <c r="J366" i="1"/>
  <c r="I366" i="1"/>
  <c r="H366" i="1"/>
  <c r="G366" i="1"/>
  <c r="F366" i="1"/>
  <c r="E366" i="1"/>
  <c r="M295" i="1"/>
  <c r="M294" i="1"/>
  <c r="M293" i="1"/>
  <c r="M292" i="1"/>
  <c r="M291" i="1"/>
  <c r="L289" i="1"/>
  <c r="K289" i="1"/>
  <c r="J289" i="1"/>
  <c r="I289" i="1"/>
  <c r="H289" i="1"/>
  <c r="G289" i="1"/>
  <c r="F289" i="1"/>
  <c r="E289" i="1"/>
  <c r="M289" i="1"/>
  <c r="M281" i="1"/>
  <c r="M280" i="1"/>
  <c r="M279" i="1"/>
  <c r="M278" i="1"/>
  <c r="M277" i="1"/>
  <c r="L275" i="1"/>
  <c r="K275" i="1"/>
  <c r="J275" i="1"/>
  <c r="I275" i="1"/>
  <c r="H275" i="1"/>
  <c r="G275" i="1"/>
  <c r="F275" i="1"/>
  <c r="E275" i="1"/>
  <c r="L473" i="1"/>
  <c r="O238" i="17" s="1"/>
  <c r="K473" i="1"/>
  <c r="N238" i="17" s="1"/>
  <c r="J473" i="1"/>
  <c r="M238" i="17" s="1"/>
  <c r="L238" i="17"/>
  <c r="L466" i="1"/>
  <c r="K466" i="1"/>
  <c r="K459" i="1"/>
  <c r="J466" i="1"/>
  <c r="I466" i="1"/>
  <c r="I459" i="1" s="1"/>
  <c r="L445" i="1"/>
  <c r="O208" i="17" s="1"/>
  <c r="K445" i="1"/>
  <c r="J445" i="1"/>
  <c r="M208" i="17"/>
  <c r="I445" i="1"/>
  <c r="H354" i="1"/>
  <c r="K175" i="17" s="1"/>
  <c r="H319" i="1"/>
  <c r="H585" i="1"/>
  <c r="H578" i="1"/>
  <c r="H571" i="1"/>
  <c r="H613" i="1"/>
  <c r="H599" i="1" s="1"/>
  <c r="H52" i="1"/>
  <c r="K29" i="17" s="1"/>
  <c r="H543" i="1"/>
  <c r="H347" i="1"/>
  <c r="H697" i="1"/>
  <c r="E742" i="1"/>
  <c r="E658" i="1"/>
  <c r="E657" i="1"/>
  <c r="F620" i="1"/>
  <c r="I620" i="1"/>
  <c r="J620" i="1"/>
  <c r="K620" i="1"/>
  <c r="L620" i="1"/>
  <c r="E620" i="1"/>
  <c r="F599" i="1"/>
  <c r="I599" i="1"/>
  <c r="J599" i="1"/>
  <c r="K599" i="1"/>
  <c r="L599" i="1"/>
  <c r="E599" i="1"/>
  <c r="F564" i="1"/>
  <c r="J564" i="1"/>
  <c r="K564" i="1"/>
  <c r="L564" i="1"/>
  <c r="E564" i="1"/>
  <c r="F536" i="1"/>
  <c r="F529" i="1" s="1"/>
  <c r="I268" i="17" s="1"/>
  <c r="I14" i="17" s="1"/>
  <c r="G536" i="1"/>
  <c r="I536" i="1"/>
  <c r="I529" i="1" s="1"/>
  <c r="J536" i="1"/>
  <c r="K536" i="1"/>
  <c r="L536" i="1"/>
  <c r="L529" i="1" s="1"/>
  <c r="O268" i="17" s="1"/>
  <c r="O14" i="17" s="1"/>
  <c r="E536" i="1"/>
  <c r="J529" i="1"/>
  <c r="F508" i="1"/>
  <c r="H508" i="1"/>
  <c r="I508" i="1"/>
  <c r="J508" i="1"/>
  <c r="K508" i="1"/>
  <c r="L508" i="1"/>
  <c r="E508" i="1"/>
  <c r="F459" i="1"/>
  <c r="G459" i="1"/>
  <c r="J459" i="1"/>
  <c r="L459" i="1"/>
  <c r="E459" i="1"/>
  <c r="H438" i="1"/>
  <c r="J438" i="1"/>
  <c r="L438" i="1"/>
  <c r="F382" i="1"/>
  <c r="G382" i="1"/>
  <c r="I382" i="1"/>
  <c r="L184" i="17" s="1"/>
  <c r="J382" i="1"/>
  <c r="M184" i="17" s="1"/>
  <c r="K382" i="1"/>
  <c r="L382" i="1"/>
  <c r="O184" i="17" s="1"/>
  <c r="E382" i="1"/>
  <c r="E235" i="1" s="1"/>
  <c r="E164" i="1"/>
  <c r="E122" i="1"/>
  <c r="E108" i="1"/>
  <c r="J38" i="1"/>
  <c r="K38" i="1"/>
  <c r="L38" i="1"/>
  <c r="E38" i="1"/>
  <c r="I319" i="1"/>
  <c r="J280" i="17"/>
  <c r="I280" i="17"/>
  <c r="J282" i="17"/>
  <c r="I282" i="17"/>
  <c r="I284" i="17"/>
  <c r="I287" i="17"/>
  <c r="H286" i="17"/>
  <c r="H278" i="17" s="1"/>
  <c r="L281" i="17"/>
  <c r="M281" i="17"/>
  <c r="N281" i="17"/>
  <c r="O281" i="17"/>
  <c r="K281" i="17"/>
  <c r="L283" i="17"/>
  <c r="M283" i="17"/>
  <c r="N283" i="17"/>
  <c r="O283" i="17"/>
  <c r="L285" i="17"/>
  <c r="M285" i="17"/>
  <c r="N285" i="17"/>
  <c r="O285" i="17"/>
  <c r="K285" i="17"/>
  <c r="L288" i="17"/>
  <c r="M288" i="17"/>
  <c r="N288" i="17"/>
  <c r="O288" i="17"/>
  <c r="K288" i="17"/>
  <c r="L293" i="17"/>
  <c r="M293" i="17"/>
  <c r="N293" i="17"/>
  <c r="O293" i="17"/>
  <c r="K293" i="17"/>
  <c r="P292" i="17" s="1"/>
  <c r="L295" i="17"/>
  <c r="M295" i="17"/>
  <c r="N295" i="17"/>
  <c r="O295" i="17"/>
  <c r="J186" i="17"/>
  <c r="J182" i="17" s="1"/>
  <c r="I186" i="17"/>
  <c r="H185" i="17"/>
  <c r="H182" i="17" s="1"/>
  <c r="K187" i="17"/>
  <c r="N184" i="17"/>
  <c r="L187" i="17"/>
  <c r="M187" i="17"/>
  <c r="N187" i="17"/>
  <c r="O187" i="17"/>
  <c r="K167" i="17"/>
  <c r="P167" i="17" s="1"/>
  <c r="K165" i="17"/>
  <c r="K146" i="17"/>
  <c r="H340" i="1"/>
  <c r="H214" i="1"/>
  <c r="K130" i="17"/>
  <c r="B312" i="17"/>
  <c r="B278" i="17"/>
  <c r="B273" i="17"/>
  <c r="B195" i="17"/>
  <c r="C119" i="24"/>
  <c r="C77" i="24"/>
  <c r="K212" i="17"/>
  <c r="K208" i="17"/>
  <c r="G693" i="1"/>
  <c r="J324" i="17"/>
  <c r="O325" i="17"/>
  <c r="L325" i="17"/>
  <c r="M325" i="17"/>
  <c r="N325" i="17"/>
  <c r="G627" i="1"/>
  <c r="J298" i="17"/>
  <c r="J296" i="17" s="1"/>
  <c r="L272" i="17"/>
  <c r="M272" i="17"/>
  <c r="N272" i="17"/>
  <c r="O272" i="17"/>
  <c r="L321" i="17"/>
  <c r="M321" i="17"/>
  <c r="N321" i="17"/>
  <c r="O321" i="17"/>
  <c r="K321" i="17"/>
  <c r="P320" i="17" s="1"/>
  <c r="L323" i="17"/>
  <c r="M323" i="17"/>
  <c r="N323" i="17"/>
  <c r="O323" i="17"/>
  <c r="K323" i="17"/>
  <c r="H693" i="1"/>
  <c r="H669" i="1"/>
  <c r="H94" i="1"/>
  <c r="H627" i="1"/>
  <c r="M247" i="17"/>
  <c r="N247" i="17"/>
  <c r="O247" i="17"/>
  <c r="H494" i="1"/>
  <c r="K247" i="17" s="1"/>
  <c r="C206" i="24"/>
  <c r="C207" i="24" s="1"/>
  <c r="B206" i="24"/>
  <c r="A206" i="24"/>
  <c r="C204" i="24"/>
  <c r="C205" i="24"/>
  <c r="B204" i="24"/>
  <c r="A204" i="24"/>
  <c r="C202" i="24"/>
  <c r="C203" i="24" s="1"/>
  <c r="B202" i="24"/>
  <c r="A202" i="24"/>
  <c r="C200" i="24"/>
  <c r="C201" i="24" s="1"/>
  <c r="B200" i="24"/>
  <c r="A200" i="24"/>
  <c r="C199" i="24"/>
  <c r="B199" i="24"/>
  <c r="A199" i="24"/>
  <c r="C198" i="24"/>
  <c r="B198" i="24"/>
  <c r="A198" i="24"/>
  <c r="C196" i="24"/>
  <c r="B196" i="24"/>
  <c r="A196" i="24"/>
  <c r="C194" i="24"/>
  <c r="B194" i="24"/>
  <c r="A194" i="24"/>
  <c r="C193" i="24"/>
  <c r="C192" i="24"/>
  <c r="C191" i="24"/>
  <c r="B191" i="24"/>
  <c r="A191" i="24"/>
  <c r="C190" i="24"/>
  <c r="B190" i="24"/>
  <c r="A190" i="24"/>
  <c r="C189" i="24"/>
  <c r="B189" i="24"/>
  <c r="A189" i="24"/>
  <c r="C184" i="24"/>
  <c r="C186" i="24" s="1"/>
  <c r="B184" i="24"/>
  <c r="A184" i="24"/>
  <c r="C183" i="24"/>
  <c r="B183" i="24"/>
  <c r="A183" i="24"/>
  <c r="C182" i="24"/>
  <c r="B182" i="24"/>
  <c r="A182" i="24"/>
  <c r="C181" i="24"/>
  <c r="B181" i="24"/>
  <c r="A181" i="24"/>
  <c r="C180" i="24"/>
  <c r="B180" i="24"/>
  <c r="A180" i="24"/>
  <c r="C179" i="24"/>
  <c r="A179" i="24"/>
  <c r="C177" i="24"/>
  <c r="B177" i="24"/>
  <c r="A177" i="24"/>
  <c r="C176" i="24"/>
  <c r="B176" i="24"/>
  <c r="A176" i="24"/>
  <c r="B175" i="24"/>
  <c r="A175" i="24"/>
  <c r="C172" i="24"/>
  <c r="C171" i="24"/>
  <c r="A171" i="24"/>
  <c r="C170" i="24"/>
  <c r="B170" i="24"/>
  <c r="A170" i="24"/>
  <c r="C166" i="24"/>
  <c r="A166" i="24"/>
  <c r="C165" i="24"/>
  <c r="A165" i="24"/>
  <c r="C164" i="24"/>
  <c r="B164" i="24"/>
  <c r="A164" i="24"/>
  <c r="C163" i="24"/>
  <c r="A163" i="24"/>
  <c r="C162" i="24"/>
  <c r="A162" i="24"/>
  <c r="C160" i="24"/>
  <c r="A160" i="24"/>
  <c r="C158" i="24"/>
  <c r="A158" i="24"/>
  <c r="C157" i="24"/>
  <c r="A157" i="24"/>
  <c r="C156" i="24"/>
  <c r="B156" i="24"/>
  <c r="A156" i="24"/>
  <c r="C155" i="24"/>
  <c r="A155" i="24"/>
  <c r="C151" i="24"/>
  <c r="B151" i="24"/>
  <c r="A151" i="24"/>
  <c r="C150" i="24"/>
  <c r="B150" i="24"/>
  <c r="A150" i="24"/>
  <c r="B149" i="24"/>
  <c r="A149" i="24"/>
  <c r="C147" i="24"/>
  <c r="B147" i="24"/>
  <c r="A147" i="24"/>
  <c r="C146" i="24"/>
  <c r="B146" i="24"/>
  <c r="A146" i="24"/>
  <c r="C145" i="24"/>
  <c r="C148" i="24" s="1"/>
  <c r="B145" i="24"/>
  <c r="A145" i="24"/>
  <c r="C141" i="24"/>
  <c r="B141" i="24"/>
  <c r="A141" i="24"/>
  <c r="C140" i="24"/>
  <c r="B140" i="24"/>
  <c r="A140" i="24"/>
  <c r="C139" i="24"/>
  <c r="B139" i="24"/>
  <c r="A139" i="24"/>
  <c r="C138" i="24"/>
  <c r="B138" i="24"/>
  <c r="A138" i="24"/>
  <c r="C137" i="24"/>
  <c r="B137" i="24"/>
  <c r="A137" i="24"/>
  <c r="C136" i="24"/>
  <c r="B136" i="24"/>
  <c r="A136" i="24"/>
  <c r="C135" i="24"/>
  <c r="B135" i="24"/>
  <c r="A135" i="24"/>
  <c r="C130" i="24"/>
  <c r="B130" i="24"/>
  <c r="A130" i="24"/>
  <c r="C129" i="24"/>
  <c r="B129" i="24"/>
  <c r="A129" i="24"/>
  <c r="C128" i="24"/>
  <c r="C131" i="24" s="1"/>
  <c r="B128" i="24"/>
  <c r="A128" i="24"/>
  <c r="B127" i="24"/>
  <c r="A127" i="24"/>
  <c r="C126" i="24"/>
  <c r="A126" i="24"/>
  <c r="C125" i="24"/>
  <c r="A125" i="24"/>
  <c r="C123" i="24"/>
  <c r="B123" i="24"/>
  <c r="A123" i="24"/>
  <c r="C121" i="24"/>
  <c r="B121" i="24"/>
  <c r="A121" i="24"/>
  <c r="B119" i="24"/>
  <c r="A119" i="24"/>
  <c r="C117" i="24"/>
  <c r="C116" i="24"/>
  <c r="B116" i="24"/>
  <c r="A116" i="24"/>
  <c r="B114" i="24"/>
  <c r="A114" i="24"/>
  <c r="C112" i="24"/>
  <c r="A112" i="24"/>
  <c r="C111" i="24"/>
  <c r="A111" i="24"/>
  <c r="C110" i="24"/>
  <c r="A110" i="24"/>
  <c r="C109" i="24"/>
  <c r="B109" i="24"/>
  <c r="A109" i="24"/>
  <c r="C108" i="24"/>
  <c r="B108" i="24"/>
  <c r="A108" i="24"/>
  <c r="C107" i="24"/>
  <c r="A107" i="24"/>
  <c r="C106" i="24"/>
  <c r="A106" i="24"/>
  <c r="C105" i="24"/>
  <c r="A105" i="24"/>
  <c r="C104" i="24"/>
  <c r="B104" i="24"/>
  <c r="A104" i="24"/>
  <c r="C102" i="24"/>
  <c r="A102" i="24"/>
  <c r="C101" i="24"/>
  <c r="A101" i="24"/>
  <c r="A99" i="24"/>
  <c r="C98" i="24"/>
  <c r="A98" i="24"/>
  <c r="C97" i="24"/>
  <c r="B97" i="24"/>
  <c r="A97" i="24"/>
  <c r="B96" i="24"/>
  <c r="A96" i="24"/>
  <c r="C95" i="24"/>
  <c r="B95" i="24"/>
  <c r="A95" i="24"/>
  <c r="C94" i="24"/>
  <c r="B94" i="24"/>
  <c r="A94" i="24"/>
  <c r="C92" i="24"/>
  <c r="B92" i="24"/>
  <c r="A92" i="24"/>
  <c r="C90" i="24"/>
  <c r="B90" i="24"/>
  <c r="A90" i="24"/>
  <c r="A89" i="24"/>
  <c r="B88" i="24"/>
  <c r="A88" i="24"/>
  <c r="C87" i="24"/>
  <c r="B87" i="24"/>
  <c r="A87" i="24"/>
  <c r="C86" i="24"/>
  <c r="B86" i="24"/>
  <c r="A86" i="24"/>
  <c r="C85" i="24"/>
  <c r="B85" i="24"/>
  <c r="A85" i="24"/>
  <c r="C84" i="24"/>
  <c r="B84" i="24"/>
  <c r="A84" i="24"/>
  <c r="C76" i="24"/>
  <c r="B76" i="24"/>
  <c r="A76" i="24"/>
  <c r="C75" i="24"/>
  <c r="C74" i="24"/>
  <c r="C73" i="24"/>
  <c r="C72" i="24"/>
  <c r="C71" i="24"/>
  <c r="C70" i="24"/>
  <c r="C69" i="24"/>
  <c r="C68" i="24"/>
  <c r="C67" i="24"/>
  <c r="C66" i="24"/>
  <c r="C65" i="24"/>
  <c r="C64" i="24"/>
  <c r="C63" i="24"/>
  <c r="C62" i="24"/>
  <c r="C61" i="24"/>
  <c r="C60" i="24"/>
  <c r="C59" i="24"/>
  <c r="B59" i="24"/>
  <c r="A59" i="24"/>
  <c r="C54" i="24"/>
  <c r="C53" i="24"/>
  <c r="C52" i="24"/>
  <c r="C51" i="24"/>
  <c r="C50" i="24"/>
  <c r="C49" i="24"/>
  <c r="C48" i="24"/>
  <c r="C47" i="24"/>
  <c r="C46" i="24"/>
  <c r="C45" i="24"/>
  <c r="C44" i="24"/>
  <c r="C43" i="24"/>
  <c r="C42" i="24"/>
  <c r="C41" i="24"/>
  <c r="C40" i="24"/>
  <c r="C39" i="24"/>
  <c r="C38" i="24"/>
  <c r="C37" i="24"/>
  <c r="B37" i="24"/>
  <c r="A37" i="24"/>
  <c r="C36" i="24"/>
  <c r="A36" i="24"/>
  <c r="B35" i="24"/>
  <c r="A35" i="24"/>
  <c r="C31" i="24"/>
  <c r="C32" i="24" s="1"/>
  <c r="B31" i="24"/>
  <c r="A31" i="24"/>
  <c r="C30" i="24"/>
  <c r="B30" i="24"/>
  <c r="A30" i="24"/>
  <c r="C29" i="24"/>
  <c r="C28" i="24"/>
  <c r="B28" i="24"/>
  <c r="A28" i="24"/>
  <c r="C25" i="24"/>
  <c r="B25" i="24"/>
  <c r="A25" i="24"/>
  <c r="C24" i="24"/>
  <c r="B24" i="24"/>
  <c r="A24" i="24"/>
  <c r="C23" i="24"/>
  <c r="B23" i="24"/>
  <c r="A23" i="24"/>
  <c r="C22" i="24"/>
  <c r="C21" i="24"/>
  <c r="B21" i="24"/>
  <c r="A21" i="24"/>
  <c r="C20" i="24"/>
  <c r="B20" i="24"/>
  <c r="A20" i="24"/>
  <c r="C19" i="24"/>
  <c r="B19" i="24"/>
  <c r="A19" i="24"/>
  <c r="C16" i="24"/>
  <c r="B16" i="24"/>
  <c r="A16" i="24"/>
  <c r="C15" i="24"/>
  <c r="B15" i="24"/>
  <c r="A15" i="24"/>
  <c r="C14" i="24"/>
  <c r="B14" i="24"/>
  <c r="A14" i="24"/>
  <c r="B11" i="24"/>
  <c r="A11" i="24"/>
  <c r="P23" i="23"/>
  <c r="O23" i="23"/>
  <c r="N23" i="23"/>
  <c r="M23" i="23"/>
  <c r="L23" i="23"/>
  <c r="K23" i="23"/>
  <c r="J23" i="23"/>
  <c r="A72" i="21"/>
  <c r="A58" i="21"/>
  <c r="A55" i="21"/>
  <c r="A52" i="21"/>
  <c r="I45" i="21"/>
  <c r="J45" i="21"/>
  <c r="K45" i="21"/>
  <c r="L45" i="21"/>
  <c r="M45" i="21"/>
  <c r="A31" i="21"/>
  <c r="A19" i="21"/>
  <c r="G17" i="21"/>
  <c r="F17" i="21"/>
  <c r="A10" i="21"/>
  <c r="H115" i="1"/>
  <c r="K275" i="17"/>
  <c r="L319" i="17"/>
  <c r="M319" i="17"/>
  <c r="N319" i="17"/>
  <c r="O319" i="17"/>
  <c r="K319" i="17"/>
  <c r="L317" i="17"/>
  <c r="M317" i="17"/>
  <c r="N317" i="17"/>
  <c r="O317" i="17"/>
  <c r="K317" i="17"/>
  <c r="P316" i="17" s="1"/>
  <c r="L311" i="17"/>
  <c r="M311" i="17"/>
  <c r="N311" i="17"/>
  <c r="O311" i="17"/>
  <c r="K311" i="17"/>
  <c r="H648" i="1"/>
  <c r="I648" i="1"/>
  <c r="J648" i="1"/>
  <c r="K648" i="1"/>
  <c r="L648" i="1"/>
  <c r="M268" i="17"/>
  <c r="M14" i="17" s="1"/>
  <c r="L299" i="17"/>
  <c r="M299" i="17"/>
  <c r="N299" i="17"/>
  <c r="O299" i="17"/>
  <c r="K299" i="17"/>
  <c r="P298" i="17" s="1"/>
  <c r="B137" i="17"/>
  <c r="B142" i="17"/>
  <c r="B147" i="17"/>
  <c r="B155" i="17"/>
  <c r="B165" i="17"/>
  <c r="B160" i="17"/>
  <c r="B106" i="24" s="1"/>
  <c r="B167" i="17"/>
  <c r="B169" i="17"/>
  <c r="B242" i="17"/>
  <c r="B292" i="17"/>
  <c r="B294" i="17"/>
  <c r="L297" i="17"/>
  <c r="M297" i="17"/>
  <c r="N297" i="17"/>
  <c r="O297" i="17"/>
  <c r="B196" i="17"/>
  <c r="B176" i="17"/>
  <c r="B172" i="17"/>
  <c r="B158" i="17"/>
  <c r="B146" i="17"/>
  <c r="B140" i="17"/>
  <c r="I172" i="17"/>
  <c r="J172" i="17"/>
  <c r="K173" i="17"/>
  <c r="K171" i="17"/>
  <c r="L235" i="17"/>
  <c r="M235" i="17"/>
  <c r="N235" i="17"/>
  <c r="O235" i="17"/>
  <c r="K235" i="17"/>
  <c r="J234" i="17"/>
  <c r="I234" i="17"/>
  <c r="H233" i="17"/>
  <c r="L265" i="17"/>
  <c r="M265" i="17"/>
  <c r="N265" i="17"/>
  <c r="O265" i="17"/>
  <c r="K265" i="17"/>
  <c r="I263" i="17"/>
  <c r="J263" i="17"/>
  <c r="H263" i="17"/>
  <c r="L260" i="17"/>
  <c r="L252" i="17" s="1"/>
  <c r="M260" i="17"/>
  <c r="M252" i="17" s="1"/>
  <c r="N260" i="17"/>
  <c r="O260" i="17"/>
  <c r="O252" i="17" s="1"/>
  <c r="K260" i="17"/>
  <c r="I259" i="17"/>
  <c r="I251" i="17" s="1"/>
  <c r="H258" i="17"/>
  <c r="I248" i="17"/>
  <c r="J248" i="17"/>
  <c r="J216" i="17" s="1"/>
  <c r="K248" i="17"/>
  <c r="L248" i="17"/>
  <c r="M248" i="17"/>
  <c r="N248" i="17"/>
  <c r="O248" i="17"/>
  <c r="H248" i="17"/>
  <c r="B298" i="17"/>
  <c r="B57" i="17"/>
  <c r="B282" i="17"/>
  <c r="B280" i="17"/>
  <c r="B284" i="17"/>
  <c r="P338" i="17"/>
  <c r="O336" i="17"/>
  <c r="O334" i="17" s="1"/>
  <c r="N334" i="17"/>
  <c r="K334" i="17"/>
  <c r="I334" i="17"/>
  <c r="O329" i="17"/>
  <c r="N329" i="17"/>
  <c r="M329" i="17"/>
  <c r="L329" i="17"/>
  <c r="K329" i="17"/>
  <c r="J329" i="17"/>
  <c r="I329" i="17"/>
  <c r="O330" i="17"/>
  <c r="N330" i="17"/>
  <c r="M330" i="17"/>
  <c r="L330" i="17"/>
  <c r="K330" i="17"/>
  <c r="J330" i="17"/>
  <c r="I330" i="17"/>
  <c r="O328" i="17"/>
  <c r="N328" i="17"/>
  <c r="M328" i="17"/>
  <c r="L328" i="17"/>
  <c r="K328" i="17"/>
  <c r="J328" i="17"/>
  <c r="I328" i="17"/>
  <c r="H328" i="17"/>
  <c r="O326" i="17"/>
  <c r="N326" i="17"/>
  <c r="M326" i="17"/>
  <c r="L326" i="17"/>
  <c r="K326" i="17"/>
  <c r="J326" i="17"/>
  <c r="I326" i="17"/>
  <c r="H326" i="17"/>
  <c r="P326" i="17" s="1"/>
  <c r="I314" i="17"/>
  <c r="P305" i="17"/>
  <c r="P304" i="17"/>
  <c r="P303" i="17"/>
  <c r="I296" i="17"/>
  <c r="H296" i="17"/>
  <c r="H290" i="17"/>
  <c r="J287" i="17"/>
  <c r="B163" i="24"/>
  <c r="J269" i="17"/>
  <c r="O259" i="17"/>
  <c r="N259" i="17"/>
  <c r="M259" i="17"/>
  <c r="L259" i="17"/>
  <c r="K259" i="17"/>
  <c r="P256" i="17"/>
  <c r="I254" i="17"/>
  <c r="P254" i="17" s="1"/>
  <c r="H253" i="17"/>
  <c r="P253" i="17" s="1"/>
  <c r="P239" i="17"/>
  <c r="P232" i="17"/>
  <c r="P231" i="17"/>
  <c r="J230" i="17"/>
  <c r="P230" i="17" s="1"/>
  <c r="P229" i="17"/>
  <c r="P228" i="17"/>
  <c r="P227" i="17"/>
  <c r="P226" i="17"/>
  <c r="P225" i="17"/>
  <c r="P224" i="17"/>
  <c r="P223" i="17"/>
  <c r="P222" i="17"/>
  <c r="J221" i="17"/>
  <c r="P221" i="17" s="1"/>
  <c r="P220" i="17"/>
  <c r="P219" i="17"/>
  <c r="J218" i="17"/>
  <c r="P218" i="17" s="1"/>
  <c r="O212" i="17"/>
  <c r="N212" i="17"/>
  <c r="M212" i="17"/>
  <c r="L212" i="17"/>
  <c r="O205" i="17"/>
  <c r="N205" i="17"/>
  <c r="M205" i="17"/>
  <c r="L205" i="17"/>
  <c r="P196" i="17"/>
  <c r="A196" i="17"/>
  <c r="P188" i="17"/>
  <c r="B182" i="17"/>
  <c r="A182" i="17"/>
  <c r="P172" i="17"/>
  <c r="P165" i="17"/>
  <c r="O150" i="17"/>
  <c r="N150" i="17"/>
  <c r="M150" i="17"/>
  <c r="J148" i="17"/>
  <c r="I148" i="17"/>
  <c r="H147" i="17"/>
  <c r="O146" i="17"/>
  <c r="N146" i="17"/>
  <c r="M146" i="17"/>
  <c r="L146" i="17"/>
  <c r="J146" i="17"/>
  <c r="I146" i="17"/>
  <c r="H146" i="17"/>
  <c r="J143" i="17"/>
  <c r="I143" i="17"/>
  <c r="H142" i="17"/>
  <c r="O132" i="17"/>
  <c r="N132" i="17"/>
  <c r="M132" i="17"/>
  <c r="L132" i="17"/>
  <c r="K132" i="17"/>
  <c r="I131" i="17"/>
  <c r="N124" i="17"/>
  <c r="L124" i="17"/>
  <c r="K124" i="17"/>
  <c r="I123" i="17"/>
  <c r="H123" i="17"/>
  <c r="O123" i="17"/>
  <c r="N123" i="17"/>
  <c r="N17" i="17" s="1"/>
  <c r="M123" i="17"/>
  <c r="L123" i="17"/>
  <c r="L23" i="17" s="1"/>
  <c r="K123" i="17"/>
  <c r="I122" i="17"/>
  <c r="I23" i="17" s="1"/>
  <c r="H122" i="17"/>
  <c r="O121" i="17"/>
  <c r="O116" i="17" s="1"/>
  <c r="N121" i="17"/>
  <c r="M121" i="17"/>
  <c r="M116" i="17" s="1"/>
  <c r="L121" i="17"/>
  <c r="L116" i="17" s="1"/>
  <c r="K121" i="17"/>
  <c r="K116" i="17" s="1"/>
  <c r="J121" i="17"/>
  <c r="I121" i="17"/>
  <c r="H121" i="17"/>
  <c r="H115" i="17" s="1"/>
  <c r="O114" i="17"/>
  <c r="P114" i="17" s="1"/>
  <c r="J96" i="17"/>
  <c r="I96" i="17"/>
  <c r="H96" i="17"/>
  <c r="P113" i="17"/>
  <c r="P112" i="17"/>
  <c r="P111" i="17"/>
  <c r="P110" i="17"/>
  <c r="P109" i="17"/>
  <c r="P108" i="17"/>
  <c r="P107" i="17"/>
  <c r="P106" i="17"/>
  <c r="P105" i="17"/>
  <c r="P104" i="17"/>
  <c r="P103" i="17"/>
  <c r="P102" i="17"/>
  <c r="P101" i="17"/>
  <c r="P100" i="17"/>
  <c r="P99" i="17"/>
  <c r="O98" i="17"/>
  <c r="N98" i="17"/>
  <c r="M98" i="17"/>
  <c r="L98" i="17"/>
  <c r="K98" i="17"/>
  <c r="P97" i="17"/>
  <c r="P77" i="17"/>
  <c r="P76" i="17"/>
  <c r="P75" i="17"/>
  <c r="P74" i="17"/>
  <c r="P73" i="17"/>
  <c r="P72" i="17"/>
  <c r="P71" i="17"/>
  <c r="P70" i="17"/>
  <c r="P69" i="17"/>
  <c r="P68" i="17"/>
  <c r="P67" i="17"/>
  <c r="P66" i="17"/>
  <c r="P65" i="17"/>
  <c r="P64" i="17"/>
  <c r="P63" i="17"/>
  <c r="O56" i="17"/>
  <c r="N56" i="17"/>
  <c r="M56" i="17"/>
  <c r="L56" i="17"/>
  <c r="K56" i="17"/>
  <c r="J54" i="17"/>
  <c r="H54" i="17"/>
  <c r="O51" i="17"/>
  <c r="O22" i="17" s="1"/>
  <c r="N51" i="17"/>
  <c r="N22" i="17" s="1"/>
  <c r="N12" i="17" s="1"/>
  <c r="M51" i="17"/>
  <c r="M22" i="17" s="1"/>
  <c r="M12" i="17" s="1"/>
  <c r="L51" i="17"/>
  <c r="L22" i="17" s="1"/>
  <c r="J50" i="17"/>
  <c r="J22" i="17" s="1"/>
  <c r="J12" i="17" s="1"/>
  <c r="H50" i="17"/>
  <c r="H22" i="17" s="1"/>
  <c r="H12" i="17" s="1"/>
  <c r="P49" i="17"/>
  <c r="P48" i="17"/>
  <c r="P38" i="17"/>
  <c r="P35" i="17"/>
  <c r="N26" i="17"/>
  <c r="B20" i="17"/>
  <c r="A20" i="17"/>
  <c r="O19" i="17"/>
  <c r="N19" i="17"/>
  <c r="M19" i="17"/>
  <c r="L19" i="17"/>
  <c r="K19" i="17"/>
  <c r="J19" i="17"/>
  <c r="I19" i="17"/>
  <c r="H19" i="17"/>
  <c r="G19" i="17"/>
  <c r="F19" i="17"/>
  <c r="E19" i="17"/>
  <c r="C19" i="17"/>
  <c r="O18" i="17"/>
  <c r="N18" i="17"/>
  <c r="M18" i="17"/>
  <c r="L18" i="17"/>
  <c r="K18" i="17"/>
  <c r="J18" i="17"/>
  <c r="I18" i="17"/>
  <c r="H18" i="17"/>
  <c r="G18" i="17"/>
  <c r="F18" i="17"/>
  <c r="E18" i="17"/>
  <c r="C18" i="17"/>
  <c r="G17" i="17"/>
  <c r="F17" i="17"/>
  <c r="E17" i="17"/>
  <c r="D17" i="17"/>
  <c r="G16" i="17"/>
  <c r="F16" i="17"/>
  <c r="E16" i="17"/>
  <c r="D16" i="17"/>
  <c r="C16" i="17"/>
  <c r="G15" i="17"/>
  <c r="F15" i="17"/>
  <c r="E15" i="17"/>
  <c r="D15" i="17"/>
  <c r="B10" i="17"/>
  <c r="M774" i="1"/>
  <c r="M773" i="1"/>
  <c r="M772" i="1"/>
  <c r="M771" i="1"/>
  <c r="M770" i="1"/>
  <c r="M769" i="1"/>
  <c r="L768" i="1"/>
  <c r="K768" i="1"/>
  <c r="J768" i="1"/>
  <c r="I768" i="1"/>
  <c r="H768" i="1"/>
  <c r="M768" i="1" s="1"/>
  <c r="M767" i="1"/>
  <c r="M766" i="1"/>
  <c r="M765" i="1"/>
  <c r="M764" i="1"/>
  <c r="M763" i="1"/>
  <c r="M762" i="1"/>
  <c r="L761" i="1"/>
  <c r="K761" i="1"/>
  <c r="J761" i="1"/>
  <c r="I761" i="1"/>
  <c r="H761" i="1"/>
  <c r="M761" i="1" s="1"/>
  <c r="M760" i="1"/>
  <c r="M759" i="1"/>
  <c r="M758" i="1"/>
  <c r="M757" i="1"/>
  <c r="M756" i="1"/>
  <c r="M755" i="1"/>
  <c r="L754" i="1"/>
  <c r="K754" i="1"/>
  <c r="J754" i="1"/>
  <c r="I754" i="1"/>
  <c r="H754" i="1"/>
  <c r="M754" i="1" s="1"/>
  <c r="M753" i="1"/>
  <c r="M752" i="1"/>
  <c r="M751" i="1"/>
  <c r="M750" i="1"/>
  <c r="M749" i="1"/>
  <c r="M748" i="1"/>
  <c r="L747" i="1"/>
  <c r="L740" i="1" s="1"/>
  <c r="K747" i="1"/>
  <c r="K740" i="1" s="1"/>
  <c r="J747" i="1"/>
  <c r="J740" i="1"/>
  <c r="I747" i="1"/>
  <c r="I740" i="1"/>
  <c r="H747" i="1"/>
  <c r="H740" i="1"/>
  <c r="L746" i="1"/>
  <c r="K746" i="1"/>
  <c r="J746" i="1"/>
  <c r="I746" i="1"/>
  <c r="H746" i="1"/>
  <c r="G746" i="1"/>
  <c r="F746" i="1"/>
  <c r="E746" i="1"/>
  <c r="L745" i="1"/>
  <c r="K745" i="1"/>
  <c r="J745" i="1"/>
  <c r="I745" i="1"/>
  <c r="H745" i="1"/>
  <c r="M745" i="1"/>
  <c r="G745" i="1"/>
  <c r="F745" i="1"/>
  <c r="E745" i="1"/>
  <c r="L744" i="1"/>
  <c r="K744" i="1"/>
  <c r="J744" i="1"/>
  <c r="I744" i="1"/>
  <c r="M744" i="1"/>
  <c r="H744" i="1"/>
  <c r="G744" i="1"/>
  <c r="F744" i="1"/>
  <c r="E744" i="1"/>
  <c r="L743" i="1"/>
  <c r="K743" i="1"/>
  <c r="J743" i="1"/>
  <c r="I743" i="1"/>
  <c r="H743" i="1"/>
  <c r="M743" i="1"/>
  <c r="G743" i="1"/>
  <c r="F743" i="1"/>
  <c r="E743" i="1"/>
  <c r="L742" i="1"/>
  <c r="K742" i="1"/>
  <c r="J742" i="1"/>
  <c r="I742" i="1"/>
  <c r="H742" i="1"/>
  <c r="M742" i="1" s="1"/>
  <c r="G742" i="1"/>
  <c r="F742" i="1"/>
  <c r="L741" i="1"/>
  <c r="K741" i="1"/>
  <c r="J741" i="1"/>
  <c r="I741" i="1"/>
  <c r="M741" i="1"/>
  <c r="H741" i="1"/>
  <c r="G741" i="1"/>
  <c r="F741" i="1"/>
  <c r="E741" i="1"/>
  <c r="G740" i="1"/>
  <c r="F740" i="1"/>
  <c r="E740" i="1"/>
  <c r="M739" i="1"/>
  <c r="M738" i="1"/>
  <c r="M737" i="1"/>
  <c r="M736" i="1"/>
  <c r="M735" i="1"/>
  <c r="M734" i="1"/>
  <c r="M733" i="1"/>
  <c r="M732" i="1"/>
  <c r="M731" i="1"/>
  <c r="M730" i="1"/>
  <c r="M729" i="1"/>
  <c r="M728" i="1"/>
  <c r="M727" i="1"/>
  <c r="M726" i="1"/>
  <c r="M725" i="1"/>
  <c r="M724" i="1"/>
  <c r="M723" i="1"/>
  <c r="M722" i="1"/>
  <c r="M721" i="1"/>
  <c r="M720" i="1"/>
  <c r="M719" i="1"/>
  <c r="L718" i="1"/>
  <c r="K718" i="1"/>
  <c r="J718" i="1"/>
  <c r="I718" i="1"/>
  <c r="H718" i="1"/>
  <c r="G718" i="1"/>
  <c r="F718" i="1"/>
  <c r="E718" i="1"/>
  <c r="L717" i="1"/>
  <c r="K717" i="1"/>
  <c r="J717" i="1"/>
  <c r="I717" i="1"/>
  <c r="H717" i="1"/>
  <c r="G717" i="1"/>
  <c r="F717" i="1"/>
  <c r="E717" i="1"/>
  <c r="M717" i="1"/>
  <c r="L716" i="1"/>
  <c r="K716" i="1"/>
  <c r="J716" i="1"/>
  <c r="I716" i="1"/>
  <c r="H716" i="1"/>
  <c r="G716" i="1"/>
  <c r="F716" i="1"/>
  <c r="E716" i="1"/>
  <c r="L715" i="1"/>
  <c r="K715" i="1"/>
  <c r="J715" i="1"/>
  <c r="I715" i="1"/>
  <c r="H715" i="1"/>
  <c r="G715" i="1"/>
  <c r="F715" i="1"/>
  <c r="E715" i="1"/>
  <c r="L714" i="1"/>
  <c r="K714" i="1"/>
  <c r="J714" i="1"/>
  <c r="I714" i="1"/>
  <c r="H714" i="1"/>
  <c r="G714" i="1"/>
  <c r="F714" i="1"/>
  <c r="E714" i="1"/>
  <c r="M714" i="1" s="1"/>
  <c r="L713" i="1"/>
  <c r="K713" i="1"/>
  <c r="J713" i="1"/>
  <c r="I713" i="1"/>
  <c r="H713" i="1"/>
  <c r="G713" i="1"/>
  <c r="F713" i="1"/>
  <c r="E713" i="1"/>
  <c r="M713" i="1"/>
  <c r="L712" i="1"/>
  <c r="K712" i="1"/>
  <c r="J712" i="1"/>
  <c r="I712" i="1"/>
  <c r="H712" i="1"/>
  <c r="G712" i="1"/>
  <c r="F712" i="1"/>
  <c r="E712" i="1"/>
  <c r="M712" i="1" s="1"/>
  <c r="M711" i="1"/>
  <c r="M710" i="1"/>
  <c r="M709" i="1"/>
  <c r="M708" i="1"/>
  <c r="M707" i="1"/>
  <c r="M706" i="1"/>
  <c r="M705" i="1"/>
  <c r="L704" i="1"/>
  <c r="K704" i="1"/>
  <c r="J704" i="1"/>
  <c r="J647" i="1"/>
  <c r="J639" i="1" s="1"/>
  <c r="I704" i="1"/>
  <c r="H704" i="1"/>
  <c r="G704" i="1"/>
  <c r="F704" i="1"/>
  <c r="F647" i="1"/>
  <c r="F639" i="1" s="1"/>
  <c r="E704" i="1"/>
  <c r="M704" i="1" s="1"/>
  <c r="L703" i="1"/>
  <c r="K703" i="1"/>
  <c r="J703" i="1"/>
  <c r="I703" i="1"/>
  <c r="H703" i="1"/>
  <c r="G703" i="1"/>
  <c r="G646" i="1"/>
  <c r="G638" i="1" s="1"/>
  <c r="F703" i="1"/>
  <c r="E703" i="1"/>
  <c r="L702" i="1"/>
  <c r="K702" i="1"/>
  <c r="J702" i="1"/>
  <c r="I702" i="1"/>
  <c r="H702" i="1"/>
  <c r="G702" i="1"/>
  <c r="F702" i="1"/>
  <c r="E702" i="1"/>
  <c r="L701" i="1"/>
  <c r="K701" i="1"/>
  <c r="J701" i="1"/>
  <c r="I701" i="1"/>
  <c r="H701" i="1"/>
  <c r="G701" i="1"/>
  <c r="F701" i="1"/>
  <c r="E701" i="1"/>
  <c r="L700" i="1"/>
  <c r="K700" i="1"/>
  <c r="J700" i="1"/>
  <c r="I700" i="1"/>
  <c r="H700" i="1"/>
  <c r="G700" i="1"/>
  <c r="F700" i="1"/>
  <c r="E700" i="1"/>
  <c r="M700" i="1"/>
  <c r="L699" i="1"/>
  <c r="K699" i="1"/>
  <c r="J699" i="1"/>
  <c r="I699" i="1"/>
  <c r="H699" i="1"/>
  <c r="G699" i="1"/>
  <c r="F699" i="1"/>
  <c r="E699" i="1"/>
  <c r="M699" i="1" s="1"/>
  <c r="L698" i="1"/>
  <c r="K698" i="1"/>
  <c r="J698" i="1"/>
  <c r="I698" i="1"/>
  <c r="H698" i="1"/>
  <c r="G698" i="1"/>
  <c r="F698" i="1"/>
  <c r="E698" i="1"/>
  <c r="M698" i="1"/>
  <c r="M697" i="1"/>
  <c r="M696" i="1"/>
  <c r="M695" i="1"/>
  <c r="M694" i="1"/>
  <c r="M693" i="1"/>
  <c r="M692" i="1"/>
  <c r="L691" i="1"/>
  <c r="K691" i="1"/>
  <c r="J691" i="1"/>
  <c r="I691" i="1"/>
  <c r="H691" i="1"/>
  <c r="G691" i="1"/>
  <c r="F691" i="1"/>
  <c r="E691" i="1"/>
  <c r="M690" i="1"/>
  <c r="M689" i="1"/>
  <c r="M688" i="1"/>
  <c r="M687" i="1"/>
  <c r="M686" i="1"/>
  <c r="M685" i="1"/>
  <c r="L684" i="1"/>
  <c r="K684" i="1"/>
  <c r="J684" i="1"/>
  <c r="I684" i="1"/>
  <c r="H684" i="1"/>
  <c r="G684" i="1"/>
  <c r="F684" i="1"/>
  <c r="E684" i="1"/>
  <c r="M684" i="1"/>
  <c r="M683" i="1"/>
  <c r="M682" i="1"/>
  <c r="M681" i="1"/>
  <c r="M680" i="1"/>
  <c r="M679" i="1"/>
  <c r="M678" i="1"/>
  <c r="L677" i="1"/>
  <c r="K677" i="1"/>
  <c r="J677" i="1"/>
  <c r="I677" i="1"/>
  <c r="H677" i="1"/>
  <c r="G677" i="1"/>
  <c r="F677" i="1"/>
  <c r="E677" i="1"/>
  <c r="M677" i="1" s="1"/>
  <c r="M676" i="1"/>
  <c r="M675" i="1"/>
  <c r="M674" i="1"/>
  <c r="M673" i="1"/>
  <c r="M672" i="1"/>
  <c r="M671" i="1"/>
  <c r="L670" i="1"/>
  <c r="K670" i="1"/>
  <c r="J670" i="1"/>
  <c r="I670" i="1"/>
  <c r="H670" i="1"/>
  <c r="G670" i="1"/>
  <c r="F670" i="1"/>
  <c r="E670" i="1"/>
  <c r="M669" i="1"/>
  <c r="M668" i="1"/>
  <c r="M667" i="1"/>
  <c r="M666" i="1"/>
  <c r="M665" i="1"/>
  <c r="M664" i="1"/>
  <c r="L663" i="1"/>
  <c r="L655" i="1" s="1"/>
  <c r="L640" i="1" s="1"/>
  <c r="L632" i="1" s="1"/>
  <c r="K663" i="1"/>
  <c r="J663" i="1"/>
  <c r="J655" i="1"/>
  <c r="J640" i="1" s="1"/>
  <c r="J632" i="1" s="1"/>
  <c r="I663" i="1"/>
  <c r="H663" i="1"/>
  <c r="G663" i="1"/>
  <c r="G655" i="1" s="1"/>
  <c r="F663" i="1"/>
  <c r="F655" i="1" s="1"/>
  <c r="F640" i="1" s="1"/>
  <c r="F632" i="1" s="1"/>
  <c r="E663" i="1"/>
  <c r="L662" i="1"/>
  <c r="K662" i="1"/>
  <c r="J662" i="1"/>
  <c r="I662" i="1"/>
  <c r="I647" i="1" s="1"/>
  <c r="I639" i="1" s="1"/>
  <c r="H662" i="1"/>
  <c r="G662" i="1"/>
  <c r="F662" i="1"/>
  <c r="E662" i="1"/>
  <c r="M662" i="1" s="1"/>
  <c r="L661" i="1"/>
  <c r="K661" i="1"/>
  <c r="K646" i="1"/>
  <c r="K638" i="1" s="1"/>
  <c r="J661" i="1"/>
  <c r="J646" i="1" s="1"/>
  <c r="J638" i="1" s="1"/>
  <c r="I661" i="1"/>
  <c r="H661" i="1"/>
  <c r="G661" i="1"/>
  <c r="F661" i="1"/>
  <c r="E661" i="1"/>
  <c r="L660" i="1"/>
  <c r="L645" i="1" s="1"/>
  <c r="L637" i="1" s="1"/>
  <c r="K660" i="1"/>
  <c r="K645" i="1" s="1"/>
  <c r="K637" i="1" s="1"/>
  <c r="J660" i="1"/>
  <c r="I660" i="1"/>
  <c r="H660" i="1"/>
  <c r="H645" i="1" s="1"/>
  <c r="H637" i="1" s="1"/>
  <c r="G660" i="1"/>
  <c r="G645" i="1"/>
  <c r="G637" i="1" s="1"/>
  <c r="F660" i="1"/>
  <c r="E660" i="1"/>
  <c r="L659" i="1"/>
  <c r="L644" i="1" s="1"/>
  <c r="L636" i="1" s="1"/>
  <c r="K659" i="1"/>
  <c r="K644" i="1"/>
  <c r="K636" i="1" s="1"/>
  <c r="J659" i="1"/>
  <c r="I659" i="1"/>
  <c r="H659" i="1"/>
  <c r="H644" i="1" s="1"/>
  <c r="H636" i="1" s="1"/>
  <c r="G659" i="1"/>
  <c r="G644" i="1"/>
  <c r="G636" i="1" s="1"/>
  <c r="F659" i="1"/>
  <c r="E659" i="1"/>
  <c r="E644" i="1"/>
  <c r="L658" i="1"/>
  <c r="L643" i="1"/>
  <c r="L635" i="1" s="1"/>
  <c r="K658" i="1"/>
  <c r="K643" i="1" s="1"/>
  <c r="K635" i="1" s="1"/>
  <c r="J658" i="1"/>
  <c r="I658" i="1"/>
  <c r="I643" i="1" s="1"/>
  <c r="I635" i="1" s="1"/>
  <c r="H658" i="1"/>
  <c r="H643" i="1" s="1"/>
  <c r="H635" i="1" s="1"/>
  <c r="G658" i="1"/>
  <c r="G643" i="1"/>
  <c r="J308" i="17" s="1"/>
  <c r="J302" i="17" s="1"/>
  <c r="J16" i="17" s="1"/>
  <c r="F658" i="1"/>
  <c r="L657" i="1"/>
  <c r="K657" i="1"/>
  <c r="K642" i="1" s="1"/>
  <c r="J657" i="1"/>
  <c r="I657" i="1"/>
  <c r="I642" i="1" s="1"/>
  <c r="H657" i="1"/>
  <c r="G657" i="1"/>
  <c r="F657" i="1"/>
  <c r="L656" i="1"/>
  <c r="L641" i="1"/>
  <c r="L633" i="1" s="1"/>
  <c r="L14" i="1" s="1"/>
  <c r="K656" i="1"/>
  <c r="K641" i="1" s="1"/>
  <c r="K633" i="1" s="1"/>
  <c r="J656" i="1"/>
  <c r="J641" i="1"/>
  <c r="H656" i="1"/>
  <c r="H641" i="1"/>
  <c r="H633" i="1" s="1"/>
  <c r="G656" i="1"/>
  <c r="G641" i="1" s="1"/>
  <c r="G633" i="1" s="1"/>
  <c r="F656" i="1"/>
  <c r="F641" i="1"/>
  <c r="F633" i="1" s="1"/>
  <c r="F14" i="1" s="1"/>
  <c r="E656" i="1"/>
  <c r="E641" i="1"/>
  <c r="M654" i="1"/>
  <c r="M653" i="1"/>
  <c r="M652" i="1"/>
  <c r="M651" i="1"/>
  <c r="G650" i="1"/>
  <c r="M649" i="1"/>
  <c r="F646" i="1"/>
  <c r="I644" i="1"/>
  <c r="J643" i="1"/>
  <c r="J635" i="1"/>
  <c r="F643" i="1"/>
  <c r="F635" i="1" s="1"/>
  <c r="E643" i="1"/>
  <c r="E635" i="1" s="1"/>
  <c r="E21" i="1" s="1"/>
  <c r="F642" i="1"/>
  <c r="F634" i="1" s="1"/>
  <c r="F20" i="1" s="1"/>
  <c r="F638" i="1"/>
  <c r="I636" i="1"/>
  <c r="M631" i="1"/>
  <c r="M630" i="1"/>
  <c r="M629" i="1"/>
  <c r="M628" i="1"/>
  <c r="M627" i="1"/>
  <c r="M626" i="1"/>
  <c r="L625" i="1"/>
  <c r="L618" i="1" s="1"/>
  <c r="K625" i="1"/>
  <c r="K618" i="1" s="1"/>
  <c r="J625" i="1"/>
  <c r="J618" i="1" s="1"/>
  <c r="I625" i="1"/>
  <c r="I618" i="1" s="1"/>
  <c r="H625" i="1"/>
  <c r="H618" i="1"/>
  <c r="G625" i="1"/>
  <c r="F625" i="1"/>
  <c r="L624" i="1"/>
  <c r="K624" i="1"/>
  <c r="J624" i="1"/>
  <c r="I624" i="1"/>
  <c r="H624" i="1"/>
  <c r="G624" i="1"/>
  <c r="F624" i="1"/>
  <c r="E624" i="1"/>
  <c r="L623" i="1"/>
  <c r="K623" i="1"/>
  <c r="J623" i="1"/>
  <c r="I623" i="1"/>
  <c r="H623" i="1"/>
  <c r="G623" i="1"/>
  <c r="F623" i="1"/>
  <c r="E623" i="1"/>
  <c r="L622" i="1"/>
  <c r="K622" i="1"/>
  <c r="J622" i="1"/>
  <c r="I622" i="1"/>
  <c r="H622" i="1"/>
  <c r="G622" i="1"/>
  <c r="F622" i="1"/>
  <c r="E622" i="1"/>
  <c r="M622" i="1"/>
  <c r="L621" i="1"/>
  <c r="K621" i="1"/>
  <c r="J621" i="1"/>
  <c r="I621" i="1"/>
  <c r="H621" i="1"/>
  <c r="G621" i="1"/>
  <c r="F621" i="1"/>
  <c r="E621" i="1"/>
  <c r="M621" i="1" s="1"/>
  <c r="L619" i="1"/>
  <c r="K619" i="1"/>
  <c r="J619" i="1"/>
  <c r="I619" i="1"/>
  <c r="H619" i="1"/>
  <c r="G619" i="1"/>
  <c r="F619" i="1"/>
  <c r="E619" i="1"/>
  <c r="M619" i="1"/>
  <c r="F618" i="1"/>
  <c r="E618" i="1"/>
  <c r="M617" i="1"/>
  <c r="M616" i="1"/>
  <c r="M615" i="1"/>
  <c r="M614" i="1"/>
  <c r="J294" i="17"/>
  <c r="J290" i="17" s="1"/>
  <c r="G599" i="1"/>
  <c r="M613" i="1"/>
  <c r="M612" i="1"/>
  <c r="L611" i="1"/>
  <c r="K611" i="1"/>
  <c r="J611" i="1"/>
  <c r="I611" i="1"/>
  <c r="H611" i="1"/>
  <c r="G611" i="1"/>
  <c r="F611" i="1"/>
  <c r="M610" i="1"/>
  <c r="M609" i="1"/>
  <c r="M608" i="1"/>
  <c r="M607" i="1"/>
  <c r="M606" i="1"/>
  <c r="M605" i="1"/>
  <c r="L604" i="1"/>
  <c r="L597" i="1"/>
  <c r="K604" i="1"/>
  <c r="K597" i="1"/>
  <c r="J604" i="1"/>
  <c r="J597" i="1"/>
  <c r="I604" i="1"/>
  <c r="I597" i="1"/>
  <c r="H604" i="1"/>
  <c r="H597" i="1"/>
  <c r="G604" i="1"/>
  <c r="F604" i="1"/>
  <c r="L603" i="1"/>
  <c r="K603" i="1"/>
  <c r="J603" i="1"/>
  <c r="I603" i="1"/>
  <c r="H603" i="1"/>
  <c r="G603" i="1"/>
  <c r="F603" i="1"/>
  <c r="E603" i="1"/>
  <c r="M603" i="1"/>
  <c r="L602" i="1"/>
  <c r="K602" i="1"/>
  <c r="J602" i="1"/>
  <c r="I602" i="1"/>
  <c r="H602" i="1"/>
  <c r="G602" i="1"/>
  <c r="F602" i="1"/>
  <c r="E602" i="1"/>
  <c r="M602" i="1" s="1"/>
  <c r="L601" i="1"/>
  <c r="K601" i="1"/>
  <c r="J601" i="1"/>
  <c r="I601" i="1"/>
  <c r="H601" i="1"/>
  <c r="G601" i="1"/>
  <c r="F601" i="1"/>
  <c r="E601" i="1"/>
  <c r="M601" i="1"/>
  <c r="L600" i="1"/>
  <c r="K600" i="1"/>
  <c r="J600" i="1"/>
  <c r="I600" i="1"/>
  <c r="H600" i="1"/>
  <c r="G600" i="1"/>
  <c r="F600" i="1"/>
  <c r="E600" i="1"/>
  <c r="L598" i="1"/>
  <c r="K598" i="1"/>
  <c r="J598" i="1"/>
  <c r="I598" i="1"/>
  <c r="H598" i="1"/>
  <c r="G598" i="1"/>
  <c r="F598" i="1"/>
  <c r="E598" i="1"/>
  <c r="M598" i="1" s="1"/>
  <c r="F597" i="1"/>
  <c r="E597" i="1"/>
  <c r="M596" i="1"/>
  <c r="M595" i="1"/>
  <c r="M594" i="1"/>
  <c r="M593" i="1"/>
  <c r="M592" i="1"/>
  <c r="M591" i="1"/>
  <c r="L590" i="1"/>
  <c r="K590" i="1"/>
  <c r="J590" i="1"/>
  <c r="I590" i="1"/>
  <c r="H590" i="1"/>
  <c r="G590" i="1"/>
  <c r="F590" i="1"/>
  <c r="E590" i="1"/>
  <c r="E562" i="1"/>
  <c r="M589" i="1"/>
  <c r="M588" i="1"/>
  <c r="M587" i="1"/>
  <c r="M586" i="1"/>
  <c r="G585" i="1"/>
  <c r="M584" i="1"/>
  <c r="L583" i="1"/>
  <c r="K583" i="1"/>
  <c r="J583" i="1"/>
  <c r="I583" i="1"/>
  <c r="H583" i="1"/>
  <c r="G583" i="1"/>
  <c r="F583" i="1"/>
  <c r="M583" i="1"/>
  <c r="M582" i="1"/>
  <c r="M581" i="1"/>
  <c r="M580" i="1"/>
  <c r="M579" i="1"/>
  <c r="M578" i="1"/>
  <c r="M577" i="1"/>
  <c r="L576" i="1"/>
  <c r="K576" i="1"/>
  <c r="K562" i="1" s="1"/>
  <c r="J576" i="1"/>
  <c r="I576" i="1"/>
  <c r="H576" i="1"/>
  <c r="G576" i="1"/>
  <c r="F576" i="1"/>
  <c r="M575" i="1"/>
  <c r="M574" i="1"/>
  <c r="M573" i="1"/>
  <c r="M572" i="1"/>
  <c r="M571" i="1"/>
  <c r="M570" i="1"/>
  <c r="L569" i="1"/>
  <c r="K569" i="1"/>
  <c r="J569" i="1"/>
  <c r="J562" i="1" s="1"/>
  <c r="I569" i="1"/>
  <c r="H569" i="1"/>
  <c r="G569" i="1"/>
  <c r="G562" i="1" s="1"/>
  <c r="F569" i="1"/>
  <c r="L568" i="1"/>
  <c r="K568" i="1"/>
  <c r="J568" i="1"/>
  <c r="I568" i="1"/>
  <c r="H568" i="1"/>
  <c r="G568" i="1"/>
  <c r="F568" i="1"/>
  <c r="E568" i="1"/>
  <c r="L567" i="1"/>
  <c r="K567" i="1"/>
  <c r="J567" i="1"/>
  <c r="I567" i="1"/>
  <c r="H567" i="1"/>
  <c r="G567" i="1"/>
  <c r="F567" i="1"/>
  <c r="E567" i="1"/>
  <c r="M567" i="1"/>
  <c r="L566" i="1"/>
  <c r="K566" i="1"/>
  <c r="J566" i="1"/>
  <c r="I566" i="1"/>
  <c r="H566" i="1"/>
  <c r="G566" i="1"/>
  <c r="F566" i="1"/>
  <c r="E566" i="1"/>
  <c r="M566" i="1" s="1"/>
  <c r="L565" i="1"/>
  <c r="K565" i="1"/>
  <c r="J565" i="1"/>
  <c r="I565" i="1"/>
  <c r="H565" i="1"/>
  <c r="G565" i="1"/>
  <c r="F565" i="1"/>
  <c r="E565" i="1"/>
  <c r="M565" i="1"/>
  <c r="L563" i="1"/>
  <c r="K563" i="1"/>
  <c r="J563" i="1"/>
  <c r="I563" i="1"/>
  <c r="H563" i="1"/>
  <c r="G563" i="1"/>
  <c r="F563" i="1"/>
  <c r="E563" i="1"/>
  <c r="M561" i="1"/>
  <c r="M560" i="1"/>
  <c r="M559" i="1"/>
  <c r="M558" i="1"/>
  <c r="M557" i="1"/>
  <c r="M556" i="1"/>
  <c r="L555" i="1"/>
  <c r="K555" i="1"/>
  <c r="J555" i="1"/>
  <c r="I555" i="1"/>
  <c r="H555" i="1"/>
  <c r="G555" i="1"/>
  <c r="F555" i="1"/>
  <c r="E555" i="1"/>
  <c r="E534" i="1"/>
  <c r="M554" i="1"/>
  <c r="M553" i="1"/>
  <c r="M552" i="1"/>
  <c r="M551" i="1"/>
  <c r="M550" i="1"/>
  <c r="M549" i="1"/>
  <c r="L548" i="1"/>
  <c r="K548" i="1"/>
  <c r="J548" i="1"/>
  <c r="I548" i="1"/>
  <c r="H548" i="1"/>
  <c r="G548" i="1"/>
  <c r="F548" i="1"/>
  <c r="M547" i="1"/>
  <c r="M546" i="1"/>
  <c r="M545" i="1"/>
  <c r="M544" i="1"/>
  <c r="M543" i="1"/>
  <c r="M542" i="1"/>
  <c r="L541" i="1"/>
  <c r="L534" i="1" s="1"/>
  <c r="L527" i="1" s="1"/>
  <c r="K541" i="1"/>
  <c r="K534" i="1" s="1"/>
  <c r="K527" i="1" s="1"/>
  <c r="J541" i="1"/>
  <c r="I541" i="1"/>
  <c r="I534" i="1"/>
  <c r="H541" i="1"/>
  <c r="H534" i="1"/>
  <c r="G541" i="1"/>
  <c r="G534" i="1"/>
  <c r="F541" i="1"/>
  <c r="L540" i="1"/>
  <c r="K540" i="1"/>
  <c r="J540" i="1"/>
  <c r="I540" i="1"/>
  <c r="I533" i="1"/>
  <c r="H540" i="1"/>
  <c r="G540" i="1"/>
  <c r="F540" i="1"/>
  <c r="F533" i="1" s="1"/>
  <c r="E540" i="1"/>
  <c r="M540" i="1" s="1"/>
  <c r="L539" i="1"/>
  <c r="L532" i="1" s="1"/>
  <c r="K539" i="1"/>
  <c r="K532" i="1" s="1"/>
  <c r="J539" i="1"/>
  <c r="J532" i="1" s="1"/>
  <c r="I539" i="1"/>
  <c r="H539" i="1"/>
  <c r="H532" i="1"/>
  <c r="G539" i="1"/>
  <c r="F539" i="1"/>
  <c r="F532" i="1" s="1"/>
  <c r="E539" i="1"/>
  <c r="L538" i="1"/>
  <c r="K538" i="1"/>
  <c r="K531" i="1"/>
  <c r="J538" i="1"/>
  <c r="J531" i="1"/>
  <c r="I538" i="1"/>
  <c r="I531" i="1"/>
  <c r="H538" i="1"/>
  <c r="G538" i="1"/>
  <c r="G531" i="1" s="1"/>
  <c r="F538" i="1"/>
  <c r="F531" i="1" s="1"/>
  <c r="E538" i="1"/>
  <c r="E531" i="1" s="1"/>
  <c r="L537" i="1"/>
  <c r="L530" i="1" s="1"/>
  <c r="K537" i="1"/>
  <c r="K530" i="1" s="1"/>
  <c r="J537" i="1"/>
  <c r="J530" i="1" s="1"/>
  <c r="M530" i="1" s="1"/>
  <c r="I537" i="1"/>
  <c r="H537" i="1"/>
  <c r="H530" i="1"/>
  <c r="G537" i="1"/>
  <c r="G530" i="1"/>
  <c r="F537" i="1"/>
  <c r="F530" i="1"/>
  <c r="E537" i="1"/>
  <c r="M537" i="1"/>
  <c r="L535" i="1"/>
  <c r="K535" i="1"/>
  <c r="K528" i="1" s="1"/>
  <c r="J535" i="1"/>
  <c r="J528" i="1" s="1"/>
  <c r="I535" i="1"/>
  <c r="H535" i="1"/>
  <c r="G535" i="1"/>
  <c r="G528" i="1" s="1"/>
  <c r="F535" i="1"/>
  <c r="F528" i="1"/>
  <c r="E535" i="1"/>
  <c r="J533" i="1"/>
  <c r="G532" i="1"/>
  <c r="L531" i="1"/>
  <c r="H531" i="1"/>
  <c r="I530" i="1"/>
  <c r="E530" i="1"/>
  <c r="M526" i="1"/>
  <c r="M525" i="1"/>
  <c r="M524" i="1"/>
  <c r="M523" i="1"/>
  <c r="M522" i="1"/>
  <c r="M521" i="1"/>
  <c r="L520" i="1"/>
  <c r="K520" i="1"/>
  <c r="J520" i="1"/>
  <c r="I520" i="1"/>
  <c r="H520" i="1"/>
  <c r="G520" i="1"/>
  <c r="F520" i="1"/>
  <c r="E520" i="1"/>
  <c r="M519" i="1"/>
  <c r="M518" i="1"/>
  <c r="M517" i="1"/>
  <c r="M516" i="1"/>
  <c r="G515" i="1"/>
  <c r="G513" i="1" s="1"/>
  <c r="M513" i="1" s="1"/>
  <c r="M514" i="1"/>
  <c r="L513" i="1"/>
  <c r="K513" i="1"/>
  <c r="J513" i="1"/>
  <c r="I513" i="1"/>
  <c r="H513" i="1"/>
  <c r="F513" i="1"/>
  <c r="E513" i="1"/>
  <c r="M512" i="1"/>
  <c r="M511" i="1"/>
  <c r="M510" i="1"/>
  <c r="M509" i="1"/>
  <c r="L506" i="1"/>
  <c r="K506" i="1"/>
  <c r="H506" i="1"/>
  <c r="M507" i="1"/>
  <c r="J506" i="1"/>
  <c r="I506" i="1"/>
  <c r="F506" i="1"/>
  <c r="E506" i="1"/>
  <c r="M505" i="1"/>
  <c r="M504" i="1"/>
  <c r="M503" i="1"/>
  <c r="M502" i="1"/>
  <c r="M500" i="1"/>
  <c r="L499" i="1"/>
  <c r="K499" i="1"/>
  <c r="J499" i="1"/>
  <c r="I499" i="1"/>
  <c r="H499" i="1"/>
  <c r="G499" i="1"/>
  <c r="F499" i="1"/>
  <c r="E499" i="1"/>
  <c r="M498" i="1"/>
  <c r="M497" i="1"/>
  <c r="M496" i="1"/>
  <c r="M495" i="1"/>
  <c r="M494" i="1"/>
  <c r="L492" i="1"/>
  <c r="K492" i="1"/>
  <c r="J492" i="1"/>
  <c r="I492" i="1"/>
  <c r="H492" i="1"/>
  <c r="G492" i="1"/>
  <c r="F492" i="1"/>
  <c r="E492" i="1"/>
  <c r="M491" i="1"/>
  <c r="M490" i="1"/>
  <c r="M489" i="1"/>
  <c r="M488" i="1"/>
  <c r="M487" i="1"/>
  <c r="L485" i="1"/>
  <c r="K485" i="1"/>
  <c r="J485" i="1"/>
  <c r="I485" i="1"/>
  <c r="H485" i="1"/>
  <c r="G485" i="1"/>
  <c r="F485" i="1"/>
  <c r="E485" i="1"/>
  <c r="M484" i="1"/>
  <c r="M483" i="1"/>
  <c r="M482" i="1"/>
  <c r="M481" i="1"/>
  <c r="M480" i="1"/>
  <c r="M479" i="1"/>
  <c r="L478" i="1"/>
  <c r="K478" i="1"/>
  <c r="J478" i="1"/>
  <c r="I478" i="1"/>
  <c r="H478" i="1"/>
  <c r="G478" i="1"/>
  <c r="F478" i="1"/>
  <c r="E478" i="1"/>
  <c r="M478" i="1" s="1"/>
  <c r="M477" i="1"/>
  <c r="M476" i="1"/>
  <c r="M475" i="1"/>
  <c r="M474" i="1"/>
  <c r="M473" i="1"/>
  <c r="L471" i="1"/>
  <c r="K471" i="1"/>
  <c r="J471" i="1"/>
  <c r="I471" i="1"/>
  <c r="H471" i="1"/>
  <c r="G471" i="1"/>
  <c r="F471" i="1"/>
  <c r="E471" i="1"/>
  <c r="M470" i="1"/>
  <c r="M469" i="1"/>
  <c r="M468" i="1"/>
  <c r="M467" i="1"/>
  <c r="M466" i="1"/>
  <c r="L464" i="1"/>
  <c r="K464" i="1"/>
  <c r="J464" i="1"/>
  <c r="I464" i="1"/>
  <c r="H464" i="1"/>
  <c r="G464" i="1"/>
  <c r="F464" i="1"/>
  <c r="E464" i="1"/>
  <c r="M464" i="1"/>
  <c r="M463" i="1"/>
  <c r="M462" i="1"/>
  <c r="M461" i="1"/>
  <c r="M460" i="1"/>
  <c r="L458" i="1"/>
  <c r="L457" i="1"/>
  <c r="K458" i="1"/>
  <c r="J458" i="1"/>
  <c r="J457" i="1" s="1"/>
  <c r="I458" i="1"/>
  <c r="I457" i="1"/>
  <c r="H458" i="1"/>
  <c r="H430" i="1"/>
  <c r="G458" i="1"/>
  <c r="F458" i="1"/>
  <c r="E458" i="1"/>
  <c r="E457" i="1"/>
  <c r="M456" i="1"/>
  <c r="M455" i="1"/>
  <c r="M454" i="1"/>
  <c r="M453" i="1"/>
  <c r="G452" i="1"/>
  <c r="M451" i="1"/>
  <c r="L450" i="1"/>
  <c r="K450" i="1"/>
  <c r="J450" i="1"/>
  <c r="I450" i="1"/>
  <c r="H450" i="1"/>
  <c r="E450" i="1"/>
  <c r="M449" i="1"/>
  <c r="M448" i="1"/>
  <c r="M447" i="1"/>
  <c r="M446" i="1"/>
  <c r="G445" i="1"/>
  <c r="J205" i="17" s="1"/>
  <c r="M444" i="1"/>
  <c r="L443" i="1"/>
  <c r="K443" i="1"/>
  <c r="J443" i="1"/>
  <c r="I443" i="1"/>
  <c r="H443" i="1"/>
  <c r="F443" i="1"/>
  <c r="E443" i="1"/>
  <c r="M442" i="1"/>
  <c r="M441" i="1"/>
  <c r="M440" i="1"/>
  <c r="M439" i="1"/>
  <c r="J436" i="1"/>
  <c r="J429" i="1" s="1"/>
  <c r="E438" i="1"/>
  <c r="E431" i="1"/>
  <c r="M437" i="1"/>
  <c r="L436" i="1"/>
  <c r="L429" i="1" s="1"/>
  <c r="H436" i="1"/>
  <c r="E436" i="1"/>
  <c r="L435" i="1"/>
  <c r="K435" i="1"/>
  <c r="J435" i="1"/>
  <c r="I435" i="1"/>
  <c r="H435" i="1"/>
  <c r="G435" i="1"/>
  <c r="F435" i="1"/>
  <c r="E435" i="1"/>
  <c r="M435" i="1"/>
  <c r="L434" i="1"/>
  <c r="K434" i="1"/>
  <c r="J434" i="1"/>
  <c r="I434" i="1"/>
  <c r="H434" i="1"/>
  <c r="G434" i="1"/>
  <c r="F434" i="1"/>
  <c r="E434" i="1"/>
  <c r="L433" i="1"/>
  <c r="K433" i="1"/>
  <c r="J433" i="1"/>
  <c r="I433" i="1"/>
  <c r="H433" i="1"/>
  <c r="G433" i="1"/>
  <c r="F433" i="1"/>
  <c r="E433" i="1"/>
  <c r="L432" i="1"/>
  <c r="K432" i="1"/>
  <c r="J432" i="1"/>
  <c r="I432" i="1"/>
  <c r="H432" i="1"/>
  <c r="G432" i="1"/>
  <c r="F432" i="1"/>
  <c r="E432" i="1"/>
  <c r="M428" i="1"/>
  <c r="M427" i="1"/>
  <c r="M426" i="1"/>
  <c r="M425" i="1"/>
  <c r="M424" i="1"/>
  <c r="M423" i="1"/>
  <c r="M422" i="1"/>
  <c r="M421" i="1"/>
  <c r="M420" i="1"/>
  <c r="M419" i="1"/>
  <c r="M418" i="1"/>
  <c r="M417" i="1"/>
  <c r="M416" i="1"/>
  <c r="M415" i="1"/>
  <c r="M414" i="1"/>
  <c r="M413" i="1"/>
  <c r="M412" i="1"/>
  <c r="M411" i="1"/>
  <c r="M410" i="1"/>
  <c r="M409" i="1"/>
  <c r="M408" i="1"/>
  <c r="M407" i="1"/>
  <c r="M406" i="1"/>
  <c r="M405" i="1"/>
  <c r="M404" i="1"/>
  <c r="M403" i="1"/>
  <c r="G402" i="1"/>
  <c r="G381" i="1"/>
  <c r="F402" i="1"/>
  <c r="F401" i="1"/>
  <c r="L401" i="1"/>
  <c r="K401" i="1"/>
  <c r="J401" i="1"/>
  <c r="I401" i="1"/>
  <c r="H401" i="1"/>
  <c r="G401" i="1"/>
  <c r="E401" i="1"/>
  <c r="M400" i="1"/>
  <c r="M399" i="1"/>
  <c r="M398" i="1"/>
  <c r="M397" i="1"/>
  <c r="M396" i="1"/>
  <c r="E395" i="1"/>
  <c r="L394" i="1"/>
  <c r="K394" i="1"/>
  <c r="J394" i="1"/>
  <c r="I394" i="1"/>
  <c r="H394" i="1"/>
  <c r="G394" i="1"/>
  <c r="F394" i="1"/>
  <c r="E394" i="1"/>
  <c r="M394" i="1"/>
  <c r="M393" i="1"/>
  <c r="M392" i="1"/>
  <c r="M391" i="1"/>
  <c r="M390" i="1"/>
  <c r="M389" i="1"/>
  <c r="M388" i="1"/>
  <c r="L387" i="1"/>
  <c r="L380" i="1"/>
  <c r="K387" i="1"/>
  <c r="J387" i="1"/>
  <c r="I387" i="1"/>
  <c r="I380" i="1"/>
  <c r="H387" i="1"/>
  <c r="H380" i="1"/>
  <c r="G387" i="1"/>
  <c r="F387" i="1"/>
  <c r="E387" i="1"/>
  <c r="L386" i="1"/>
  <c r="K386" i="1"/>
  <c r="J386" i="1"/>
  <c r="I386" i="1"/>
  <c r="H386" i="1"/>
  <c r="G386" i="1"/>
  <c r="F386" i="1"/>
  <c r="E386" i="1"/>
  <c r="M386" i="1"/>
  <c r="L385" i="1"/>
  <c r="K385" i="1"/>
  <c r="J385" i="1"/>
  <c r="I385" i="1"/>
  <c r="H385" i="1"/>
  <c r="G385" i="1"/>
  <c r="F385" i="1"/>
  <c r="E385" i="1"/>
  <c r="M385" i="1" s="1"/>
  <c r="L384" i="1"/>
  <c r="K384" i="1"/>
  <c r="J384" i="1"/>
  <c r="I384" i="1"/>
  <c r="H384" i="1"/>
  <c r="G384" i="1"/>
  <c r="F384" i="1"/>
  <c r="E384" i="1"/>
  <c r="M384" i="1"/>
  <c r="L383" i="1"/>
  <c r="K383" i="1"/>
  <c r="J383" i="1"/>
  <c r="I383" i="1"/>
  <c r="H383" i="1"/>
  <c r="G383" i="1"/>
  <c r="F383" i="1"/>
  <c r="E383" i="1"/>
  <c r="M383" i="1" s="1"/>
  <c r="L381" i="1"/>
  <c r="K381" i="1"/>
  <c r="J381" i="1"/>
  <c r="I381" i="1"/>
  <c r="H381" i="1"/>
  <c r="G380" i="1"/>
  <c r="E380" i="1"/>
  <c r="M365" i="1"/>
  <c r="M364" i="1"/>
  <c r="M363" i="1"/>
  <c r="M362" i="1"/>
  <c r="M361" i="1"/>
  <c r="F360" i="1"/>
  <c r="M360" i="1" s="1"/>
  <c r="L359" i="1"/>
  <c r="K359" i="1"/>
  <c r="J359" i="1"/>
  <c r="I359" i="1"/>
  <c r="H359" i="1"/>
  <c r="G359" i="1"/>
  <c r="E359" i="1"/>
  <c r="M358" i="1"/>
  <c r="M357" i="1"/>
  <c r="M356" i="1"/>
  <c r="M355" i="1"/>
  <c r="G354" i="1"/>
  <c r="G352" i="1"/>
  <c r="M353" i="1"/>
  <c r="L352" i="1"/>
  <c r="K352" i="1"/>
  <c r="J352" i="1"/>
  <c r="I352" i="1"/>
  <c r="H352" i="1"/>
  <c r="F352" i="1"/>
  <c r="E352" i="1"/>
  <c r="M351" i="1"/>
  <c r="M350" i="1"/>
  <c r="M349" i="1"/>
  <c r="M348" i="1"/>
  <c r="M347" i="1"/>
  <c r="F346" i="1"/>
  <c r="L345" i="1"/>
  <c r="K345" i="1"/>
  <c r="J345" i="1"/>
  <c r="I345" i="1"/>
  <c r="H345" i="1"/>
  <c r="G345" i="1"/>
  <c r="M344" i="1"/>
  <c r="M343" i="1"/>
  <c r="M342" i="1"/>
  <c r="M341" i="1"/>
  <c r="M340" i="1"/>
  <c r="M339" i="1"/>
  <c r="L338" i="1"/>
  <c r="K338" i="1"/>
  <c r="J338" i="1"/>
  <c r="I338" i="1"/>
  <c r="H338" i="1"/>
  <c r="G338" i="1"/>
  <c r="F338" i="1"/>
  <c r="E338" i="1"/>
  <c r="M337" i="1"/>
  <c r="M336" i="1"/>
  <c r="M335" i="1"/>
  <c r="M334" i="1"/>
  <c r="M333" i="1"/>
  <c r="H332" i="1"/>
  <c r="H331" i="1" s="1"/>
  <c r="G332" i="1"/>
  <c r="G331" i="1" s="1"/>
  <c r="F332" i="1"/>
  <c r="L331" i="1"/>
  <c r="K331" i="1"/>
  <c r="J331" i="1"/>
  <c r="I331" i="1"/>
  <c r="E331" i="1"/>
  <c r="M330" i="1"/>
  <c r="M329" i="1"/>
  <c r="M328" i="1"/>
  <c r="M327" i="1"/>
  <c r="M326" i="1"/>
  <c r="L325" i="1"/>
  <c r="L304" i="1"/>
  <c r="K325" i="1"/>
  <c r="K304" i="1"/>
  <c r="J325" i="1"/>
  <c r="I325" i="1"/>
  <c r="I304" i="1" s="1"/>
  <c r="H325" i="1"/>
  <c r="H324" i="1" s="1"/>
  <c r="H303" i="1" s="1"/>
  <c r="G325" i="1"/>
  <c r="G324" i="1" s="1"/>
  <c r="F325" i="1"/>
  <c r="F324" i="1" s="1"/>
  <c r="L324" i="1"/>
  <c r="I324" i="1"/>
  <c r="E324" i="1"/>
  <c r="M323" i="1"/>
  <c r="M322" i="1"/>
  <c r="M321" i="1"/>
  <c r="M320" i="1"/>
  <c r="F319" i="1"/>
  <c r="F305" i="1" s="1"/>
  <c r="L317" i="1"/>
  <c r="K317" i="1"/>
  <c r="J317" i="1"/>
  <c r="I317" i="1"/>
  <c r="G317" i="1"/>
  <c r="E317" i="1"/>
  <c r="M316" i="1"/>
  <c r="M315" i="1"/>
  <c r="M314" i="1"/>
  <c r="M313" i="1"/>
  <c r="M312" i="1"/>
  <c r="H311" i="1"/>
  <c r="H304" i="1"/>
  <c r="L310" i="1"/>
  <c r="K310" i="1"/>
  <c r="J310" i="1"/>
  <c r="I310" i="1"/>
  <c r="I303" i="1" s="1"/>
  <c r="G310" i="1"/>
  <c r="F310" i="1"/>
  <c r="E310" i="1"/>
  <c r="M274" i="1"/>
  <c r="M273" i="1"/>
  <c r="M272" i="1"/>
  <c r="M271" i="1"/>
  <c r="G270" i="1"/>
  <c r="M270" i="1"/>
  <c r="M269" i="1"/>
  <c r="L268" i="1"/>
  <c r="K268" i="1"/>
  <c r="J268" i="1"/>
  <c r="I268" i="1"/>
  <c r="H268" i="1"/>
  <c r="F268" i="1"/>
  <c r="E268" i="1"/>
  <c r="M267" i="1"/>
  <c r="M266" i="1"/>
  <c r="M265" i="1"/>
  <c r="M264" i="1"/>
  <c r="M263" i="1"/>
  <c r="M262" i="1"/>
  <c r="L261" i="1"/>
  <c r="K261" i="1"/>
  <c r="J261" i="1"/>
  <c r="I261" i="1"/>
  <c r="H261" i="1"/>
  <c r="G261" i="1"/>
  <c r="F261" i="1"/>
  <c r="E261" i="1"/>
  <c r="M260" i="1"/>
  <c r="M259" i="1"/>
  <c r="M258" i="1"/>
  <c r="M257" i="1"/>
  <c r="H256" i="1"/>
  <c r="G256" i="1"/>
  <c r="F255" i="1"/>
  <c r="K254" i="1"/>
  <c r="J254" i="1"/>
  <c r="E254" i="1"/>
  <c r="M253" i="1"/>
  <c r="M252" i="1"/>
  <c r="M251" i="1"/>
  <c r="M250" i="1"/>
  <c r="M249" i="1"/>
  <c r="M248" i="1"/>
  <c r="L247" i="1"/>
  <c r="K247" i="1"/>
  <c r="J247" i="1"/>
  <c r="I247" i="1"/>
  <c r="H247" i="1"/>
  <c r="G247" i="1"/>
  <c r="F247" i="1"/>
  <c r="E247" i="1"/>
  <c r="M232" i="1"/>
  <c r="M231" i="1"/>
  <c r="M230" i="1"/>
  <c r="M229" i="1"/>
  <c r="G228" i="1"/>
  <c r="J133" i="17" s="1"/>
  <c r="M227" i="1"/>
  <c r="L226" i="1"/>
  <c r="K226" i="1"/>
  <c r="K219" i="1" s="1"/>
  <c r="J226" i="1"/>
  <c r="J219" i="1" s="1"/>
  <c r="I226" i="1"/>
  <c r="I219" i="1" s="1"/>
  <c r="H226" i="1"/>
  <c r="G226" i="1"/>
  <c r="G219" i="1" s="1"/>
  <c r="F226" i="1"/>
  <c r="F219" i="1" s="1"/>
  <c r="E226" i="1"/>
  <c r="M226" i="1" s="1"/>
  <c r="L225" i="1"/>
  <c r="K225" i="1"/>
  <c r="J225" i="1"/>
  <c r="I225" i="1"/>
  <c r="H225" i="1"/>
  <c r="G225" i="1"/>
  <c r="F225" i="1"/>
  <c r="E225" i="1"/>
  <c r="M225" i="1" s="1"/>
  <c r="L224" i="1"/>
  <c r="K224" i="1"/>
  <c r="J224" i="1"/>
  <c r="I224" i="1"/>
  <c r="H224" i="1"/>
  <c r="G224" i="1"/>
  <c r="F224" i="1"/>
  <c r="E224" i="1"/>
  <c r="L223" i="1"/>
  <c r="K223" i="1"/>
  <c r="J223" i="1"/>
  <c r="I223" i="1"/>
  <c r="H223" i="1"/>
  <c r="G223" i="1"/>
  <c r="F223" i="1"/>
  <c r="E223" i="1"/>
  <c r="M223" i="1" s="1"/>
  <c r="L222" i="1"/>
  <c r="K222" i="1"/>
  <c r="J222" i="1"/>
  <c r="I222" i="1"/>
  <c r="H222" i="1"/>
  <c r="G222" i="1"/>
  <c r="F222" i="1"/>
  <c r="E222" i="1"/>
  <c r="L221" i="1"/>
  <c r="K221" i="1"/>
  <c r="J221" i="1"/>
  <c r="I221" i="1"/>
  <c r="H221" i="1"/>
  <c r="F221" i="1"/>
  <c r="E221" i="1"/>
  <c r="L220" i="1"/>
  <c r="K220" i="1"/>
  <c r="J220" i="1"/>
  <c r="I220" i="1"/>
  <c r="H220" i="1"/>
  <c r="G220" i="1"/>
  <c r="F220" i="1"/>
  <c r="E220" i="1"/>
  <c r="L219" i="1"/>
  <c r="H219" i="1"/>
  <c r="M218" i="1"/>
  <c r="M217" i="1"/>
  <c r="M216" i="1"/>
  <c r="M215" i="1"/>
  <c r="G214" i="1"/>
  <c r="J129" i="17" s="1"/>
  <c r="J123" i="17" s="1"/>
  <c r="M213" i="1"/>
  <c r="L212" i="1"/>
  <c r="K212" i="1"/>
  <c r="J212" i="1"/>
  <c r="I212" i="1"/>
  <c r="H212" i="1"/>
  <c r="F212" i="1"/>
  <c r="E212" i="1"/>
  <c r="M211" i="1"/>
  <c r="M210" i="1"/>
  <c r="M209" i="1"/>
  <c r="M208" i="1"/>
  <c r="M207" i="1"/>
  <c r="M206" i="1"/>
  <c r="L205" i="1"/>
  <c r="K205" i="1"/>
  <c r="J205" i="1"/>
  <c r="I205" i="1"/>
  <c r="H205" i="1"/>
  <c r="G205" i="1"/>
  <c r="F205" i="1"/>
  <c r="E205" i="1"/>
  <c r="M204" i="1"/>
  <c r="M203" i="1"/>
  <c r="M202" i="1"/>
  <c r="M201" i="1"/>
  <c r="G200" i="1"/>
  <c r="J125" i="17" s="1"/>
  <c r="M199" i="1"/>
  <c r="L198" i="1"/>
  <c r="L190" i="1"/>
  <c r="K198" i="1"/>
  <c r="K190" i="1"/>
  <c r="J198" i="1"/>
  <c r="J190" i="1"/>
  <c r="I198" i="1"/>
  <c r="I190" i="1"/>
  <c r="H198" i="1"/>
  <c r="F198" i="1"/>
  <c r="F190" i="1" s="1"/>
  <c r="F27" i="1" s="1"/>
  <c r="E198" i="1"/>
  <c r="E190" i="1" s="1"/>
  <c r="L197" i="1"/>
  <c r="K197" i="1"/>
  <c r="J197" i="1"/>
  <c r="I197" i="1"/>
  <c r="H197" i="1"/>
  <c r="G197" i="1"/>
  <c r="F197" i="1"/>
  <c r="M197" i="1" s="1"/>
  <c r="E197" i="1"/>
  <c r="L196" i="1"/>
  <c r="K196" i="1"/>
  <c r="J196" i="1"/>
  <c r="I196" i="1"/>
  <c r="H196" i="1"/>
  <c r="G196" i="1"/>
  <c r="F196" i="1"/>
  <c r="E196" i="1"/>
  <c r="M196" i="1"/>
  <c r="L195" i="1"/>
  <c r="K195" i="1"/>
  <c r="J195" i="1"/>
  <c r="I195" i="1"/>
  <c r="H195" i="1"/>
  <c r="G195" i="1"/>
  <c r="F195" i="1"/>
  <c r="E195" i="1"/>
  <c r="M195" i="1" s="1"/>
  <c r="L194" i="1"/>
  <c r="K194" i="1"/>
  <c r="J194" i="1"/>
  <c r="I194" i="1"/>
  <c r="H194" i="1"/>
  <c r="G194" i="1"/>
  <c r="F194" i="1"/>
  <c r="E194" i="1"/>
  <c r="M194" i="1" s="1"/>
  <c r="L193" i="1"/>
  <c r="K193" i="1"/>
  <c r="J193" i="1"/>
  <c r="I193" i="1"/>
  <c r="H193" i="1"/>
  <c r="F193" i="1"/>
  <c r="E193" i="1"/>
  <c r="L192" i="1"/>
  <c r="K192" i="1"/>
  <c r="J192" i="1"/>
  <c r="J31" i="1" s="1"/>
  <c r="J22" i="1" s="1"/>
  <c r="I192" i="1"/>
  <c r="H192" i="1"/>
  <c r="F192" i="1"/>
  <c r="F31" i="1"/>
  <c r="E192" i="1"/>
  <c r="L191" i="1"/>
  <c r="K191" i="1"/>
  <c r="J191" i="1"/>
  <c r="I191" i="1"/>
  <c r="H191" i="1"/>
  <c r="G191" i="1"/>
  <c r="F191" i="1"/>
  <c r="E191" i="1"/>
  <c r="H190" i="1"/>
  <c r="M189" i="1"/>
  <c r="M188" i="1"/>
  <c r="M187" i="1"/>
  <c r="M186" i="1"/>
  <c r="M185" i="1"/>
  <c r="M184" i="1"/>
  <c r="L183" i="1"/>
  <c r="K183" i="1"/>
  <c r="J183" i="1"/>
  <c r="I183" i="1"/>
  <c r="H183" i="1"/>
  <c r="G183" i="1"/>
  <c r="F183" i="1"/>
  <c r="E183" i="1"/>
  <c r="M182" i="1"/>
  <c r="M181" i="1"/>
  <c r="M180" i="1"/>
  <c r="M179" i="1"/>
  <c r="M178" i="1"/>
  <c r="M177" i="1"/>
  <c r="L176" i="1"/>
  <c r="K176" i="1"/>
  <c r="J176" i="1"/>
  <c r="I176" i="1"/>
  <c r="H176" i="1"/>
  <c r="G176" i="1"/>
  <c r="F176" i="1"/>
  <c r="E176" i="1"/>
  <c r="M175" i="1"/>
  <c r="M174" i="1"/>
  <c r="M173" i="1"/>
  <c r="M172" i="1"/>
  <c r="G171" i="1"/>
  <c r="J118" i="17"/>
  <c r="M170" i="1"/>
  <c r="L169" i="1"/>
  <c r="L162" i="1" s="1"/>
  <c r="K169" i="1"/>
  <c r="K162" i="1" s="1"/>
  <c r="J169" i="1"/>
  <c r="J162" i="1" s="1"/>
  <c r="I169" i="1"/>
  <c r="H169" i="1"/>
  <c r="H162" i="1" s="1"/>
  <c r="F169" i="1"/>
  <c r="F162" i="1" s="1"/>
  <c r="E169" i="1"/>
  <c r="L168" i="1"/>
  <c r="K168" i="1"/>
  <c r="J168" i="1"/>
  <c r="I168" i="1"/>
  <c r="H168" i="1"/>
  <c r="G168" i="1"/>
  <c r="F168" i="1"/>
  <c r="E168" i="1"/>
  <c r="M168" i="1" s="1"/>
  <c r="L167" i="1"/>
  <c r="K167" i="1"/>
  <c r="J167" i="1"/>
  <c r="I167" i="1"/>
  <c r="H167" i="1"/>
  <c r="G167" i="1"/>
  <c r="F167" i="1"/>
  <c r="E167" i="1"/>
  <c r="M167" i="1" s="1"/>
  <c r="L166" i="1"/>
  <c r="K166" i="1"/>
  <c r="J166" i="1"/>
  <c r="I166" i="1"/>
  <c r="H166" i="1"/>
  <c r="G166" i="1"/>
  <c r="F166" i="1"/>
  <c r="E166" i="1"/>
  <c r="L165" i="1"/>
  <c r="K165" i="1"/>
  <c r="J165" i="1"/>
  <c r="I165" i="1"/>
  <c r="H165" i="1"/>
  <c r="G165" i="1"/>
  <c r="F165" i="1"/>
  <c r="E165" i="1"/>
  <c r="L164" i="1"/>
  <c r="K164" i="1"/>
  <c r="J164" i="1"/>
  <c r="I164" i="1"/>
  <c r="I29" i="1" s="1"/>
  <c r="H164" i="1"/>
  <c r="G164" i="1"/>
  <c r="M164" i="1" s="1"/>
  <c r="F164" i="1"/>
  <c r="L163" i="1"/>
  <c r="K163" i="1"/>
  <c r="J163" i="1"/>
  <c r="I163" i="1"/>
  <c r="H163" i="1"/>
  <c r="G163" i="1"/>
  <c r="F163" i="1"/>
  <c r="E163" i="1"/>
  <c r="I162" i="1"/>
  <c r="M161" i="1"/>
  <c r="M160" i="1"/>
  <c r="M159" i="1"/>
  <c r="M158" i="1"/>
  <c r="M157" i="1"/>
  <c r="M156" i="1"/>
  <c r="L155" i="1"/>
  <c r="L148" i="1"/>
  <c r="K155" i="1"/>
  <c r="K148" i="1"/>
  <c r="J155" i="1"/>
  <c r="J148" i="1"/>
  <c r="I155" i="1"/>
  <c r="I148" i="1"/>
  <c r="H155" i="1"/>
  <c r="H148" i="1"/>
  <c r="G155" i="1"/>
  <c r="F155" i="1"/>
  <c r="F148" i="1" s="1"/>
  <c r="E155" i="1"/>
  <c r="E148" i="1" s="1"/>
  <c r="L154" i="1"/>
  <c r="K154" i="1"/>
  <c r="J154" i="1"/>
  <c r="I154" i="1"/>
  <c r="H154" i="1"/>
  <c r="G154" i="1"/>
  <c r="F154" i="1"/>
  <c r="M154" i="1" s="1"/>
  <c r="E154" i="1"/>
  <c r="L153" i="1"/>
  <c r="K153" i="1"/>
  <c r="J153" i="1"/>
  <c r="I153" i="1"/>
  <c r="H153" i="1"/>
  <c r="G153" i="1"/>
  <c r="F153" i="1"/>
  <c r="M153" i="1" s="1"/>
  <c r="E153" i="1"/>
  <c r="L152" i="1"/>
  <c r="K152" i="1"/>
  <c r="J152" i="1"/>
  <c r="I152" i="1"/>
  <c r="H152" i="1"/>
  <c r="G152" i="1"/>
  <c r="F152" i="1"/>
  <c r="M152" i="1" s="1"/>
  <c r="E152" i="1"/>
  <c r="L151" i="1"/>
  <c r="K151" i="1"/>
  <c r="J151" i="1"/>
  <c r="I151" i="1"/>
  <c r="H151" i="1"/>
  <c r="G151" i="1"/>
  <c r="F151" i="1"/>
  <c r="M151" i="1" s="1"/>
  <c r="E151" i="1"/>
  <c r="L150" i="1"/>
  <c r="K150" i="1"/>
  <c r="J150" i="1"/>
  <c r="I150" i="1"/>
  <c r="H150" i="1"/>
  <c r="G150" i="1"/>
  <c r="F150" i="1"/>
  <c r="E150" i="1"/>
  <c r="L149" i="1"/>
  <c r="K149" i="1"/>
  <c r="J149" i="1"/>
  <c r="I149" i="1"/>
  <c r="H149" i="1"/>
  <c r="G149" i="1"/>
  <c r="F149" i="1"/>
  <c r="M149" i="1" s="1"/>
  <c r="E149" i="1"/>
  <c r="G148" i="1"/>
  <c r="M147" i="1"/>
  <c r="M146" i="1"/>
  <c r="M145" i="1"/>
  <c r="M144" i="1"/>
  <c r="M143" i="1"/>
  <c r="M142" i="1"/>
  <c r="L141" i="1"/>
  <c r="K141" i="1"/>
  <c r="J141" i="1"/>
  <c r="I141" i="1"/>
  <c r="H141" i="1"/>
  <c r="G141" i="1"/>
  <c r="F141" i="1"/>
  <c r="E141" i="1"/>
  <c r="M141" i="1" s="1"/>
  <c r="M140" i="1"/>
  <c r="M139" i="1"/>
  <c r="M138" i="1"/>
  <c r="M137" i="1"/>
  <c r="M136" i="1"/>
  <c r="M135" i="1"/>
  <c r="L134" i="1"/>
  <c r="K134" i="1"/>
  <c r="J134" i="1"/>
  <c r="I134" i="1"/>
  <c r="H134" i="1"/>
  <c r="G134" i="1"/>
  <c r="F134" i="1"/>
  <c r="E134" i="1"/>
  <c r="M134" i="1"/>
  <c r="M133" i="1"/>
  <c r="M132" i="1"/>
  <c r="M131" i="1"/>
  <c r="M130" i="1"/>
  <c r="M129" i="1"/>
  <c r="M128" i="1"/>
  <c r="L127" i="1"/>
  <c r="L120" i="1"/>
  <c r="K127" i="1"/>
  <c r="K120" i="1"/>
  <c r="J127" i="1"/>
  <c r="J120" i="1"/>
  <c r="I127" i="1"/>
  <c r="I120" i="1"/>
  <c r="H127" i="1"/>
  <c r="H120" i="1"/>
  <c r="G127" i="1"/>
  <c r="G120" i="1"/>
  <c r="F127" i="1"/>
  <c r="F120" i="1"/>
  <c r="E127" i="1"/>
  <c r="E120" i="1"/>
  <c r="L126" i="1"/>
  <c r="K126" i="1"/>
  <c r="J126" i="1"/>
  <c r="J35" i="1" s="1"/>
  <c r="I126" i="1"/>
  <c r="H126" i="1"/>
  <c r="H35" i="1" s="1"/>
  <c r="G126" i="1"/>
  <c r="F126" i="1"/>
  <c r="F35" i="1" s="1"/>
  <c r="E126" i="1"/>
  <c r="L125" i="1"/>
  <c r="K125" i="1"/>
  <c r="J125" i="1"/>
  <c r="I125" i="1"/>
  <c r="H125" i="1"/>
  <c r="G125" i="1"/>
  <c r="F125" i="1"/>
  <c r="M125" i="1" s="1"/>
  <c r="E125" i="1"/>
  <c r="L124" i="1"/>
  <c r="K124" i="1"/>
  <c r="J124" i="1"/>
  <c r="J33" i="1" s="1"/>
  <c r="I124" i="1"/>
  <c r="H124" i="1"/>
  <c r="G124" i="1"/>
  <c r="F124" i="1"/>
  <c r="E124" i="1"/>
  <c r="L123" i="1"/>
  <c r="K123" i="1"/>
  <c r="J123" i="1"/>
  <c r="J32" i="1" s="1"/>
  <c r="I123" i="1"/>
  <c r="H123" i="1"/>
  <c r="G123" i="1"/>
  <c r="F123" i="1"/>
  <c r="E123" i="1"/>
  <c r="L122" i="1"/>
  <c r="L29" i="1" s="1"/>
  <c r="K122" i="1"/>
  <c r="J122" i="1"/>
  <c r="J29" i="1" s="1"/>
  <c r="I122" i="1"/>
  <c r="H122" i="1"/>
  <c r="G122" i="1"/>
  <c r="F122" i="1"/>
  <c r="L121" i="1"/>
  <c r="K121" i="1"/>
  <c r="J121" i="1"/>
  <c r="I121" i="1"/>
  <c r="H121" i="1"/>
  <c r="G121" i="1"/>
  <c r="F121" i="1"/>
  <c r="E121" i="1"/>
  <c r="M119" i="1"/>
  <c r="M118" i="1"/>
  <c r="M117" i="1"/>
  <c r="M116" i="1"/>
  <c r="M115" i="1"/>
  <c r="M114" i="1"/>
  <c r="L113" i="1"/>
  <c r="L106" i="1"/>
  <c r="K113" i="1"/>
  <c r="K106" i="1"/>
  <c r="J113" i="1"/>
  <c r="J106" i="1"/>
  <c r="I113" i="1"/>
  <c r="I106" i="1"/>
  <c r="H113" i="1"/>
  <c r="H106" i="1"/>
  <c r="G113" i="1"/>
  <c r="G106" i="1"/>
  <c r="F113" i="1"/>
  <c r="E113" i="1"/>
  <c r="L112" i="1"/>
  <c r="K112" i="1"/>
  <c r="J112" i="1"/>
  <c r="I112" i="1"/>
  <c r="H112" i="1"/>
  <c r="G112" i="1"/>
  <c r="G35" i="1" s="1"/>
  <c r="F112" i="1"/>
  <c r="E112" i="1"/>
  <c r="M112" i="1" s="1"/>
  <c r="L111" i="1"/>
  <c r="K111" i="1"/>
  <c r="J111" i="1"/>
  <c r="I111" i="1"/>
  <c r="H111" i="1"/>
  <c r="G111" i="1"/>
  <c r="F111" i="1"/>
  <c r="E111" i="1"/>
  <c r="M111" i="1" s="1"/>
  <c r="L110" i="1"/>
  <c r="K110" i="1"/>
  <c r="J110" i="1"/>
  <c r="I110" i="1"/>
  <c r="H110" i="1"/>
  <c r="G110" i="1"/>
  <c r="F110" i="1"/>
  <c r="E110" i="1"/>
  <c r="L109" i="1"/>
  <c r="K109" i="1"/>
  <c r="J109" i="1"/>
  <c r="I109" i="1"/>
  <c r="H109" i="1"/>
  <c r="G109" i="1"/>
  <c r="F109" i="1"/>
  <c r="E109" i="1"/>
  <c r="M109" i="1" s="1"/>
  <c r="L108" i="1"/>
  <c r="L30" i="1" s="1"/>
  <c r="L17" i="1" s="1"/>
  <c r="K108" i="1"/>
  <c r="K30" i="1" s="1"/>
  <c r="K17" i="1" s="1"/>
  <c r="J108" i="1"/>
  <c r="I108" i="1"/>
  <c r="H108" i="1"/>
  <c r="H30" i="1" s="1"/>
  <c r="H17" i="1" s="1"/>
  <c r="G108" i="1"/>
  <c r="G30" i="1" s="1"/>
  <c r="G17" i="1" s="1"/>
  <c r="F108" i="1"/>
  <c r="L107" i="1"/>
  <c r="K107" i="1"/>
  <c r="J107" i="1"/>
  <c r="I107" i="1"/>
  <c r="H107" i="1"/>
  <c r="G107" i="1"/>
  <c r="F107" i="1"/>
  <c r="E107" i="1"/>
  <c r="F106" i="1"/>
  <c r="M105" i="1"/>
  <c r="M104" i="1"/>
  <c r="M103" i="1"/>
  <c r="M102" i="1"/>
  <c r="M101" i="1"/>
  <c r="M100" i="1"/>
  <c r="L99" i="1"/>
  <c r="K99" i="1"/>
  <c r="J99" i="1"/>
  <c r="I99" i="1"/>
  <c r="H99" i="1"/>
  <c r="G99" i="1"/>
  <c r="F99" i="1"/>
  <c r="E99" i="1"/>
  <c r="M99" i="1" s="1"/>
  <c r="M98" i="1"/>
  <c r="M97" i="1"/>
  <c r="M96" i="1"/>
  <c r="M95" i="1"/>
  <c r="M94" i="1"/>
  <c r="M93" i="1"/>
  <c r="L92" i="1"/>
  <c r="K92" i="1"/>
  <c r="J92" i="1"/>
  <c r="I92" i="1"/>
  <c r="H92" i="1"/>
  <c r="G92" i="1"/>
  <c r="F92" i="1"/>
  <c r="E92" i="1"/>
  <c r="M91" i="1"/>
  <c r="M90" i="1"/>
  <c r="M89" i="1"/>
  <c r="M88" i="1"/>
  <c r="G87" i="1"/>
  <c r="J43" i="17" s="1"/>
  <c r="P43" i="17" s="1"/>
  <c r="M86" i="1"/>
  <c r="L85" i="1"/>
  <c r="K85" i="1"/>
  <c r="J85" i="1"/>
  <c r="I85" i="1"/>
  <c r="H85" i="1"/>
  <c r="F85" i="1"/>
  <c r="E85" i="1"/>
  <c r="M84" i="1"/>
  <c r="M83" i="1"/>
  <c r="M82" i="1"/>
  <c r="M81" i="1"/>
  <c r="G80" i="1"/>
  <c r="J40" i="17" s="1"/>
  <c r="G38" i="1"/>
  <c r="M79" i="1"/>
  <c r="L78" i="1"/>
  <c r="K78" i="1"/>
  <c r="J78" i="1"/>
  <c r="I78" i="1"/>
  <c r="H78" i="1"/>
  <c r="F78" i="1"/>
  <c r="E78" i="1"/>
  <c r="M77" i="1"/>
  <c r="M76" i="1"/>
  <c r="M75" i="1"/>
  <c r="M74" i="1"/>
  <c r="M73" i="1"/>
  <c r="M72" i="1"/>
  <c r="L71" i="1"/>
  <c r="K71" i="1"/>
  <c r="J71" i="1"/>
  <c r="I71" i="1"/>
  <c r="H71" i="1"/>
  <c r="G71" i="1"/>
  <c r="F71" i="1"/>
  <c r="E71" i="1"/>
  <c r="M71" i="1" s="1"/>
  <c r="M70" i="1"/>
  <c r="M69" i="1"/>
  <c r="M68" i="1"/>
  <c r="M67" i="1"/>
  <c r="M66" i="1"/>
  <c r="M65" i="1"/>
  <c r="L64" i="1"/>
  <c r="K64" i="1"/>
  <c r="J64" i="1"/>
  <c r="I64" i="1"/>
  <c r="H64" i="1"/>
  <c r="G64" i="1"/>
  <c r="F64" i="1"/>
  <c r="E64" i="1"/>
  <c r="M64" i="1"/>
  <c r="M63" i="1"/>
  <c r="M62" i="1"/>
  <c r="M61" i="1"/>
  <c r="M60" i="1"/>
  <c r="M59" i="1"/>
  <c r="M58" i="1"/>
  <c r="L57" i="1"/>
  <c r="K57" i="1"/>
  <c r="J57" i="1"/>
  <c r="I57" i="1"/>
  <c r="H57" i="1"/>
  <c r="G57" i="1"/>
  <c r="F57" i="1"/>
  <c r="E57" i="1"/>
  <c r="M57" i="1" s="1"/>
  <c r="M56" i="1"/>
  <c r="M55" i="1"/>
  <c r="M54" i="1"/>
  <c r="M53" i="1"/>
  <c r="F52" i="1"/>
  <c r="I28" i="17" s="1"/>
  <c r="I24" i="17" s="1"/>
  <c r="F38" i="1"/>
  <c r="M51" i="1"/>
  <c r="L50" i="1"/>
  <c r="K50" i="1"/>
  <c r="J50" i="1"/>
  <c r="I50" i="1"/>
  <c r="H50" i="1"/>
  <c r="G50" i="1"/>
  <c r="E50" i="1"/>
  <c r="M49" i="1"/>
  <c r="M48" i="1"/>
  <c r="M47" i="1"/>
  <c r="M46" i="1"/>
  <c r="M45" i="1"/>
  <c r="M44" i="1"/>
  <c r="L43" i="1"/>
  <c r="L36" i="1"/>
  <c r="K43" i="1"/>
  <c r="K36" i="1" s="1"/>
  <c r="J43" i="1"/>
  <c r="I43" i="1"/>
  <c r="H43" i="1"/>
  <c r="H36" i="1" s="1"/>
  <c r="G43" i="1"/>
  <c r="F43" i="1"/>
  <c r="E43" i="1"/>
  <c r="L42" i="1"/>
  <c r="K42" i="1"/>
  <c r="J42" i="1"/>
  <c r="I42" i="1"/>
  <c r="H42" i="1"/>
  <c r="G42" i="1"/>
  <c r="F42" i="1"/>
  <c r="E42" i="1"/>
  <c r="L41" i="1"/>
  <c r="K41" i="1"/>
  <c r="J41" i="1"/>
  <c r="I41" i="1"/>
  <c r="H41" i="1"/>
  <c r="G41" i="1"/>
  <c r="F41" i="1"/>
  <c r="E41" i="1"/>
  <c r="L40" i="1"/>
  <c r="K40" i="1"/>
  <c r="J40" i="1"/>
  <c r="I40" i="1"/>
  <c r="H40" i="1"/>
  <c r="G40" i="1"/>
  <c r="F40" i="1"/>
  <c r="E40" i="1"/>
  <c r="L39" i="1"/>
  <c r="K39" i="1"/>
  <c r="J39" i="1"/>
  <c r="I39" i="1"/>
  <c r="H39" i="1"/>
  <c r="G39" i="1"/>
  <c r="F39" i="1"/>
  <c r="E39" i="1"/>
  <c r="E29" i="1"/>
  <c r="L37" i="1"/>
  <c r="K37" i="1"/>
  <c r="J37" i="1"/>
  <c r="I37" i="1"/>
  <c r="H37" i="1"/>
  <c r="G37" i="1"/>
  <c r="F37" i="1"/>
  <c r="E37" i="1"/>
  <c r="L31" i="1"/>
  <c r="L22" i="1"/>
  <c r="K31" i="1"/>
  <c r="I31" i="1"/>
  <c r="I22" i="1" s="1"/>
  <c r="H31" i="1"/>
  <c r="H22" i="1"/>
  <c r="E31" i="1"/>
  <c r="E22" i="1"/>
  <c r="J30" i="1"/>
  <c r="J17" i="1" s="1"/>
  <c r="I30" i="1"/>
  <c r="I17" i="1" s="1"/>
  <c r="F30" i="1"/>
  <c r="F17" i="1" s="1"/>
  <c r="E30" i="1"/>
  <c r="E17" i="1" s="1"/>
  <c r="K22" i="1"/>
  <c r="L21" i="1"/>
  <c r="K21" i="1"/>
  <c r="J21" i="1"/>
  <c r="I21" i="1"/>
  <c r="F21" i="1"/>
  <c r="J19" i="1"/>
  <c r="F19" i="1"/>
  <c r="G14" i="1"/>
  <c r="M747" i="1"/>
  <c r="M124" i="1"/>
  <c r="M171" i="1"/>
  <c r="M220" i="1"/>
  <c r="F254" i="1"/>
  <c r="M255" i="1"/>
  <c r="M387" i="1"/>
  <c r="G34" i="1"/>
  <c r="J36" i="1"/>
  <c r="G85" i="1"/>
  <c r="M85" i="1" s="1"/>
  <c r="M87" i="1"/>
  <c r="M224" i="1"/>
  <c r="K324" i="1"/>
  <c r="M338" i="1"/>
  <c r="M716" i="1"/>
  <c r="I254" i="1"/>
  <c r="M155" i="1"/>
  <c r="G198" i="1"/>
  <c r="M198" i="1"/>
  <c r="M200" i="1"/>
  <c r="M261" i="1"/>
  <c r="H310" i="1"/>
  <c r="M311" i="1"/>
  <c r="M432" i="1"/>
  <c r="E36" i="1"/>
  <c r="I36" i="1"/>
  <c r="M43" i="1"/>
  <c r="M107" i="1"/>
  <c r="M165" i="1"/>
  <c r="G169" i="1"/>
  <c r="M169" i="1" s="1"/>
  <c r="M183" i="1"/>
  <c r="M205" i="1"/>
  <c r="M247" i="1"/>
  <c r="M325" i="1"/>
  <c r="M402" i="1"/>
  <c r="F381" i="1"/>
  <c r="G430" i="1"/>
  <c r="G13" i="1" s="1"/>
  <c r="K457" i="1"/>
  <c r="K430" i="1"/>
  <c r="K13" i="1"/>
  <c r="H533" i="1"/>
  <c r="E527" i="1"/>
  <c r="M555" i="1"/>
  <c r="M485" i="1"/>
  <c r="M563" i="1"/>
  <c r="H562" i="1"/>
  <c r="M569" i="1"/>
  <c r="L562" i="1"/>
  <c r="M625" i="1"/>
  <c r="G618" i="1"/>
  <c r="M663" i="1"/>
  <c r="E636" i="1"/>
  <c r="M701" i="1"/>
  <c r="M715" i="1"/>
  <c r="M246" i="1"/>
  <c r="M395" i="1"/>
  <c r="E381" i="1"/>
  <c r="M381" i="1"/>
  <c r="M538" i="1"/>
  <c r="L533" i="1"/>
  <c r="M568" i="1"/>
  <c r="M611" i="1"/>
  <c r="E633" i="1"/>
  <c r="M656" i="1"/>
  <c r="J380" i="1"/>
  <c r="M433" i="1"/>
  <c r="M434" i="1"/>
  <c r="M458" i="1"/>
  <c r="M499" i="1"/>
  <c r="M539" i="1"/>
  <c r="I532" i="1"/>
  <c r="F534" i="1"/>
  <c r="M541" i="1"/>
  <c r="M548" i="1"/>
  <c r="M576" i="1"/>
  <c r="F562" i="1"/>
  <c r="M590" i="1"/>
  <c r="M604" i="1"/>
  <c r="G597" i="1"/>
  <c r="G527" i="1" s="1"/>
  <c r="M623" i="1"/>
  <c r="M657" i="1"/>
  <c r="E430" i="1"/>
  <c r="E13" i="1" s="1"/>
  <c r="M535" i="1"/>
  <c r="I528" i="1"/>
  <c r="G533" i="1"/>
  <c r="K533" i="1"/>
  <c r="M624" i="1"/>
  <c r="E647" i="1"/>
  <c r="E639" i="1" s="1"/>
  <c r="F644" i="1"/>
  <c r="F636" i="1" s="1"/>
  <c r="M636" i="1" s="1"/>
  <c r="J644" i="1"/>
  <c r="J636" i="1" s="1"/>
  <c r="F645" i="1"/>
  <c r="F637" i="1" s="1"/>
  <c r="J645" i="1"/>
  <c r="J637" i="1" s="1"/>
  <c r="E646" i="1"/>
  <c r="M646" i="1" s="1"/>
  <c r="I646" i="1"/>
  <c r="I638" i="1" s="1"/>
  <c r="M661" i="1"/>
  <c r="H647" i="1"/>
  <c r="H639" i="1"/>
  <c r="L647" i="1"/>
  <c r="L639" i="1"/>
  <c r="M471" i="1"/>
  <c r="H528" i="1"/>
  <c r="L528" i="1"/>
  <c r="I562" i="1"/>
  <c r="M599" i="1"/>
  <c r="M600" i="1"/>
  <c r="M658" i="1"/>
  <c r="M659" i="1"/>
  <c r="E645" i="1"/>
  <c r="E637" i="1" s="1"/>
  <c r="I645" i="1"/>
  <c r="I637" i="1"/>
  <c r="M660" i="1"/>
  <c r="H646" i="1"/>
  <c r="H638" i="1" s="1"/>
  <c r="L646" i="1"/>
  <c r="L638" i="1" s="1"/>
  <c r="G647" i="1"/>
  <c r="G639" i="1" s="1"/>
  <c r="K647" i="1"/>
  <c r="K639" i="1" s="1"/>
  <c r="M670" i="1"/>
  <c r="I655" i="1"/>
  <c r="I640" i="1"/>
  <c r="I632" i="1" s="1"/>
  <c r="M691" i="1"/>
  <c r="M702" i="1"/>
  <c r="M703" i="1"/>
  <c r="M718" i="1"/>
  <c r="M746" i="1"/>
  <c r="E528" i="1"/>
  <c r="E532" i="1"/>
  <c r="M532" i="1" s="1"/>
  <c r="E655" i="1"/>
  <c r="E640" i="1" s="1"/>
  <c r="E632" i="1" s="1"/>
  <c r="L19" i="1"/>
  <c r="F527" i="1"/>
  <c r="E14" i="1"/>
  <c r="P120" i="17"/>
  <c r="L291" i="17"/>
  <c r="H642" i="1"/>
  <c r="K307" i="17"/>
  <c r="K301" i="17" s="1"/>
  <c r="K15" i="17" s="1"/>
  <c r="M191" i="1"/>
  <c r="F22" i="1"/>
  <c r="J431" i="1"/>
  <c r="J18" i="1" s="1"/>
  <c r="L431" i="1"/>
  <c r="L18" i="1" s="1"/>
  <c r="M618" i="1"/>
  <c r="M92" i="1"/>
  <c r="H21" i="1"/>
  <c r="M643" i="1"/>
  <c r="J314" i="17"/>
  <c r="J334" i="17"/>
  <c r="I50" i="17"/>
  <c r="I22" i="17" s="1"/>
  <c r="H330" i="17"/>
  <c r="M334" i="17"/>
  <c r="M127" i="1"/>
  <c r="M113" i="1"/>
  <c r="E106" i="1"/>
  <c r="M106" i="1" s="1"/>
  <c r="M121" i="1"/>
  <c r="M176" i="1"/>
  <c r="E162" i="1"/>
  <c r="J312" i="17"/>
  <c r="H312" i="17"/>
  <c r="G457" i="1"/>
  <c r="H131" i="17"/>
  <c r="P280" i="17"/>
  <c r="P195" i="17"/>
  <c r="K217" i="17"/>
  <c r="P242" i="17"/>
  <c r="H269" i="17"/>
  <c r="E429" i="1"/>
  <c r="E18" i="1"/>
  <c r="C188" i="24"/>
  <c r="M241" i="1"/>
  <c r="M319" i="1"/>
  <c r="H317" i="1"/>
  <c r="F318" i="1"/>
  <c r="F304" i="1" s="1"/>
  <c r="N116" i="17"/>
  <c r="N21" i="17" s="1"/>
  <c r="P30" i="17"/>
  <c r="I269" i="17"/>
  <c r="M26" i="17"/>
  <c r="P60" i="17"/>
  <c r="P158" i="17"/>
  <c r="M597" i="1"/>
  <c r="H24" i="17"/>
  <c r="I312" i="17"/>
  <c r="I306" i="17" s="1"/>
  <c r="I301" i="17" s="1"/>
  <c r="I15" i="17" s="1"/>
  <c r="H314" i="17"/>
  <c r="H308" i="17" s="1"/>
  <c r="H302" i="17" s="1"/>
  <c r="H16" i="17" s="1"/>
  <c r="H329" i="17"/>
  <c r="P329" i="17" s="1"/>
  <c r="L334" i="17"/>
  <c r="I54" i="17"/>
  <c r="P54" i="17" s="1"/>
  <c r="P57" i="17"/>
  <c r="P236" i="17"/>
  <c r="P331" i="17"/>
  <c r="P332" i="17"/>
  <c r="H334" i="17"/>
  <c r="P337" i="17"/>
  <c r="H655" i="1"/>
  <c r="H640" i="1"/>
  <c r="H632" i="1" s="1"/>
  <c r="H14" i="1"/>
  <c r="I430" i="1"/>
  <c r="I13" i="1"/>
  <c r="P44" i="17"/>
  <c r="P31" i="17"/>
  <c r="P169" i="17"/>
  <c r="M373" i="1"/>
  <c r="M366" i="1"/>
  <c r="M275" i="1"/>
  <c r="H13" i="1"/>
  <c r="P194" i="17"/>
  <c r="I290" i="17"/>
  <c r="O26" i="17"/>
  <c r="P32" i="17"/>
  <c r="P36" i="17"/>
  <c r="P37" i="17"/>
  <c r="O217" i="17"/>
  <c r="P286" i="17"/>
  <c r="L430" i="1"/>
  <c r="L13" i="1" s="1"/>
  <c r="J430" i="1"/>
  <c r="I17" i="17"/>
  <c r="P333" i="17"/>
  <c r="P127" i="17"/>
  <c r="P335" i="17"/>
  <c r="P327" i="17"/>
  <c r="P41" i="17"/>
  <c r="M124" i="17"/>
  <c r="O124" i="17"/>
  <c r="P191" i="17"/>
  <c r="N217" i="17"/>
  <c r="M30" i="1"/>
  <c r="M17" i="1" s="1"/>
  <c r="M401" i="1"/>
  <c r="F380" i="1"/>
  <c r="H634" i="1"/>
  <c r="H20" i="1" s="1"/>
  <c r="M644" i="1"/>
  <c r="M647" i="1"/>
  <c r="E28" i="1"/>
  <c r="F50" i="1"/>
  <c r="F36" i="1" s="1"/>
  <c r="M36" i="1" s="1"/>
  <c r="M52" i="1"/>
  <c r="G78" i="1"/>
  <c r="M80" i="1"/>
  <c r="M166" i="1"/>
  <c r="M256" i="1"/>
  <c r="F331" i="1"/>
  <c r="M331" i="1" s="1"/>
  <c r="F359" i="1"/>
  <c r="M359" i="1" s="1"/>
  <c r="G443" i="1"/>
  <c r="M445" i="1"/>
  <c r="M443" i="1"/>
  <c r="M515" i="1"/>
  <c r="M585" i="1"/>
  <c r="N307" i="17"/>
  <c r="N301" i="17" s="1"/>
  <c r="G648" i="1"/>
  <c r="G640" i="1"/>
  <c r="G632" i="1" s="1"/>
  <c r="K313" i="17"/>
  <c r="L307" i="17"/>
  <c r="L301" i="17" s="1"/>
  <c r="L15" i="17" s="1"/>
  <c r="L642" i="1"/>
  <c r="L634" i="1"/>
  <c r="L20" i="1" s="1"/>
  <c r="J259" i="17"/>
  <c r="O313" i="17"/>
  <c r="M313" i="17"/>
  <c r="K53" i="17"/>
  <c r="P52" i="17" s="1"/>
  <c r="K315" i="17"/>
  <c r="K308" i="17" s="1"/>
  <c r="K302" i="17" s="1"/>
  <c r="N315" i="17"/>
  <c r="N308" i="17" s="1"/>
  <c r="N302" i="17" s="1"/>
  <c r="N16" i="17" s="1"/>
  <c r="L315" i="17"/>
  <c r="L308" i="17" s="1"/>
  <c r="L302" i="17" s="1"/>
  <c r="H38" i="1"/>
  <c r="H459" i="1"/>
  <c r="H431" i="1"/>
  <c r="H18" i="1" s="1"/>
  <c r="H620" i="1"/>
  <c r="E642" i="1"/>
  <c r="E634" i="1"/>
  <c r="G635" i="1"/>
  <c r="J642" i="1"/>
  <c r="N313" i="17"/>
  <c r="L313" i="17"/>
  <c r="K47" i="17"/>
  <c r="P45" i="17" s="1"/>
  <c r="K325" i="17"/>
  <c r="O315" i="17"/>
  <c r="O308" i="17" s="1"/>
  <c r="M315" i="17"/>
  <c r="M308" i="17" s="1"/>
  <c r="M302" i="17" s="1"/>
  <c r="J284" i="17"/>
  <c r="J278" i="17" s="1"/>
  <c r="G508" i="1"/>
  <c r="M508" i="1" s="1"/>
  <c r="G564" i="1"/>
  <c r="G620" i="1"/>
  <c r="M620" i="1"/>
  <c r="K634" i="1"/>
  <c r="K20" i="1"/>
  <c r="I634" i="1"/>
  <c r="I20" i="1"/>
  <c r="P96" i="17"/>
  <c r="N23" i="17"/>
  <c r="I308" i="17"/>
  <c r="I302" i="17" s="1"/>
  <c r="K23" i="17"/>
  <c r="K17" i="17"/>
  <c r="M17" i="17"/>
  <c r="M23" i="17"/>
  <c r="H306" i="17"/>
  <c r="H301" i="17" s="1"/>
  <c r="P328" i="17"/>
  <c r="H23" i="17"/>
  <c r="H17" i="17"/>
  <c r="O23" i="17"/>
  <c r="O17" i="17"/>
  <c r="P330" i="17"/>
  <c r="J13" i="1"/>
  <c r="K26" i="17"/>
  <c r="J634" i="1"/>
  <c r="J20" i="1" s="1"/>
  <c r="M307" i="17"/>
  <c r="M301" i="17" s="1"/>
  <c r="K297" i="17"/>
  <c r="P259" i="17"/>
  <c r="M648" i="1"/>
  <c r="P284" i="17"/>
  <c r="G21" i="1"/>
  <c r="M635" i="1"/>
  <c r="M21" i="1" s="1"/>
  <c r="M459" i="1"/>
  <c r="O307" i="17"/>
  <c r="M78" i="1"/>
  <c r="G36" i="1"/>
  <c r="I527" i="1"/>
  <c r="J534" i="1"/>
  <c r="K655" i="1"/>
  <c r="K14" i="1"/>
  <c r="J633" i="1"/>
  <c r="J14" i="1"/>
  <c r="H527" i="1"/>
  <c r="O12" i="17"/>
  <c r="F452" i="1"/>
  <c r="F438" i="1" s="1"/>
  <c r="I198" i="17"/>
  <c r="K184" i="17"/>
  <c r="M382" i="1"/>
  <c r="I115" i="17"/>
  <c r="C132" i="24"/>
  <c r="C133" i="24" s="1"/>
  <c r="C134" i="24" s="1"/>
  <c r="P336" i="17"/>
  <c r="I12" i="17"/>
  <c r="E20" i="1"/>
  <c r="M639" i="1"/>
  <c r="M50" i="1"/>
  <c r="G268" i="1"/>
  <c r="M268" i="1" s="1"/>
  <c r="H457" i="1"/>
  <c r="H429" i="1" s="1"/>
  <c r="G529" i="1"/>
  <c r="M645" i="1"/>
  <c r="E638" i="1"/>
  <c r="M638" i="1" s="1"/>
  <c r="M310" i="1"/>
  <c r="G162" i="1"/>
  <c r="M39" i="1"/>
  <c r="M120" i="1"/>
  <c r="N38" i="1"/>
  <c r="G193" i="1"/>
  <c r="M193" i="1"/>
  <c r="G192" i="1"/>
  <c r="G31" i="1"/>
  <c r="G212" i="1"/>
  <c r="M214" i="1"/>
  <c r="M228" i="1"/>
  <c r="M332" i="1"/>
  <c r="M346" i="1"/>
  <c r="F345" i="1"/>
  <c r="M345" i="1" s="1"/>
  <c r="M352" i="1"/>
  <c r="J310" i="17"/>
  <c r="M650" i="1"/>
  <c r="G642" i="1"/>
  <c r="K303" i="1"/>
  <c r="J304" i="1"/>
  <c r="J324" i="1"/>
  <c r="G305" i="1"/>
  <c r="J174" i="17"/>
  <c r="M354" i="1"/>
  <c r="J210" i="17"/>
  <c r="G450" i="1"/>
  <c r="F457" i="1"/>
  <c r="M457" i="1" s="1"/>
  <c r="F430" i="1"/>
  <c r="E533" i="1"/>
  <c r="M533" i="1"/>
  <c r="M740" i="1"/>
  <c r="B162" i="24"/>
  <c r="B160" i="24"/>
  <c r="B171" i="24"/>
  <c r="H536" i="1"/>
  <c r="K272" i="17"/>
  <c r="H564" i="1"/>
  <c r="M564" i="1"/>
  <c r="K283" i="17"/>
  <c r="P282" i="17" s="1"/>
  <c r="H305" i="1"/>
  <c r="L208" i="17"/>
  <c r="I438" i="1"/>
  <c r="N208" i="17"/>
  <c r="N199" i="17" s="1"/>
  <c r="K438" i="1"/>
  <c r="I38" i="1"/>
  <c r="L29" i="17"/>
  <c r="L26" i="17" s="1"/>
  <c r="E237" i="1"/>
  <c r="E239" i="1"/>
  <c r="K239" i="1"/>
  <c r="I239" i="1"/>
  <c r="G239" i="1"/>
  <c r="L238" i="1"/>
  <c r="J238" i="1"/>
  <c r="H238" i="1"/>
  <c r="F238" i="1"/>
  <c r="K237" i="1"/>
  <c r="I237" i="1"/>
  <c r="G237" i="1"/>
  <c r="L236" i="1"/>
  <c r="J236" i="1"/>
  <c r="H236" i="1"/>
  <c r="F236" i="1"/>
  <c r="K234" i="1"/>
  <c r="I234" i="1"/>
  <c r="I641" i="1"/>
  <c r="E303" i="1"/>
  <c r="G303" i="1"/>
  <c r="J303" i="1"/>
  <c r="L303" i="1"/>
  <c r="G304" i="1"/>
  <c r="G234" i="1"/>
  <c r="B158" i="24"/>
  <c r="B36" i="24"/>
  <c r="K295" i="17"/>
  <c r="M279" i="17"/>
  <c r="I278" i="17"/>
  <c r="I305" i="1"/>
  <c r="L164" i="17"/>
  <c r="E529" i="1"/>
  <c r="K529" i="1"/>
  <c r="E238" i="1"/>
  <c r="E236" i="1"/>
  <c r="E234" i="1"/>
  <c r="E11" i="1" s="1"/>
  <c r="L239" i="1"/>
  <c r="J239" i="1"/>
  <c r="H239" i="1"/>
  <c r="F239" i="1"/>
  <c r="F26" i="1" s="1"/>
  <c r="K238" i="1"/>
  <c r="I238" i="1"/>
  <c r="G238" i="1"/>
  <c r="L237" i="1"/>
  <c r="J237" i="1"/>
  <c r="H237" i="1"/>
  <c r="F237" i="1"/>
  <c r="K236" i="1"/>
  <c r="I236" i="1"/>
  <c r="G236" i="1"/>
  <c r="L234" i="1"/>
  <c r="J234" i="1"/>
  <c r="J11" i="1" s="1"/>
  <c r="H234" i="1"/>
  <c r="H11" i="1" s="1"/>
  <c r="P153" i="17"/>
  <c r="H155" i="17"/>
  <c r="I155" i="17"/>
  <c r="P27" i="17"/>
  <c r="H198" i="17"/>
  <c r="K252" i="17"/>
  <c r="N252" i="17"/>
  <c r="K199" i="17"/>
  <c r="M15" i="17"/>
  <c r="P39" i="17"/>
  <c r="P42" i="17"/>
  <c r="B98" i="24"/>
  <c r="B101" i="24"/>
  <c r="B105" i="24"/>
  <c r="B110" i="24"/>
  <c r="B112" i="24"/>
  <c r="B126" i="24"/>
  <c r="B102" i="24"/>
  <c r="B99" i="24"/>
  <c r="B125" i="24"/>
  <c r="B155" i="24"/>
  <c r="B157" i="24"/>
  <c r="B179" i="24"/>
  <c r="G11" i="1"/>
  <c r="L11" i="1"/>
  <c r="N268" i="17"/>
  <c r="N14" i="17" s="1"/>
  <c r="K19" i="1"/>
  <c r="K11" i="1"/>
  <c r="M237" i="1"/>
  <c r="M38" i="1"/>
  <c r="K270" i="17"/>
  <c r="M536" i="1"/>
  <c r="H529" i="1"/>
  <c r="M430" i="1"/>
  <c r="M13" i="1"/>
  <c r="F13" i="1"/>
  <c r="G634" i="1"/>
  <c r="J306" i="17"/>
  <c r="J301" i="17" s="1"/>
  <c r="M642" i="1"/>
  <c r="M31" i="1"/>
  <c r="G22" i="1"/>
  <c r="M22" i="1" s="1"/>
  <c r="E12" i="1"/>
  <c r="H268" i="17"/>
  <c r="H14" i="17" s="1"/>
  <c r="E19" i="1"/>
  <c r="E15" i="1"/>
  <c r="L199" i="17"/>
  <c r="I633" i="1"/>
  <c r="M641" i="1"/>
  <c r="I11" i="1"/>
  <c r="K431" i="1"/>
  <c r="K18" i="1" s="1"/>
  <c r="K436" i="1"/>
  <c r="K429" i="1"/>
  <c r="I436" i="1"/>
  <c r="I429" i="1"/>
  <c r="I431" i="1"/>
  <c r="I18" i="1" s="1"/>
  <c r="K279" i="17"/>
  <c r="K291" i="17"/>
  <c r="M212" i="1"/>
  <c r="G190" i="1"/>
  <c r="J268" i="17"/>
  <c r="J14" i="17" s="1"/>
  <c r="G19" i="1"/>
  <c r="M192" i="1"/>
  <c r="M633" i="1"/>
  <c r="I14" i="1"/>
  <c r="M14" i="1" s="1"/>
  <c r="H19" i="1"/>
  <c r="K268" i="17"/>
  <c r="K14" i="17" s="1"/>
  <c r="G27" i="1"/>
  <c r="G20" i="1"/>
  <c r="M634" i="1"/>
  <c r="M20" i="1" s="1"/>
  <c r="P204" i="17" l="1"/>
  <c r="I216" i="17"/>
  <c r="P151" i="17"/>
  <c r="P314" i="17"/>
  <c r="I16" i="1"/>
  <c r="P248" i="17"/>
  <c r="H216" i="17"/>
  <c r="I182" i="17"/>
  <c r="P185" i="17"/>
  <c r="N279" i="17"/>
  <c r="L279" i="17"/>
  <c r="M217" i="17"/>
  <c r="J26" i="1"/>
  <c r="G26" i="1"/>
  <c r="F29" i="1"/>
  <c r="M122" i="1"/>
  <c r="P117" i="17"/>
  <c r="J115" i="17"/>
  <c r="I27" i="1"/>
  <c r="M190" i="1"/>
  <c r="M239" i="1"/>
  <c r="J300" i="17"/>
  <c r="J24" i="1"/>
  <c r="G25" i="1"/>
  <c r="H26" i="1"/>
  <c r="P294" i="17"/>
  <c r="P129" i="17"/>
  <c r="L17" i="17"/>
  <c r="H29" i="1"/>
  <c r="M108" i="1"/>
  <c r="F28" i="1"/>
  <c r="M28" i="1" s="1"/>
  <c r="H28" i="1"/>
  <c r="H12" i="1" s="1"/>
  <c r="J28" i="1"/>
  <c r="J12" i="1" s="1"/>
  <c r="L28" i="1"/>
  <c r="L12" i="1" s="1"/>
  <c r="E32" i="1"/>
  <c r="E23" i="1" s="1"/>
  <c r="G32" i="1"/>
  <c r="G23" i="1" s="1"/>
  <c r="I32" i="1"/>
  <c r="I23" i="1" s="1"/>
  <c r="K32" i="1"/>
  <c r="K23" i="1" s="1"/>
  <c r="M40" i="1"/>
  <c r="E33" i="1"/>
  <c r="E24" i="1" s="1"/>
  <c r="G33" i="1"/>
  <c r="I33" i="1"/>
  <c r="I24" i="1" s="1"/>
  <c r="K33" i="1"/>
  <c r="E34" i="1"/>
  <c r="M41" i="1"/>
  <c r="I34" i="1"/>
  <c r="I25" i="1" s="1"/>
  <c r="K34" i="1"/>
  <c r="K25" i="1" s="1"/>
  <c r="E35" i="1"/>
  <c r="I35" i="1"/>
  <c r="K35" i="1"/>
  <c r="K26" i="1" s="1"/>
  <c r="K27" i="1"/>
  <c r="J23" i="1"/>
  <c r="G24" i="1"/>
  <c r="K24" i="1"/>
  <c r="P271" i="17"/>
  <c r="P210" i="17"/>
  <c r="P174" i="17"/>
  <c r="P310" i="17"/>
  <c r="I197" i="17"/>
  <c r="I13" i="17" s="1"/>
  <c r="P324" i="17"/>
  <c r="J251" i="17"/>
  <c r="J27" i="1"/>
  <c r="M37" i="1"/>
  <c r="G28" i="1"/>
  <c r="G12" i="1" s="1"/>
  <c r="I28" i="1"/>
  <c r="I12" i="1" s="1"/>
  <c r="K28" i="1"/>
  <c r="K12" i="1" s="1"/>
  <c r="F32" i="1"/>
  <c r="F23" i="1" s="1"/>
  <c r="H32" i="1"/>
  <c r="H23" i="1" s="1"/>
  <c r="L32" i="1"/>
  <c r="L23" i="1" s="1"/>
  <c r="F33" i="1"/>
  <c r="F24" i="1" s="1"/>
  <c r="H33" i="1"/>
  <c r="H24" i="1" s="1"/>
  <c r="L33" i="1"/>
  <c r="L24" i="1" s="1"/>
  <c r="F34" i="1"/>
  <c r="F25" i="1" s="1"/>
  <c r="H34" i="1"/>
  <c r="J34" i="1"/>
  <c r="L34" i="1"/>
  <c r="L25" i="1" s="1"/>
  <c r="L35" i="1"/>
  <c r="L26" i="1" s="1"/>
  <c r="L27" i="1"/>
  <c r="K29" i="1"/>
  <c r="K15" i="1" s="1"/>
  <c r="M123" i="1"/>
  <c r="M126" i="1"/>
  <c r="M163" i="1"/>
  <c r="M199" i="17"/>
  <c r="P233" i="17"/>
  <c r="P273" i="17"/>
  <c r="P180" i="17"/>
  <c r="P269" i="17"/>
  <c r="P28" i="17"/>
  <c r="P19" i="17"/>
  <c r="P147" i="17"/>
  <c r="B111" i="24"/>
  <c r="P276" i="17"/>
  <c r="F317" i="1"/>
  <c r="P121" i="17"/>
  <c r="M452" i="1"/>
  <c r="M318" i="1"/>
  <c r="J155" i="17"/>
  <c r="J198" i="17"/>
  <c r="J197" i="17" s="1"/>
  <c r="J13" i="17" s="1"/>
  <c r="H21" i="17"/>
  <c r="H20" i="17" s="1"/>
  <c r="P18" i="17"/>
  <c r="M238" i="1"/>
  <c r="E25" i="1"/>
  <c r="P98" i="17"/>
  <c r="P245" i="17"/>
  <c r="J527" i="1"/>
  <c r="M534" i="1"/>
  <c r="M35" i="1"/>
  <c r="I26" i="1"/>
  <c r="M324" i="1"/>
  <c r="M655" i="1"/>
  <c r="K640" i="1"/>
  <c r="M637" i="1"/>
  <c r="M34" i="1"/>
  <c r="H25" i="1"/>
  <c r="J25" i="1"/>
  <c r="P40" i="17"/>
  <c r="J24" i="17"/>
  <c r="P24" i="17" s="1"/>
  <c r="M148" i="1"/>
  <c r="J122" i="17"/>
  <c r="P125" i="17"/>
  <c r="J131" i="17"/>
  <c r="P133" i="17"/>
  <c r="M528" i="1"/>
  <c r="M531" i="1"/>
  <c r="M32" i="1"/>
  <c r="G438" i="1"/>
  <c r="E16" i="1"/>
  <c r="E26" i="1"/>
  <c r="I21" i="17"/>
  <c r="K51" i="17"/>
  <c r="P50" i="17" s="1"/>
  <c r="G506" i="1"/>
  <c r="M506" i="1" s="1"/>
  <c r="M562" i="1"/>
  <c r="M42" i="1"/>
  <c r="M110" i="1"/>
  <c r="M150" i="1"/>
  <c r="E219" i="1"/>
  <c r="M219" i="1" s="1"/>
  <c r="G221" i="1"/>
  <c r="M222" i="1"/>
  <c r="E233" i="1"/>
  <c r="G254" i="1"/>
  <c r="G233" i="1" s="1"/>
  <c r="H254" i="1"/>
  <c r="H233" i="1" s="1"/>
  <c r="O145" i="17"/>
  <c r="P142" i="17" s="1"/>
  <c r="K380" i="1"/>
  <c r="M380" i="1" s="1"/>
  <c r="M492" i="1"/>
  <c r="N157" i="17"/>
  <c r="L157" i="17"/>
  <c r="O199" i="17"/>
  <c r="O157" i="17"/>
  <c r="M157" i="17"/>
  <c r="K157" i="17"/>
  <c r="P176" i="17"/>
  <c r="M527" i="1"/>
  <c r="P162" i="17"/>
  <c r="J135" i="17"/>
  <c r="P154" i="17"/>
  <c r="I135" i="17"/>
  <c r="I11" i="17" s="1"/>
  <c r="H251" i="17"/>
  <c r="H197" i="17" s="1"/>
  <c r="H13" i="17" s="1"/>
  <c r="O279" i="17"/>
  <c r="Q24" i="17"/>
  <c r="O21" i="17"/>
  <c r="O20" i="17" s="1"/>
  <c r="O197" i="17"/>
  <c r="O13" i="17" s="1"/>
  <c r="O301" i="17"/>
  <c r="O15" i="17" s="1"/>
  <c r="P334" i="17"/>
  <c r="N197" i="17"/>
  <c r="N13" i="17" s="1"/>
  <c r="P115" i="17"/>
  <c r="P278" i="17"/>
  <c r="B107" i="24"/>
  <c r="O291" i="17"/>
  <c r="M291" i="17"/>
  <c r="P181" i="17"/>
  <c r="J15" i="17"/>
  <c r="P322" i="17"/>
  <c r="H135" i="17"/>
  <c r="H11" i="17" s="1"/>
  <c r="K22" i="17"/>
  <c r="K12" i="17" s="1"/>
  <c r="P131" i="17"/>
  <c r="P296" i="17"/>
  <c r="M135" i="17"/>
  <c r="M236" i="1"/>
  <c r="M306" i="1"/>
  <c r="J17" i="17"/>
  <c r="P17" i="17" s="1"/>
  <c r="P122" i="17"/>
  <c r="J23" i="17"/>
  <c r="P23" i="17" s="1"/>
  <c r="L12" i="17"/>
  <c r="P12" i="17" s="1"/>
  <c r="P182" i="17"/>
  <c r="Q184" i="17" s="1"/>
  <c r="K197" i="17"/>
  <c r="K13" i="17" s="1"/>
  <c r="O135" i="17"/>
  <c r="N291" i="17"/>
  <c r="P140" i="17"/>
  <c r="N135" i="17"/>
  <c r="N11" i="17" s="1"/>
  <c r="P290" i="17"/>
  <c r="P263" i="17"/>
  <c r="L217" i="17"/>
  <c r="P216" i="17" s="1"/>
  <c r="P318" i="17"/>
  <c r="L135" i="17"/>
  <c r="I16" i="17"/>
  <c r="I300" i="17"/>
  <c r="M300" i="17"/>
  <c r="M16" i="17"/>
  <c r="P306" i="17"/>
  <c r="O302" i="17"/>
  <c r="L16" i="17"/>
  <c r="L300" i="17"/>
  <c r="K16" i="17"/>
  <c r="K300" i="17"/>
  <c r="H15" i="17"/>
  <c r="H300" i="17"/>
  <c r="N15" i="17"/>
  <c r="N300" i="17"/>
  <c r="M33" i="1"/>
  <c r="P312" i="17"/>
  <c r="P258" i="17"/>
  <c r="P251" i="17" s="1"/>
  <c r="B165" i="24"/>
  <c r="K21" i="17"/>
  <c r="N20" i="17"/>
  <c r="J10" i="1"/>
  <c r="L254" i="1"/>
  <c r="M21" i="17"/>
  <c r="M20" i="17" s="1"/>
  <c r="I20" i="17"/>
  <c r="F450" i="1"/>
  <c r="M450" i="1" s="1"/>
  <c r="P146" i="17"/>
  <c r="J16" i="1"/>
  <c r="J15" i="1"/>
  <c r="L21" i="17"/>
  <c r="L20" i="17" s="1"/>
  <c r="L268" i="17"/>
  <c r="L14" i="17" s="1"/>
  <c r="I15" i="1"/>
  <c r="I19" i="1"/>
  <c r="M529" i="1"/>
  <c r="M197" i="17"/>
  <c r="M13" i="17" s="1"/>
  <c r="M520" i="1"/>
  <c r="F436" i="1"/>
  <c r="M438" i="1"/>
  <c r="F431" i="1"/>
  <c r="F234" i="1"/>
  <c r="M304" i="1"/>
  <c r="M305" i="1"/>
  <c r="O11" i="17"/>
  <c r="P198" i="17"/>
  <c r="J21" i="17"/>
  <c r="K20" i="17"/>
  <c r="M162" i="1"/>
  <c r="H27" i="1"/>
  <c r="M25" i="1" l="1"/>
  <c r="M23" i="1"/>
  <c r="M26" i="1"/>
  <c r="P155" i="17"/>
  <c r="M24" i="1"/>
  <c r="K16" i="1"/>
  <c r="L197" i="17"/>
  <c r="L13" i="17" s="1"/>
  <c r="M11" i="17"/>
  <c r="M10" i="17" s="1"/>
  <c r="F303" i="1"/>
  <c r="M317" i="1"/>
  <c r="P301" i="17"/>
  <c r="P15" i="17" s="1"/>
  <c r="P22" i="17"/>
  <c r="Q26" i="17"/>
  <c r="K139" i="17"/>
  <c r="K135" i="17" s="1"/>
  <c r="K11" i="17" s="1"/>
  <c r="K10" i="17" s="1"/>
  <c r="G436" i="1"/>
  <c r="G429" i="1" s="1"/>
  <c r="G10" i="1" s="1"/>
  <c r="G431" i="1"/>
  <c r="G18" i="1" s="1"/>
  <c r="K632" i="1"/>
  <c r="M632" i="1" s="1"/>
  <c r="M640" i="1"/>
  <c r="L10" i="1"/>
  <c r="M221" i="1"/>
  <c r="G29" i="1"/>
  <c r="E27" i="1"/>
  <c r="E10" i="1" s="1"/>
  <c r="I10" i="17"/>
  <c r="P21" i="17"/>
  <c r="L11" i="17"/>
  <c r="L10" i="17" s="1"/>
  <c r="P13" i="17"/>
  <c r="H10" i="17"/>
  <c r="N10" i="17"/>
  <c r="O300" i="17"/>
  <c r="P300" i="17" s="1"/>
  <c r="O16" i="17"/>
  <c r="O10" i="17" s="1"/>
  <c r="P302" i="17"/>
  <c r="P197" i="17"/>
  <c r="M254" i="1"/>
  <c r="M240" i="1" s="1"/>
  <c r="P268" i="17"/>
  <c r="P14" i="17" s="1"/>
  <c r="M19" i="1"/>
  <c r="J10" i="17"/>
  <c r="G15" i="1" s="1"/>
  <c r="J20" i="17"/>
  <c r="P20" i="17" s="1"/>
  <c r="F12" i="1"/>
  <c r="M12" i="1" s="1"/>
  <c r="F11" i="1"/>
  <c r="M11" i="1" s="1"/>
  <c r="M234" i="1"/>
  <c r="M235" i="1"/>
  <c r="F15" i="1"/>
  <c r="F16" i="1"/>
  <c r="M431" i="1"/>
  <c r="M18" i="1" s="1"/>
  <c r="F18" i="1"/>
  <c r="F429" i="1"/>
  <c r="M436" i="1"/>
  <c r="M27" i="1"/>
  <c r="H10" i="1"/>
  <c r="P135" i="17" l="1"/>
  <c r="Q137" i="17" s="1"/>
  <c r="P137" i="17"/>
  <c r="M303" i="1"/>
  <c r="F233" i="1"/>
  <c r="L16" i="1"/>
  <c r="L15" i="1"/>
  <c r="H16" i="1"/>
  <c r="H15" i="1"/>
  <c r="K10" i="1"/>
  <c r="G16" i="1"/>
  <c r="M29" i="1"/>
  <c r="M16" i="1" s="1"/>
  <c r="P16" i="17"/>
  <c r="P11" i="17"/>
  <c r="M233" i="1"/>
  <c r="M429" i="1"/>
  <c r="F10" i="1"/>
  <c r="P10" i="17" l="1"/>
  <c r="M15" i="1"/>
  <c r="M10" i="1"/>
</calcChain>
</file>

<file path=xl/sharedStrings.xml><?xml version="1.0" encoding="utf-8"?>
<sst xmlns="http://schemas.openxmlformats.org/spreadsheetml/2006/main" count="4121" uniqueCount="913">
  <si>
    <t>№ п/п</t>
  </si>
  <si>
    <t>Ответственный исполнитель, соисполнители</t>
  </si>
  <si>
    <t>1.</t>
  </si>
  <si>
    <t>всего</t>
  </si>
  <si>
    <t>краевой бюджет</t>
  </si>
  <si>
    <t>государственные внебюджетные фонды Российской Федерации</t>
  </si>
  <si>
    <t xml:space="preserve">территориальные государственные внебюджетные фонды </t>
  </si>
  <si>
    <t>иные внебюджетные источники</t>
  </si>
  <si>
    <t>2.</t>
  </si>
  <si>
    <t>2.3.1.</t>
  </si>
  <si>
    <t>Обеспечение открытого информационного пространства инвестиционной деятельности</t>
  </si>
  <si>
    <t>Организация и проведение Съезда предпринимателей Приморского края</t>
  </si>
  <si>
    <t>5.1.</t>
  </si>
  <si>
    <t>5.2.</t>
  </si>
  <si>
    <t>Нормативно-правовое обеспечение создания условий для устойчивого экономического роста в Приморском крае</t>
  </si>
  <si>
    <t>бюджет муниципальных образований</t>
  </si>
  <si>
    <t>2.1.</t>
  </si>
  <si>
    <t>2.1.1.</t>
  </si>
  <si>
    <t>2.2.</t>
  </si>
  <si>
    <t>Организация ежегодного Тихоокеанского экономического конгресса</t>
  </si>
  <si>
    <t>Организация работы по оценке инвестиционной привлекательности Приморского края в рейтинговых исследованиях российских и зарубежных рейтинговых агентств</t>
  </si>
  <si>
    <t>Предоставление  субсидий из краевого бюджета бюджетам монопрофильных муниципальных образований Приморского края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Приморского края</t>
  </si>
  <si>
    <t>Финансовая поддержка организациям, образующим инфраструктуру поддержки субъектов малого и среднего предпринимательства, в виде предоставления субсидий на возмещение части затрат, связанных с проведением мероприятий по повышению эффективности и конкурентоспособности субъектов малого и среднего предпринимательства, в том числе производящих инновационные товары (работы, услуги) и (или) внедряющих технологические инновации</t>
  </si>
  <si>
    <t>3.</t>
  </si>
  <si>
    <t>3.1.</t>
  </si>
  <si>
    <t>2.3.</t>
  </si>
  <si>
    <t>2.4.</t>
  </si>
  <si>
    <t>4.</t>
  </si>
  <si>
    <t>Код бюджетной классификации</t>
  </si>
  <si>
    <t>ГРБС</t>
  </si>
  <si>
    <t>ЦСР</t>
  </si>
  <si>
    <t>ВР</t>
  </si>
  <si>
    <t>Х</t>
  </si>
  <si>
    <t>департамент информатизации и телекоммуникаций Приморского края</t>
  </si>
  <si>
    <t>X</t>
  </si>
  <si>
    <t>департамент финансов Приморского края</t>
  </si>
  <si>
    <t>003</t>
  </si>
  <si>
    <t>012</t>
  </si>
  <si>
    <t>010</t>
  </si>
  <si>
    <t>Руководство и управление в сфере установленных функций органов государственной власти Приморского края</t>
  </si>
  <si>
    <t>0412</t>
  </si>
  <si>
    <t>0106</t>
  </si>
  <si>
    <t>0020400</t>
  </si>
  <si>
    <t>0650200</t>
  </si>
  <si>
    <t>013</t>
  </si>
  <si>
    <t>0113</t>
  </si>
  <si>
    <t>департамент земельных и имущественных отношений Приморского края</t>
  </si>
  <si>
    <t>779</t>
  </si>
  <si>
    <t>240</t>
  </si>
  <si>
    <t>610</t>
  </si>
  <si>
    <t>1754073</t>
  </si>
  <si>
    <t>460</t>
  </si>
  <si>
    <t>1754074</t>
  </si>
  <si>
    <t>2.1.2.</t>
  </si>
  <si>
    <t>784</t>
  </si>
  <si>
    <t>5223504</t>
  </si>
  <si>
    <t>630</t>
  </si>
  <si>
    <t>1791003</t>
  </si>
  <si>
    <t>1741003</t>
  </si>
  <si>
    <t>000</t>
  </si>
  <si>
    <t>1742906</t>
  </si>
  <si>
    <t>720</t>
  </si>
  <si>
    <t>Оценка расходов (тыс. руб.), годы</t>
  </si>
  <si>
    <t>3.2.</t>
  </si>
  <si>
    <t>Предоставление субсидий субъектам малого и среднего предпринимательства на возмещение части затрат, связанных с разработкой и внедрением инновационной продукции</t>
  </si>
  <si>
    <t>Предоставление субсидий субъектам малого и среднего предпринимательства на возмещение части затрат, связанных с повышением энергоэффективности производства</t>
  </si>
  <si>
    <t>Информационно-техническое сопровождение реализации государственной программы</t>
  </si>
  <si>
    <t>Расходы 
(тыс. руб.), годы</t>
  </si>
  <si>
    <t>Организация и проведение:
    мероприятий по празднованию Дня российского предпринимателя; 
    ежегодной краевой конференции предпринимателей</t>
  </si>
  <si>
    <t>1742197</t>
  </si>
  <si>
    <t>1726066</t>
  </si>
  <si>
    <t>810</t>
  </si>
  <si>
    <t>Предоставление субсидий субъектам малого и среднего предпринимательства на возмещение затрат, связанных с уплатой лизинговых платежей по договорам финансовой аренды (лизинга)</t>
  </si>
  <si>
    <t>752</t>
  </si>
  <si>
    <t>1401</t>
  </si>
  <si>
    <t>1749101</t>
  </si>
  <si>
    <t>511</t>
  </si>
  <si>
    <t>1400</t>
  </si>
  <si>
    <t>5160110</t>
  </si>
  <si>
    <t>008</t>
  </si>
  <si>
    <t>5160120</t>
  </si>
  <si>
    <t>1749102</t>
  </si>
  <si>
    <t>1402</t>
  </si>
  <si>
    <t>5170200</t>
  </si>
  <si>
    <t>007</t>
  </si>
  <si>
    <t>1749103</t>
  </si>
  <si>
    <t>512</t>
  </si>
  <si>
    <t>5170800</t>
  </si>
  <si>
    <t>1403</t>
  </si>
  <si>
    <t>1749401</t>
  </si>
  <si>
    <t>540</t>
  </si>
  <si>
    <t>5210205</t>
  </si>
  <si>
    <t>009</t>
  </si>
  <si>
    <t>1749311</t>
  </si>
  <si>
    <t>530</t>
  </si>
  <si>
    <t>1726067</t>
  </si>
  <si>
    <t>1726068</t>
  </si>
  <si>
    <t>Предоставление субсидий индивидуальным предпринимателям, осуществляющим образовательную деятельность по образовательным программам дошкольного образования, а также присмотру и уходу за детьми, на возмещение части затрат, связанных с созданием дошкольных образовательных центров</t>
  </si>
  <si>
    <t>Финансовая поддержка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в виде предоставления субсидий с целью возмещения части затрат (планируемых и (или) фактически проведенных), связанных с регистрацией юридического лица или индивидуального предпринимателя, началом предпринимательской   деятельности, выплатами по передаче прав на франшизу (паушальный взнос), в виде грантов</t>
  </si>
  <si>
    <t>Создание (строительство, реконструкция) объектов инфраструктуры для краевых государственных нужд, необходимой для обеспечения функционирования инвестиционных проектов Приморского края</t>
  </si>
  <si>
    <t>1726071</t>
  </si>
  <si>
    <t>1792220</t>
  </si>
  <si>
    <t>1792221</t>
  </si>
  <si>
    <t>1726070</t>
  </si>
  <si>
    <t>1719243</t>
  </si>
  <si>
    <t>Формирование и получение экономико-статистической информации</t>
  </si>
  <si>
    <t>1792222</t>
  </si>
  <si>
    <t>1714053</t>
  </si>
  <si>
    <t>1714099</t>
  </si>
  <si>
    <t>-</t>
  </si>
  <si>
    <t>5.</t>
  </si>
  <si>
    <t>Всего</t>
  </si>
  <si>
    <t>Рз Пр</t>
  </si>
  <si>
    <t>ИНФОРМАЦИЯ</t>
  </si>
  <si>
    <t>федеральный бюджет (субсидии, субвенции, иные межбюджетные трансферты)</t>
  </si>
  <si>
    <t xml:space="preserve">Предоставление во владение и (или) в пользование СО НКО имущества Приморского края </t>
  </si>
  <si>
    <t xml:space="preserve">Обеспечение  освещения деятельности СО НКО, благотворительной деятельности и добровольчества в средствах массовой информации Приморского края </t>
  </si>
  <si>
    <t>Формирование и ведение краевого реестра СО НКО – получателей поддержки</t>
  </si>
  <si>
    <t>Проведение социологического опроса по вопросам и проблемам деятельности СО НКО</t>
  </si>
  <si>
    <t>1752078</t>
  </si>
  <si>
    <t>1754100</t>
  </si>
  <si>
    <t>450</t>
  </si>
  <si>
    <t xml:space="preserve">департамент внутренней политики Приморского края </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</si>
  <si>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</si>
  <si>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 xml:space="preserve">департамент земельных и имущественных отношений Приморского края  </t>
  </si>
  <si>
    <t xml:space="preserve">департамент  информационной политики Приморского края    </t>
  </si>
  <si>
    <t>департамент внутренней политики Приморского края</t>
  </si>
  <si>
    <t>1006</t>
  </si>
  <si>
    <t>1766073</t>
  </si>
  <si>
    <t xml:space="preserve">департамент  информационной политики Приморского края </t>
  </si>
  <si>
    <t>департамент информатизации и телекоммуникаций Приморского края;
департамент внутренней политики Приморского края</t>
  </si>
  <si>
    <t>5.1.1.</t>
  </si>
  <si>
    <t>5.1.2.</t>
  </si>
  <si>
    <t>5.1.3.</t>
  </si>
  <si>
    <t>5.2.1.</t>
  </si>
  <si>
    <t>5.2.2.</t>
  </si>
  <si>
    <t>5.2.3.</t>
  </si>
  <si>
    <t>Организация и проведение ежегодного краевого конкурса «Предприниматель Приморья» и «Ты-Предприниматель»</t>
  </si>
  <si>
    <t>Создание и обеспечение функционирования раздела на сайте Администрации Приморского края по поддержке СО НКО</t>
  </si>
  <si>
    <t>120,
240,
850</t>
  </si>
  <si>
    <t>Финансовая поддержка субъектов малого и среднего предпринимательства, производящих и реализующих товары (работы, услуги), предназначенные для экспорта</t>
  </si>
  <si>
    <t>120, 
240, 
850</t>
  </si>
  <si>
    <t>2.2.1.</t>
  </si>
  <si>
    <t>2.2.2.</t>
  </si>
  <si>
    <t>1762174</t>
  </si>
  <si>
    <t>1757059</t>
  </si>
  <si>
    <t>110, 
240, 
850</t>
  </si>
  <si>
    <t>1757061</t>
  </si>
  <si>
    <t>1301</t>
  </si>
  <si>
    <t>798</t>
  </si>
  <si>
    <t>Разработка и издание печатного материала «Инвестиционный паспорт Приморского края»</t>
  </si>
  <si>
    <t>Разработка и издание печатного материала «Каталог инвестиционных проектов Приморского края»</t>
  </si>
  <si>
    <t>Предоставление субсидий некоммерческой организации «Гарантийный фонд Приморского края» на возмещение затрат, связанных с организацией ее деятельности</t>
  </si>
  <si>
    <t>Создание и программное сопровождение многоязычного интернет-портала об инвестиционной деятельности в Приморском крае</t>
  </si>
  <si>
    <t>Укрепление межнациональных, межэтнических и межконфессиональных отношений, профилактика экстремизма и ксенофобии</t>
  </si>
  <si>
    <t>Развитие институтов гражданского общества</t>
  </si>
  <si>
    <t>Гражданско-патриотическое воспитание, краеведение</t>
  </si>
  <si>
    <t>Профилактика незаконного потребления наркотических средств и психотропных веществ, наркомании, социальная реабилитация, социальная и трудовая реинтеграция лиц, потребляющих наркотические средства или психотропные вещества</t>
  </si>
  <si>
    <t>Разработка технического задания проекта стратегии социально-экономического развития Приморского края</t>
  </si>
  <si>
    <t>Разработка проекта стратегии социально-экономического развития Приморского края</t>
  </si>
  <si>
    <t>3.3.</t>
  </si>
  <si>
    <t>794</t>
  </si>
  <si>
    <t>2.1.3.</t>
  </si>
  <si>
    <t>2.1.4.</t>
  </si>
  <si>
    <t>Мониторинг состояния и развития конкурентной среды на рынках товаров и услуг края</t>
  </si>
  <si>
    <t xml:space="preserve">Основное мероприятие «Создание благоприятных условий для привлечения инвестиций в экономику Приморского края»
</t>
  </si>
  <si>
    <t>Основное мероприятие «Развитие особых экономических зон»</t>
  </si>
  <si>
    <t>Основное мероприятие «Содействие развитию моногородов»</t>
  </si>
  <si>
    <t>Основное мероприятие «Создание благоприятной конкурентной среды»</t>
  </si>
  <si>
    <t>Основное мероприятие «Развитие государственного стратегического планирования»</t>
  </si>
  <si>
    <t>Основное мероприятие «Реализация механизмов стратегического управления социально-экономическим развитием Приморского края»</t>
  </si>
  <si>
    <t>Основное мероприятие «Обеспечение выполнения комплекса работ по реализации плана статистических работ»</t>
  </si>
  <si>
    <t>17 1 01 00000</t>
  </si>
  <si>
    <t>17 1 01 40530</t>
  </si>
  <si>
    <t>17 1 02 00000</t>
  </si>
  <si>
    <t>17 1 02 40990</t>
  </si>
  <si>
    <t>17 1 03 00000</t>
  </si>
  <si>
    <t>17 1 03 92430</t>
  </si>
  <si>
    <t>17 1 04 00000</t>
  </si>
  <si>
    <t>17 1 06 10030</t>
  </si>
  <si>
    <t>17 1 07 10030</t>
  </si>
  <si>
    <t>17 1 07 22210</t>
  </si>
  <si>
    <t>17 1 08 22220</t>
  </si>
  <si>
    <t>Основное мероприятие «Финансовая поддержка организаций, образующих инфраструктуру поддержки субъектов малого и среднего предпринимательства»</t>
  </si>
  <si>
    <t>Основное мероприятие «Финансовая поддержка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t>
  </si>
  <si>
    <t>Основное мероприятие «Формирование положительного образа предпринимателя, популяризация роли предпринимательства»</t>
  </si>
  <si>
    <t>5.2.4.</t>
  </si>
  <si>
    <t>17 2 02 R0643</t>
  </si>
  <si>
    <t>17 2 02 60550</t>
  </si>
  <si>
    <t>17 2 02 R0644</t>
  </si>
  <si>
    <t>17 2 02 60710</t>
  </si>
  <si>
    <t>17 2 02 R0645</t>
  </si>
  <si>
    <t>17 2 03 21380</t>
  </si>
  <si>
    <t>17 2 03 21390</t>
  </si>
  <si>
    <t>4.1.</t>
  </si>
  <si>
    <t>4.2.</t>
  </si>
  <si>
    <t>4.3.</t>
  </si>
  <si>
    <t>17 3 01 21970</t>
  </si>
  <si>
    <t>17 3 02 91010</t>
  </si>
  <si>
    <t>17 3 02 91020</t>
  </si>
  <si>
    <t>17 3 02 91030</t>
  </si>
  <si>
    <t>17 3 02 94010</t>
  </si>
  <si>
    <t>17 3 02 93110</t>
  </si>
  <si>
    <t>17 3 03 29060</t>
  </si>
  <si>
    <t>Обеспечение деятельности подведомственного краевого государственного казенного учреждения «Управление землями и имуществом на территории Приморского края»</t>
  </si>
  <si>
    <t>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финансовое обеспечение выполнения государственного задания на оказание государственных услуг (выполнение работ)</t>
  </si>
  <si>
    <t>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(проведение капитального ремонта)</t>
  </si>
  <si>
    <t>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(приобретение краевыми государственными учреждениями недвижимого, особо ценного и другого движимого имущества (основные средства)</t>
  </si>
  <si>
    <t>Обеспечение деятельности подведомственного краевого государственного казенного учреждения «Представительство Администрации Приморского края при Правительстве Российской Федерации»</t>
  </si>
  <si>
    <t>Предоставление бюджетных инвестиций открытому акционерному обществу «Корпорация развития Приморского края» в целях создания объектов инженерной (водоснабжение, водоотведение) и транспортной (автомобильная дорога) инфраструктуры инвестиционной площадки на земельных участках с кадастровыми номерами  25:27:020102:133, 25:27:020102:384, 25:27:020102:397, предоставленных обществу Приморским краем в аренду и в ограниченное пользование (сервитут)</t>
  </si>
  <si>
    <t>17 4 01 10030</t>
  </si>
  <si>
    <t>17 4 01 20780</t>
  </si>
  <si>
    <t>17 4 01 70590</t>
  </si>
  <si>
    <t>17 4 02 70590</t>
  </si>
  <si>
    <t>17 4 02 70600</t>
  </si>
  <si>
    <t>17 4 02 70610</t>
  </si>
  <si>
    <t>17 4 03 40730</t>
  </si>
  <si>
    <t>1752079</t>
  </si>
  <si>
    <t>789</t>
  </si>
  <si>
    <t>785</t>
  </si>
  <si>
    <t>Социальная адаптация инвалидов и их семей</t>
  </si>
  <si>
    <t>Основное мероприятие «Управление бюджетным процессом в Приморском крае»</t>
  </si>
  <si>
    <t>Основное мероприятие «Совершенствование межбюджетных отношений в Приморском крае»</t>
  </si>
  <si>
    <t>Основное мероприятие «Совершенствование управления государственным долгом Приморского края»</t>
  </si>
  <si>
    <t>Подпрограмма №  1 «Улучшение инвестиционного климата в Приморском крае»  на 2013-2020 годы</t>
  </si>
  <si>
    <t>Подпрограмма № 2 «Развитие малого и среднего предпринимательства в Приморском крае» на 2013-2020 годы</t>
  </si>
  <si>
    <t>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2020 годы</t>
  </si>
  <si>
    <t>Подпрограмма № 4 «Управление имуществом, находящимся в собственности и в ведении Приморского края» на 2014-2020 годы</t>
  </si>
  <si>
    <t>Государственная программа Приморского края «Экономическое развитие и инновационная экономика Приморского     края»    на    2013 - 2020 годы</t>
  </si>
  <si>
    <t>о ресурсном обеспечении государственной программы Приморского края 
«Экономическое развитие и инновационная экономика Приморского края» на 2013 - 2020 годы
за счет средств краевого бюджета и прогнозная оценка привлекаемых на реализацию ее целей 
средств федерального бюджета, бюджетов государственных внебюджетных фондов, 
иных внебюджетных источников, бюджетов муниципальных образований Приморского края
в случае участия Приморского края в реализации муниципальных программ,
аналогичных мероприятиям государственной программы Приморского края</t>
  </si>
  <si>
    <t>департамент экономики и развития предпринимательства Приморского края</t>
  </si>
  <si>
    <t>о ресурсном обеспечении реализации государственной программы Приморского края 
«Экономическое развитие и инновационная экономика Приморского края» на 2013 - 2020 годы
за счет средств краевого бюджета (тыс. руб.)</t>
  </si>
  <si>
    <t>17 1 01 60470</t>
  </si>
  <si>
    <t>17 1 01 22600</t>
  </si>
  <si>
    <t>17 1 01 22610</t>
  </si>
  <si>
    <t>17 1 01 22620</t>
  </si>
  <si>
    <t>17 1 01 22630</t>
  </si>
  <si>
    <t>17 2 03 21400</t>
  </si>
  <si>
    <t>департамент промышленности Приморского края</t>
  </si>
  <si>
    <t>Имущественная поддержка СО НКО</t>
  </si>
  <si>
    <t>Информационная поддержка СО НКО</t>
  </si>
  <si>
    <t>Предоставление субсидий Приморской краевой общественной организации ветеранов (пенсионеров) войны, труда, Вооруженных Сил и правоохранительных органов</t>
  </si>
  <si>
    <t>Основное мероприятие «Поддержка иных общественных организаций в Приморском крае»</t>
  </si>
  <si>
    <t>Предоставление субсидий Приморской краевой организации общероссийской общественной организации «Всероссийское общество инвалидов»</t>
  </si>
  <si>
    <t>Предоставление субсидий Приморской краевой организации Общероссийской общественной организации инвалидов «Всероссийское ордена Трудового Красного Знамени общество слепых»</t>
  </si>
  <si>
    <t>Предоставление субсидий Приморскому региональному отделению Общероссийской общественной организации инвалидов «Всероссийское общество глухих»</t>
  </si>
  <si>
    <t>17 5 01 0000</t>
  </si>
  <si>
    <t>17 5 02 00000</t>
  </si>
  <si>
    <t>17 5 02 60050</t>
  </si>
  <si>
    <t>17 5 02 60060</t>
  </si>
  <si>
    <t>1742908</t>
  </si>
  <si>
    <t>17 3 03 29080</t>
  </si>
  <si>
    <t>4.1.1.</t>
  </si>
  <si>
    <t>4.1.2.</t>
  </si>
  <si>
    <t>4.1.3.</t>
  </si>
  <si>
    <t>4.2.1.</t>
  </si>
  <si>
    <t>4.2.2.</t>
  </si>
  <si>
    <t>4.2.3.</t>
  </si>
  <si>
    <t>4.3.1.</t>
  </si>
  <si>
    <t>17 5 01 22960</t>
  </si>
  <si>
    <t>17 5 01 60730</t>
  </si>
  <si>
    <t>17 5 02 60070</t>
  </si>
  <si>
    <t>17 5 02 60080</t>
  </si>
  <si>
    <t>Подпрограмма № 5 «Поддержка социально ориентированных некоммерческих и иных общественных организаций в Приморском крае» на 2014-2020 годы</t>
  </si>
  <si>
    <t>1.1.</t>
  </si>
  <si>
    <t>1.1.1.</t>
  </si>
  <si>
    <t>1.1.2.</t>
  </si>
  <si>
    <t>1.1.3.</t>
  </si>
  <si>
    <t>1.1.4.</t>
  </si>
  <si>
    <t>1.1.5.</t>
  </si>
  <si>
    <t>1.1.6.</t>
  </si>
  <si>
    <t>1.1.7.</t>
  </si>
  <si>
    <t>1.1.8.</t>
  </si>
  <si>
    <t>1.1.9.</t>
  </si>
  <si>
    <t>1.2.</t>
  </si>
  <si>
    <t>1.2.1.</t>
  </si>
  <si>
    <t>1.3.</t>
  </si>
  <si>
    <t>1.3.1.</t>
  </si>
  <si>
    <t>1.4.</t>
  </si>
  <si>
    <t>1.5.</t>
  </si>
  <si>
    <t>1.5.1.</t>
  </si>
  <si>
    <t>1.6.</t>
  </si>
  <si>
    <t>1.6.1.</t>
  </si>
  <si>
    <t>1.6.2.</t>
  </si>
  <si>
    <t>1.6.3.</t>
  </si>
  <si>
    <t>1.7.</t>
  </si>
  <si>
    <t>1.7.1.</t>
  </si>
  <si>
    <t>1.7.2.</t>
  </si>
  <si>
    <t>1.7.3.</t>
  </si>
  <si>
    <t>1.8.</t>
  </si>
  <si>
    <t>1.8.1.</t>
  </si>
  <si>
    <t>2.2.3.</t>
  </si>
  <si>
    <t>2.2.4.</t>
  </si>
  <si>
    <t>2.2.5.</t>
  </si>
  <si>
    <t>2.2.6.</t>
  </si>
  <si>
    <t>2.2.7.</t>
  </si>
  <si>
    <t>2.2.8.</t>
  </si>
  <si>
    <t>2.3.2.</t>
  </si>
  <si>
    <t>2.3.3.</t>
  </si>
  <si>
    <t>2.3.4.</t>
  </si>
  <si>
    <t>4.2.4.</t>
  </si>
  <si>
    <t>4.3.2.</t>
  </si>
  <si>
    <t>4.4.</t>
  </si>
  <si>
    <t>4.4.1.</t>
  </si>
  <si>
    <t>5.1.2.1.</t>
  </si>
  <si>
    <t>5.1.2.2.</t>
  </si>
  <si>
    <t>5.1.2.3.</t>
  </si>
  <si>
    <t>5.1.2.4.</t>
  </si>
  <si>
    <t>5.1.2.5.</t>
  </si>
  <si>
    <t>5.1.3.1.</t>
  </si>
  <si>
    <t>5.1.4.</t>
  </si>
  <si>
    <t>5.1.4.1.</t>
  </si>
  <si>
    <t>5.1.4.2.</t>
  </si>
  <si>
    <t>5.1.4.3.</t>
  </si>
  <si>
    <t>1.4.1.</t>
  </si>
  <si>
    <t>Повышение качества регуляторной среды для бизнеса</t>
  </si>
  <si>
    <t>2.4.1.</t>
  </si>
  <si>
    <t>3.1.1.</t>
  </si>
  <si>
    <t>3.1.2.</t>
  </si>
  <si>
    <t>Расходы на совершенствование бюджетного процесса Приморского края</t>
  </si>
  <si>
    <t>3.2.1.</t>
  </si>
  <si>
    <t>Выравнивание бюджетной обеспеченности поселений</t>
  </si>
  <si>
    <t>3.2.2.</t>
  </si>
  <si>
    <t>Выравнивание бюджетной обеспеченности муниципальных районов (городских округов)</t>
  </si>
  <si>
    <t>3.2.3.</t>
  </si>
  <si>
    <t>Обеспечение сбалансированности бюджетов муниципальных образований</t>
  </si>
  <si>
    <t>3.2.4.</t>
  </si>
  <si>
    <t>3.2.5.</t>
  </si>
  <si>
    <t>Выравнивание бюджетной обеспеченности поселений, входящих в состав муниципальных районов</t>
  </si>
  <si>
    <t>3.2.6.</t>
  </si>
  <si>
    <t>Создание условий для устойчивого исполнения бюджетов закрытых административно-территориальных образований</t>
  </si>
  <si>
    <t>3.3.1.</t>
  </si>
  <si>
    <t>Обслуживание государственного долга Приморского края (за исключением реструктурированной задолженности)</t>
  </si>
  <si>
    <t>3.3.2.</t>
  </si>
  <si>
    <t>Обслуживание государственного долга по реструктурированной задолженности по бюджетным кредитам Приморского края</t>
  </si>
  <si>
    <t>Основное мероприятие «Управление и распоряжение имуществом, находящимся в собственности и в ведении Приморского края»</t>
  </si>
  <si>
    <t>Основное мероприятие «Поддержка социально ориентированных некоммерческих организаций в Приморском крае»</t>
  </si>
  <si>
    <t>Поощрение за достигнутые результаты в работе по повышению качества управления бюджетным процессом органами местного самоуправления</t>
  </si>
  <si>
    <t>Основное мероприятие «Поддержка юридических лиц,  не являющихся государственными или муниципальными учреждениями и государственными или муниципальными унитарными предприятиями, в целях привлечения инвестиций в Приморский край»</t>
  </si>
  <si>
    <t>1710200000</t>
  </si>
  <si>
    <t>1710700000</t>
  </si>
  <si>
    <t>1710800000</t>
  </si>
  <si>
    <t>1720100000</t>
  </si>
  <si>
    <t>1720300000</t>
  </si>
  <si>
    <t>1730100000</t>
  </si>
  <si>
    <t>1730200000</t>
  </si>
  <si>
    <t>1730300000</t>
  </si>
  <si>
    <t>1740100000</t>
  </si>
  <si>
    <t>1740200000</t>
  </si>
  <si>
    <t>1740300000</t>
  </si>
  <si>
    <t>755</t>
  </si>
  <si>
    <t>17 4 04 00000</t>
  </si>
  <si>
    <t>771</t>
  </si>
  <si>
    <t>17 4 04 41000</t>
  </si>
  <si>
    <t>5223503</t>
  </si>
  <si>
    <t>».</t>
  </si>
  <si>
    <t>Приложение № 2
к постановлению 
Администрации Приморского края
«Приложение № 1
к государственной программе 
Приморского края «Экономическое развитие и инновационная экономика Приморского края»  на 2013 - 2020 годы, 
утвержденной постановлением 
Администрации Приморского края
от 7 декабря 2012 года № 382-па</t>
  </si>
  <si>
    <t xml:space="preserve">ПЕРЕЧЕНЬ ПОКАЗАТЕЛЕЙ </t>
  </si>
  <si>
    <t>государственной программы Приморского края</t>
  </si>
  <si>
    <t>«Экономическое развитие и инновационная экономика Приморского края» 
на 2013 - 2020 годы</t>
  </si>
  <si>
    <t>Наименование показателя</t>
  </si>
  <si>
    <t>Ед. измере-ния</t>
  </si>
  <si>
    <t>Значения показателей</t>
  </si>
  <si>
    <t>Валовой региональный продукт Приморского края, в % к предыдущему году в сопоставимых ценах</t>
  </si>
  <si>
    <t>%</t>
  </si>
  <si>
    <t>102,4-106,0</t>
  </si>
  <si>
    <t>103,7-106,1</t>
  </si>
  <si>
    <t>Индекс производительности труда</t>
  </si>
  <si>
    <t>Доля продукции высокотехнологичных и наукоемких отраслей в валовом региональном продукте</t>
  </si>
  <si>
    <t>Количество высокопроизводительных рабочих мест</t>
  </si>
  <si>
    <t>рабочих мест, единиц</t>
  </si>
  <si>
    <t>Доля продукции, произведенной субъектами малого и среднего предпринимательства, в общем объеме ВРП Приморского края</t>
  </si>
  <si>
    <t>6.</t>
  </si>
  <si>
    <t>Оборот продукции (услуг), производимой малыми предприятиями, в том числе микропредприятиями, и индивидуальными предпринимателями на территории Приморского края</t>
  </si>
  <si>
    <t>млн. рублей</t>
  </si>
  <si>
    <t>7.</t>
  </si>
  <si>
    <t>Доля расходов краевого бюджета, формируемая на основе государственных программ Приморского края, в общем объеме расходов краевого бюджета</t>
  </si>
  <si>
    <t>8.</t>
  </si>
  <si>
    <t>Объем налоговых и неналоговых доходов консолидированного бюджета субъекта Российской Федерации</t>
  </si>
  <si>
    <t>9.</t>
  </si>
  <si>
    <t>Объем инвестиций по отношению к ВРП Приморского края</t>
  </si>
  <si>
    <t>10.</t>
  </si>
  <si>
    <t>Прирост инвестиций в основной капитал без учета бюджетных средств</t>
  </si>
  <si>
    <t>% к предыдущему году</t>
  </si>
  <si>
    <t>11.</t>
  </si>
  <si>
    <t>Количество реализованных основных положений стандарта деятельности органов исполнительной власти Приморского края по обеспечению благоприятного климата в Приморском крае</t>
  </si>
  <si>
    <t>единиц</t>
  </si>
  <si>
    <t>12.</t>
  </si>
  <si>
    <t>Прирост инвестиций в основной капитал к предыдущему году</t>
  </si>
  <si>
    <t>13.</t>
  </si>
  <si>
    <t>Изменение объема прямых иностранных инвестиций к среднегодовому значению за прошлые периоды</t>
  </si>
  <si>
    <t>14.</t>
  </si>
  <si>
    <t>Количество мероприятий по развитию социальной и инженерной инфраструктуры, реализованных в рамках комплексных инвестиционных планов модернизации монопрофильных муниципальных образований Приморского края</t>
  </si>
  <si>
    <t>15.</t>
  </si>
  <si>
    <t>Оценка предпринимательским сообществом эффективности реализации внедренных составляющих стандарта в Приморском крае</t>
  </si>
  <si>
    <t>баллов</t>
  </si>
  <si>
    <t>16.</t>
  </si>
  <si>
    <t>Уровень развития  государственно-частного партнерства Приморского края</t>
  </si>
  <si>
    <t>17.</t>
  </si>
  <si>
    <t>Оценка  предпринимательским сообществом эффективности реализации внедренных элементов деятельности органов  исполнительной  власти  субъекта  Российской  Федерации  по обеспечению благоприятного инвестиционного климата в регионе</t>
  </si>
  <si>
    <t>18.</t>
  </si>
  <si>
    <t>Доля проектов нормативных правовых актов Приморского края, нормативных правовых актов Приморского края, прошедших процедуру оценки регулирующего воздействия, экспертизу,  в общем объеме проектов нормативных правовых актов Приморского края, нормативных правовых актов Приморского края, затрагивающих вопросы осуществления предпринимательской и инвестиционной деятельности, подлежащих оценке регулирующего воздействия, включенных в План проведения экспертизы нормативных правовых актов Приморского края для устранения административных барьеров</t>
  </si>
  <si>
    <t>19.</t>
  </si>
  <si>
    <t>Доля информации о деятельности на приоритетных товарных рынках Приморского края, опубликованной на официальном сайте, из общего объема информации, необходимой к публикации</t>
  </si>
  <si>
    <t>20.</t>
  </si>
  <si>
    <t>Количество субъектов малого и среднего предпринимательства, получивших государственную поддержку</t>
  </si>
  <si>
    <t>21.</t>
  </si>
  <si>
    <t>Количество субъектов малого и среднего предпринимательства (включая индивидуальных предпринимателей) в расчете на 1 тыс. человек населения Приморского края</t>
  </si>
  <si>
    <t>22.</t>
  </si>
  <si>
    <t>Доля среднесписочной численности работников (без внешних совместителей) всех предприятий и организаций субъектов малого и среднего предпринимательства в среднесписочной численности работников (без внешних совместителей) всех предприятий и организаций</t>
  </si>
  <si>
    <t>23.</t>
  </si>
  <si>
    <t>Доля среднесписочной численности работников (без внешних совместителей), занятых на микропредприятиях, малых и средних предприятиях и у индивидуальных предпринимателей, в общей численности занятого населения</t>
  </si>
  <si>
    <t>24.</t>
  </si>
  <si>
    <t>Количество вновь созданных рабочих мест (включая вновь зарегистрированных индивидуальных предпринимателей) субъектами малого и среднего предпринимательства, получившими государственную поддержку</t>
  </si>
  <si>
    <t>25.</t>
  </si>
  <si>
    <t>Прирост оборота продукции и услуг, производимых малыми предприятиями, в том числе микропредприятиями, и индивидуальными предпринимателями (в сопоставимых ценах)</t>
  </si>
  <si>
    <t>26.</t>
  </si>
  <si>
    <t>Оценка предпринимательским сообществом общих условий ведения предпринимательской деятельности в Приморском крае</t>
  </si>
  <si>
    <t>27.</t>
  </si>
  <si>
    <t>Оценка предпринимательским сообществом эффективности реализации программы поддержки малого и среднего предпринимательства</t>
  </si>
  <si>
    <t>28.</t>
  </si>
  <si>
    <t>Прирост количества субъектов малого и среднего предпринимательства, осуществляющих деятельность на территории Приморского края</t>
  </si>
  <si>
    <t>29.</t>
  </si>
  <si>
    <t>30.</t>
  </si>
  <si>
    <t xml:space="preserve">Отношение объема выданных кредитов субъектам малого и среднего предпринимательства под гарантии (поручительства) гарантийной организации к
совокупному размеру средств гарантийного фонда, сформированному за счет субсидий, предоставленных из бюджетов всех уровней, а также доходов от операционной и финансовой деятельности
</t>
  </si>
  <si>
    <t>31.</t>
  </si>
  <si>
    <t xml:space="preserve">Объем выданных гарантий и (или) поручительств субъектам малого и среднего
предпринимательства
</t>
  </si>
  <si>
    <t xml:space="preserve">тыс. руб. </t>
  </si>
  <si>
    <t>32.</t>
  </si>
  <si>
    <t>Размер собственных средств субъектов малого и среднего предпринимательства, получивших государственную поддержку, направленных на приобретение оборудования</t>
  </si>
  <si>
    <t>33.</t>
  </si>
  <si>
    <t xml:space="preserve">Количество детей, воспользовавшихся услугами дошкольных образовательных
центров
</t>
  </si>
  <si>
    <t>ед.</t>
  </si>
  <si>
    <t>34.</t>
  </si>
  <si>
    <t>Количество дошкольных образовательных центров, получивших государственную поддержку</t>
  </si>
  <si>
    <t>35.</t>
  </si>
  <si>
    <t xml:space="preserve">Доля муниципальных образований и (или) монопрофильных муниципальных
образований, получивших государственную поддержку, в общем количестве муниципальных образований на территории Приморского края
</t>
  </si>
  <si>
    <t>36.</t>
  </si>
  <si>
    <t>Количество проведенных консультаций и мероприятий для субъектов малого и среднего предпринимательства</t>
  </si>
  <si>
    <t>37.</t>
  </si>
  <si>
    <t>Прирост выручки субъектов малого и среднего предпринимательства, получивших государственную поддержку, за счет экспорта товаров (работ, услуг) относительно предыдущего отчетного года</t>
  </si>
  <si>
    <t>38.</t>
  </si>
  <si>
    <t>Количество партнеров в сфере делового, технологического и научного сотрудничества, подобранных для российских субъектов малого и среднего предпринимательства</t>
  </si>
  <si>
    <t>39.</t>
  </si>
  <si>
    <t>Отношение среднего уровня расчетной бюджетной обеспеченности пяти наиболее обеспеченных муниципальных образований Приморского края после выравнивания в отчетном финансовом году к среднему уровню расчетной бюджетной обеспеченности пяти наименее обеспеченных муниципальных образований после выравнивания в отчетном финансовом году</t>
  </si>
  <si>
    <t>раз</t>
  </si>
  <si>
    <t>Отношение объема расходов на обслуживание государственного долга Приморского края к объему расходов краевого бюджета, за исключением расходов, которые осуществляются за счет субвенций, предоставляемых из федерального бюджета</t>
  </si>
  <si>
    <t>Сокращение количества краевых государственных унитарных предприятий, основанных на праве хозяйственного ведения, по отношению к предыдущему году</t>
  </si>
  <si>
    <t>% не менее</t>
  </si>
  <si>
    <t>Сокращение количества акционерных обществ с участием Приморского края по отношению к предыдущему году</t>
  </si>
  <si>
    <t>Количество реорганизованных, ликвидированных и изменивших тип краевых государственных учреждений и краевых государственных унитарных предприятий</t>
  </si>
  <si>
    <t>шт.</t>
  </si>
  <si>
    <t>Доля государственных служащих в органах управления и контроля акционерных обществ с участием Приморского края</t>
  </si>
  <si>
    <t>Выполнение плана по доходам от перечисления части чистой прибыли краевых государственных унитарных предприятий</t>
  </si>
  <si>
    <t>Выполнение плана по доходам от дивидендов хозяйственных обществ</t>
  </si>
  <si>
    <t>Выполнение плана по доходам от приватизации краевого имущества, в том числе акций (долей) хозяйственных обществ</t>
  </si>
  <si>
    <t>Выполнение плана по доходам от аренды краевого имущества</t>
  </si>
  <si>
    <t>Выполнения плана по доходам от использования земельных участков</t>
  </si>
  <si>
    <t>Доля объектов недвижимого имущества, в том числе земельных участков, находящихся в собственности Приморского края, в отношении которых принято решение по управлению и распоряжению ими, по отношению к общему количеству объектов недвижимого имущества, находящихся в собственности Приморского края, не используемых для реализации государственных полномочий Приморского края либо свободных от прав третьих лиц</t>
  </si>
  <si>
    <t>Доля объектов недвижимого имущества, в том числе земельных участков, находящихся в собственности Приморского края, в отношении которых проведены проверки фактического использования и сохранности, по отношению к общему количеству объектов недвижимого имущества Приморского края, за исключением сетей инженерно-технического обеспечения</t>
  </si>
  <si>
    <t>Доля объектов недвижимого имущества, в том числе земельных участков, право собственности Приморского края на которые зарегистрировано, от общего числа объектов недвижимого имущества, подлежащих государственной регистрации (в рамках текущего года)</t>
  </si>
  <si>
    <t>Доля земельных участков, право собственности Приморского края на которые зарегистрировано, включенных в перечень участков, подлежащих вовлечению в оборот по отношению к зарегистрированным в текущем году</t>
  </si>
  <si>
    <t>Количество реализованных СО НКО общественно значимых программ (проектов)</t>
  </si>
  <si>
    <t>Численность граждан и добровольцев, привлеченных СО НКО к реализации общественно значимых программ (проектов)</t>
  </si>
  <si>
    <t>человек</t>
  </si>
  <si>
    <t>Численность инвалидов всех возрастов, получивших поддержку при реализации СО НКО общественно значимых программ (проектов)</t>
  </si>
  <si>
    <t>Количество мероприятий, проведенных СО НКО в рамках реализации программ (проектов) в сфере укрепления межнациональных, межэтнических и межконфессиональных отношений, профилактики экстремизма и ксенофобии</t>
  </si>
  <si>
    <t>Численность детей и подростков, привлеченных СО НКО к участию в мероприятиях, проведенных в рамках реализации программ (проектов), направленных на развитие гражданско-патриотического воспитания, краеведения</t>
  </si>
  <si>
    <t>Численность лиц, получивших услуги СО НКО в области профилактики незаконного потребления наркотических средств и психотропных веществ, наркомании, реабилитации, социальной и трудовой реинтеграции лиц, потребляющих наркотические средства или психотропные вещества</t>
  </si>
  <si>
    <t>Количество СО НКО, которым оказана поддержка в нефинансовых формах</t>
  </si>
  <si>
    <t xml:space="preserve">Приложение № 3
к постановлению
 Администрации Приморского края
«Приложение № 2
к государственной программе 
Приморского края «Экономическое развитие и инновационная экономика Приморского края»  на 2013 - 2020 годы, 
утвержденной постановлением 
Администрации Приморского края
от 7 декабря 2012 года № 382-па
</t>
  </si>
  <si>
    <t>ОСНОВНЫЕ ПАРАМЕТРЫ
потребности в трудовых ресурсах, необходимых 
для реализации государственной программы Приморского края
«Экономическое развитие и инновационная экономика Приморского края» 
на 2013 - 2020 годы</t>
  </si>
  <si>
    <t>Наименования укрупненных групп направлений подготовки (специальностей, профессий)</t>
  </si>
  <si>
    <t>Требуемый образовательный уровень</t>
  </si>
  <si>
    <r>
      <t>СПО</t>
    </r>
    <r>
      <rPr>
        <vertAlign val="superscript"/>
        <sz val="12"/>
        <color indexed="8"/>
        <rFont val="Times New Roman"/>
        <family val="1"/>
        <charset val="204"/>
      </rPr>
      <t>1</t>
    </r>
    <r>
      <rPr>
        <sz val="12"/>
        <color indexed="8"/>
        <rFont val="Times New Roman"/>
        <family val="1"/>
        <charset val="204"/>
      </rPr>
      <t xml:space="preserve"> по программам подготовки квалифицированных рабочих (служащих)</t>
    </r>
  </si>
  <si>
    <t>СПО по программам подготовки специалистов среднего звена</t>
  </si>
  <si>
    <t>высшее образование (бакалавриат)</t>
  </si>
  <si>
    <t>высшее образование (магистратура)</t>
  </si>
  <si>
    <t>высшее образование (специалитет)</t>
  </si>
  <si>
    <t>СПО по программам подготовки квалифицированных рабочих</t>
  </si>
  <si>
    <t xml:space="preserve">2015 год </t>
  </si>
  <si>
    <t>2016 год</t>
  </si>
  <si>
    <t>Математические и естественные науки (всего, сумма строк 1.1-1.6)</t>
  </si>
  <si>
    <t>Математика и механика</t>
  </si>
  <si>
    <t>Компьютерные и информационные науки</t>
  </si>
  <si>
    <t>Физика и астрономия</t>
  </si>
  <si>
    <t>Химия</t>
  </si>
  <si>
    <t>Науки о земле</t>
  </si>
  <si>
    <t>Биологические науки</t>
  </si>
  <si>
    <t>Инженерное дело, технологии и технические науки (всего, сумма строк 2.1-2.23)</t>
  </si>
  <si>
    <t>Архитектура</t>
  </si>
  <si>
    <t>Техника и технологии строительства</t>
  </si>
  <si>
    <t>Информатика и вычислительная техника</t>
  </si>
  <si>
    <t>Информационная безопасность</t>
  </si>
  <si>
    <t>2.5.</t>
  </si>
  <si>
    <t>Электроника, радиотехника и системы связи</t>
  </si>
  <si>
    <t>2.6.</t>
  </si>
  <si>
    <t>Фотоника, приборостроение, оптические и биотехнические системы и технологии</t>
  </si>
  <si>
    <t>2.7.</t>
  </si>
  <si>
    <t>Электро- и теплоэнергетика</t>
  </si>
  <si>
    <t>2.8.</t>
  </si>
  <si>
    <t>Ядерная энергетика и технологии</t>
  </si>
  <si>
    <t>2.9.</t>
  </si>
  <si>
    <t>Машиностроение</t>
  </si>
  <si>
    <t>2.10.</t>
  </si>
  <si>
    <t>Физико-технические науки и технологии</t>
  </si>
  <si>
    <t>2.11.</t>
  </si>
  <si>
    <t>Оружие и системы вооружения</t>
  </si>
  <si>
    <t>2.12.</t>
  </si>
  <si>
    <t>Химические технологии</t>
  </si>
  <si>
    <t>2.13.</t>
  </si>
  <si>
    <t>Промышленная экология и биотехнологии</t>
  </si>
  <si>
    <t>2.14.</t>
  </si>
  <si>
    <t>Техносферная безопасность и природообустройство</t>
  </si>
  <si>
    <t>2.15.</t>
  </si>
  <si>
    <t>Прикладная геология, горное дело, нефтегазовое дело и геодезия</t>
  </si>
  <si>
    <t>2.16.</t>
  </si>
  <si>
    <t>Технологии материалов</t>
  </si>
  <si>
    <t>2.17.</t>
  </si>
  <si>
    <t>Техника и технологии наземного транспорта</t>
  </si>
  <si>
    <t>2.18.</t>
  </si>
  <si>
    <t>Авиационная и ракетно-космическая техника</t>
  </si>
  <si>
    <t>2.19.</t>
  </si>
  <si>
    <t>Аэронавигация и эксплуатация авиационной и ракетно-космической техники</t>
  </si>
  <si>
    <t>2.20.</t>
  </si>
  <si>
    <t>Техника и технологии кораблестроения и водного транспорта</t>
  </si>
  <si>
    <t>2.21.</t>
  </si>
  <si>
    <t>Управление в технических системах</t>
  </si>
  <si>
    <t>2.22.</t>
  </si>
  <si>
    <t>Нанотехнологии и наноматериалы</t>
  </si>
  <si>
    <t>2.23.</t>
  </si>
  <si>
    <t>Технологии легкой промышленности</t>
  </si>
  <si>
    <t>Здравоохранение и медицинские науки (всего, сумма строк 3.1-3.5)</t>
  </si>
  <si>
    <t>Фундаментальная медицина</t>
  </si>
  <si>
    <t>Клиническая медицина</t>
  </si>
  <si>
    <t>Науки о здоровье и профилактическая медицина</t>
  </si>
  <si>
    <t>3.4.</t>
  </si>
  <si>
    <t>Фармация</t>
  </si>
  <si>
    <t>3.5.</t>
  </si>
  <si>
    <t>Сестринское дело</t>
  </si>
  <si>
    <t>Сельское хозяйство и сельскохозяйственные науки (всего, сумма строк 4.1-4.2)</t>
  </si>
  <si>
    <t>Сельское, лесное и рыбное хозяйство</t>
  </si>
  <si>
    <t>Ветеринария и зоотехния</t>
  </si>
  <si>
    <t>Науки об обществе (всего, сумма строк 5.1-5.7)</t>
  </si>
  <si>
    <t>Психологические науки</t>
  </si>
  <si>
    <t>Экономика и управление</t>
  </si>
  <si>
    <t>5.3.</t>
  </si>
  <si>
    <t>Социология и социальная работа</t>
  </si>
  <si>
    <t>5.4.</t>
  </si>
  <si>
    <t>Юриспруденция</t>
  </si>
  <si>
    <t>5.5.</t>
  </si>
  <si>
    <t>Политические науки и регионоведение</t>
  </si>
  <si>
    <t>5.6.</t>
  </si>
  <si>
    <t>Средства массовой информации и информационно-библиотечное дело</t>
  </si>
  <si>
    <t>5.7.</t>
  </si>
  <si>
    <t>Сервис и туризм</t>
  </si>
  <si>
    <t>Образование и педагогические науки, всего</t>
  </si>
  <si>
    <t>6.1.</t>
  </si>
  <si>
    <t>Образование и педагогические науки</t>
  </si>
  <si>
    <t>Гуманитарные науки (всего, сумма строк 7.1-7.5)</t>
  </si>
  <si>
    <t>7.1.</t>
  </si>
  <si>
    <t>Языкознание и литературоведение</t>
  </si>
  <si>
    <t>7.2.</t>
  </si>
  <si>
    <t>История и археология</t>
  </si>
  <si>
    <t>7.3.</t>
  </si>
  <si>
    <t>Философия, этика и религиоведение</t>
  </si>
  <si>
    <t>7.4.</t>
  </si>
  <si>
    <t>Теология</t>
  </si>
  <si>
    <t>7.5.</t>
  </si>
  <si>
    <t>Физическая культура и спорт</t>
  </si>
  <si>
    <t>Искусство и культура (всего, сумма строк 8.1-8.6)</t>
  </si>
  <si>
    <t>8.1.</t>
  </si>
  <si>
    <t>Искусствознание</t>
  </si>
  <si>
    <t>8.2.</t>
  </si>
  <si>
    <t>Культуроведение и социокультурные проекты</t>
  </si>
  <si>
    <t>8.3.</t>
  </si>
  <si>
    <t>Сценические искусства и литературное творчество</t>
  </si>
  <si>
    <t>8.4.</t>
  </si>
  <si>
    <t>Музыкальное искусство</t>
  </si>
  <si>
    <t>8.5.</t>
  </si>
  <si>
    <t>Изобразительное и прикладные виды искусств</t>
  </si>
  <si>
    <t>8.6.</t>
  </si>
  <si>
    <t>Экранное искусство</t>
  </si>
  <si>
    <t>высшее обра -зование (бакалавриат)</t>
  </si>
  <si>
    <t>СПО по программам подготовки квалифицирован-ных рабочих</t>
  </si>
  <si>
    <t xml:space="preserve">2017 год </t>
  </si>
  <si>
    <t>2018 год</t>
  </si>
  <si>
    <t xml:space="preserve">2019 год </t>
  </si>
  <si>
    <t>2020 год</t>
  </si>
  <si>
    <t>ПРОГНОЗ</t>
  </si>
  <si>
    <t>сводных показателей государственных заданий на оказание 
государственных услуг (выполнение работ) краевыми государственными учреждениями 
в рамках государственной программы Приморского края 
«Экономическое развитие и инновационная экономика Приморского края» на 2013 - 2020 годы</t>
  </si>
  <si>
    <t xml:space="preserve"> № п/п</t>
  </si>
  <si>
    <t>Наименование государственной услуги (работы), показателя объема услуги (работы)</t>
  </si>
  <si>
    <t>Значение показателя объема государственной услуги (работы)</t>
  </si>
  <si>
    <t>Расходы краевого бюджета на оказание государственной услуги (выполнение работы), тыс. руб.</t>
  </si>
  <si>
    <t>2014 год</t>
  </si>
  <si>
    <t>2015 год</t>
  </si>
  <si>
    <t>2017 год</t>
  </si>
  <si>
    <t>2019 год</t>
  </si>
  <si>
    <t>Содержание, ремонт, обеспечение охраны объектов от пожаров и преступных посягательств и эксплуатация зданий (помещений), строений, сооружений, прилегающих к ним территорий и акваторий, используемых государственными органами Приморского края, в том числе по договорам аренды и безвозмездного пользования (включая расходы на текущий ремонт, оплату коммунальных услуг, налогов на имущество)</t>
  </si>
  <si>
    <t xml:space="preserve"> - </t>
  </si>
  <si>
    <t>Обеспечение государственных органов Приморского края электросвязью (количество заключенных договоров)</t>
  </si>
  <si>
    <t>Транспортное обслуживание государственных органов Приморского края (количество транспортных средств)</t>
  </si>
  <si>
    <t>Материально-техническое обеспечение деятельности государственных органов Приморского края (количество человек)</t>
  </si>
  <si>
    <t>Материально-техническое обеспечение мероприятий, проводимых государственными органами Приморского края (количество мероприятий)</t>
  </si>
  <si>
    <t>Содержание (эксплуатация) имущества, находящегося в государственной (муниципальной) собственности (Обеспечение эксплуатационно-технического обслуживания объектов и помещений, а также содержание указанных объектов и помещений, оборудования и прилегающей территории в надлежащем состоянии ), тыс. кв.м</t>
  </si>
  <si>
    <t xml:space="preserve">Организация и осуществление транспортного обслуживания должностных лиц в случаях, установленных нормативными правовыми актами Российской Федерации, субъектов Российской Федерации, органов местного самоуправления </t>
  </si>
  <si>
    <t>(Автотранспортное обслуживание лиц и государственных органов, работников их аппаратов, а также Управления делами Президента Российской Федерации и подведомтсвенных ему организаций), машино-часы работы автомобилей (единицы)</t>
  </si>
  <si>
    <t>Административное обеспечение деятельности организаций (Организация закупок (Связь), кол-во отчетов</t>
  </si>
  <si>
    <t>Административное обеспечение деятельности организаций (Организация закупок (Общеотраслевые услуги (работы), кол-во отчетов</t>
  </si>
  <si>
    <t>Организация мероприятий (Конференции, семинары), кол-во мероприятий</t>
  </si>
  <si>
    <t>Организация мероприятий (Переговоры, встречи, совещания), кол-во мероприятий</t>
  </si>
  <si>
    <t>Организация мероприятий (Народные гуляния, праздники) кол-во мероприятий</t>
  </si>
  <si>
    <t>ИТОГО</t>
  </si>
  <si>
    <t xml:space="preserve">ПЕРЕЧЕНЬ МЕРОПРИЯТИЙ </t>
  </si>
  <si>
    <t>«Экономическое развитие и инновационная экономика Приморского края» на 2013 - 2020 годы и план их реализации</t>
  </si>
  <si>
    <t>Срок реализации</t>
  </si>
  <si>
    <t>Ожидаемый непосредственный результат (краткое описание)</t>
  </si>
  <si>
    <t xml:space="preserve">Связь с показателями государственной программы </t>
  </si>
  <si>
    <t>дата начала реализации</t>
  </si>
  <si>
    <t>дата окончания реализации</t>
  </si>
  <si>
    <t>департамент экономики и развития предпринимательства Приморского края;
департамент проектов и стратегического развития Приморского края;
департамент промышленности Приморского края</t>
  </si>
  <si>
    <t xml:space="preserve">повышение инвестиционной привлекательности Приморского края;
нормативных правовых актов Приморского края;
создание эффективной инновационной инфраструктуры на территориях особых экономических зон Приморского края;
повышение качества государственного регулирования за счет проведения оценки регулирующего воздействия проектов 
</t>
  </si>
  <si>
    <t>оказывает прямое влияние на показатели программы, указанные в пунктах 1-4, 8, и на показатели подпрограммы, указанные в пунктах 9-19</t>
  </si>
  <si>
    <t xml:space="preserve">
проведение исследования конкурентной среды на рынках товаров и услуг Приморского края;
развитие государственного стратегического планирования с целью формирования гибкой системы управления экономическим развитием Приморского края, в том числе развитием малого и среднего бизнеса в приоритетных сферах экономики, развитием конкуренции на рынках товаров и услуг
</t>
  </si>
  <si>
    <t>повышение инвестиционной привлекательности Приморского края, рост привлечения капитала с внешних рынков. Организация работы совещательного органа «Экспертный (общественный) совет по привлечению инвестиций» в целях повышения эффективности проводимой на территории Приморского края инвестиционной политики</t>
  </si>
  <si>
    <t>обеспечение темпов роста экономики, предусматриваемых инновационным сценарием развития, при опережающем росте инвестиций в высокотехнологичные производства. Оказывает прямое влияние на все показатели подпрограммы, оказывает непосредственное влияние на достижение следующих показателей: объем инвестиций по отношению к ВРП Приморского края</t>
  </si>
  <si>
    <t>создание и организация деятельности АНО «Агентство по привлечению инвестиций в Приморский край» в целях предоставления услуг в сфере повышения инвестиционной привлекательности Приморского края, роста привлечения капитала с внешних рынков</t>
  </si>
  <si>
    <t>прирост инвестиций в основной капитал к предыдущему году, прирост инвестиций в основной капитал без учета бюджетных средств</t>
  </si>
  <si>
    <t>организация деятельности АНО «Инвестиционное Агентство Приморского края» в целях предоставления услуг в сфере повышения инвестиционной привлекательности Приморского края, роста привлечения капитала с внешних рынков</t>
  </si>
  <si>
    <r>
      <rPr>
        <b/>
        <sz val="12"/>
        <rFont val="Times New Roman"/>
        <family val="1"/>
        <charset val="204"/>
      </rPr>
      <t xml:space="preserve">дата наступления контрольного события (месяц, год):
</t>
    </r>
    <r>
      <rPr>
        <sz val="12"/>
        <rFont val="Times New Roman"/>
        <family val="1"/>
        <charset val="204"/>
      </rPr>
      <t>март 2015 г.</t>
    </r>
  </si>
  <si>
    <t>разработан порядок определения объема и условий предоставления АНО «Инвестиционное Агентство Приморского края» субсидий из краевого бюджета на осуществление уставной деятельности</t>
  </si>
  <si>
    <r>
      <rPr>
        <b/>
        <sz val="12"/>
        <rFont val="Times New Roman"/>
        <family val="1"/>
        <charset val="204"/>
      </rPr>
      <t>дата наступления контрольного события (месяц, год):</t>
    </r>
    <r>
      <rPr>
        <sz val="12"/>
        <rFont val="Times New Roman"/>
        <family val="1"/>
        <charset val="204"/>
      </rPr>
      <t xml:space="preserve">
май 2015 г.
май 2016 г.</t>
    </r>
  </si>
  <si>
    <t>заключено соглашение между департаментом экономики и стратегического развития Приморского края и АНО «Инвестиционное Агентство Приморского края» о предоставлении субсидии из краевого бюджета</t>
  </si>
  <si>
    <t>формирование репутации края как привлекательной и безопасной инвестиционной площадки в АТР. Повышение информированности потенциальных инвесторов об инвестиционных возможностях Приморского края. Проведение качественного маркетинга территории на всех уровнях</t>
  </si>
  <si>
    <t>задает вектор на опережающий рост экономики края. Оказывает прямое влияние на все показатели подпрограммы, оказывает непосредственное влияние на достижение следующих показателей: объем инвестиций по отношению к ВРП Приморского края, прирост инвестиций в основной капитал к предыдущему году, прирост инвестиций в основной капитал без учета бюджетных средств</t>
  </si>
  <si>
    <t>преодоление ограничений в инфраструктурных отраслях. Привлечение к реализации инвестиционных проектов федеральных и частных структур на принципах частно-государственного партнерства. Формирование отраслевых и инновационных кластеров и повышение на этой основе конкурентоспособности и инвестиционной привлекательности экономики Приморского края. Создание объектов транспортной, энергетической, коммунальной инфраструктуры с участием средств краевого бюджета</t>
  </si>
  <si>
    <t>оказывает прямое влияние на все показатели подпрограммы, оказывает непосредственное влияние на достижение следующих показателей: объем инвестиций по отношению к ВРП Приморского края, прирост инвестиций в основной капитал к предыдущему году, прирост инвестиций в основной капитал без учета бюджетных средств</t>
  </si>
  <si>
    <r>
      <rPr>
        <b/>
        <sz val="12"/>
        <rFont val="Times New Roman"/>
        <family val="1"/>
        <charset val="204"/>
      </rPr>
      <t xml:space="preserve">дата наступления контрольного события (месяц, год):
</t>
    </r>
    <r>
      <rPr>
        <sz val="12"/>
        <rFont val="Times New Roman"/>
        <family val="1"/>
        <charset val="204"/>
      </rPr>
      <t>февраль 2015 г.</t>
    </r>
  </si>
  <si>
    <t>разработан и принят Закон Приморского края «Об участии Приморского края в проектах государственно-частного партнерства»</t>
  </si>
  <si>
    <r>
      <t xml:space="preserve">дата наступления контрольного события (месяц, год):
</t>
    </r>
    <r>
      <rPr>
        <sz val="12"/>
        <rFont val="Times New Roman"/>
        <family val="1"/>
        <charset val="204"/>
      </rPr>
      <t>сентябрь 2015 г.</t>
    </r>
  </si>
  <si>
    <t>разработан закон Приморского края «О внесении изменений в Закон Приморского края «О государственной поддержке инвестиционной деятельности в Приморском крае»</t>
  </si>
  <si>
    <t>увеличение числа инвесторов, заинтересованных в реализации проектов в Приморском крае. Ускорение принятия решений по инвестиционным проектам, активизация инвестиционных процессов в крае</t>
  </si>
  <si>
    <t xml:space="preserve">создание эффективной инновационной инфраструктуры на территориях особых экономических зон Приморского края; создание инженерной, транспортной, социальной, инновационной и иной инфраструктуры особых экономических зон Приморского края; формирование системы управления особых экономических зон Приморского края;
обеспечение контроля за исполнением резидентами соглашений о ведении деятельности на территории особых экономических зон Приморского края; развитие экспорта высокотехнологичной продукции и интеллектуальных услуг;
создание новых рабочих мест в Приморском крае
</t>
  </si>
  <si>
    <t>увеличение с 75 тыс. авто до 100 тыс. авто объема сборки автомобилей в Приморском крае, переход на мелкоузловую сборку автомобилей, создание объектов инфраструктуры особой экономической зоны промышленно-производственного типа на территории города Владивостока</t>
  </si>
  <si>
    <t>разработан закон Приморского края «Об установлении льготного налогообложения резидентов особой экономической зоны промышленно-производственного типа             в г. Владивостоке»</t>
  </si>
  <si>
    <r>
      <rPr>
        <b/>
        <sz val="12"/>
        <rFont val="Times New Roman"/>
        <family val="1"/>
        <charset val="204"/>
      </rPr>
      <t xml:space="preserve">дата наступления контрольного события (месяц, год):
</t>
    </r>
    <r>
      <rPr>
        <sz val="12"/>
        <rFont val="Times New Roman"/>
        <family val="1"/>
        <charset val="204"/>
      </rPr>
      <t xml:space="preserve">июнь 2015 г.
</t>
    </r>
  </si>
  <si>
    <t>разработан закон Приморского края «Об установлении налоговых льгот резидентам территорий опережающего социально-экономического развития Приморского края»</t>
  </si>
  <si>
    <r>
      <rPr>
        <b/>
        <sz val="12"/>
        <rFont val="Times New Roman"/>
        <family val="1"/>
        <charset val="204"/>
      </rPr>
      <t xml:space="preserve">дата наступления контрольного события (месяц, год):
</t>
    </r>
    <r>
      <rPr>
        <sz val="12"/>
        <rFont val="Times New Roman"/>
        <family val="1"/>
        <charset val="204"/>
      </rPr>
      <t>декабрь 2015 г.</t>
    </r>
  </si>
  <si>
    <t>подготовлен проект решения о предоставлении бюджетных инвестиций управляющей компании особой экономической зоны</t>
  </si>
  <si>
    <t>уменьшение зависимости монопрофильных муниципальных образований от градообразующих предприятий, в том числе посредством развития социальной и инженерной инфраструктуры</t>
  </si>
  <si>
    <t>оказывает влияние на достижение всех показателей подпрограммы</t>
  </si>
  <si>
    <t xml:space="preserve">повышение качества государственного регулирования за счет проведения оценки регулирующего воздействия проектов нормативных правовых актов Приморского края, экспертизы нормативных правовых актов Приморского края;
правовой экспертизы проектов нормативных правовых актов Приморского края; 
правовой экспертизы нормативных правовых актов органов местного самоуправления; 
</t>
  </si>
  <si>
    <t>оказывает непосредственное влияние на все показатели программы</t>
  </si>
  <si>
    <t xml:space="preserve">
проведения антикоррупционной экспертизы нормативных правовых актов Администрации Приморского края, Губернатора Приморского края и их проектов, регулирующих вопросы перемещения товаров, услуг и финансовых средств на территории Приморского края
</t>
  </si>
  <si>
    <t>оказывает непосредственное влияние на показатели подпрограммы</t>
  </si>
  <si>
    <r>
      <rPr>
        <b/>
        <sz val="12"/>
        <rFont val="Times New Roman"/>
        <family val="1"/>
        <charset val="204"/>
      </rPr>
      <t>дата наступления контрольного события (месяц, год):</t>
    </r>
    <r>
      <rPr>
        <sz val="12"/>
        <rFont val="Times New Roman"/>
        <family val="1"/>
        <charset val="204"/>
      </rPr>
      <t xml:space="preserve">
февраль 2015 г. 
февраль 2016 г. 
февраль 2017 г.</t>
    </r>
  </si>
  <si>
    <t>подготовлен отчет о состоянии оценки регулирующего воздействия в Приморском крае</t>
  </si>
  <si>
    <r>
      <rPr>
        <b/>
        <sz val="12"/>
        <rFont val="Times New Roman"/>
        <family val="1"/>
        <charset val="204"/>
      </rPr>
      <t>дата наступления контрольного события (месяц, год):</t>
    </r>
    <r>
      <rPr>
        <sz val="12"/>
        <rFont val="Times New Roman"/>
        <family val="1"/>
        <charset val="204"/>
      </rPr>
      <t xml:space="preserve">
июнь 2015 г.</t>
    </r>
  </si>
  <si>
    <t>проведение исследования конкурентной среды на рынках товаров и услуг Приморского края, пресечение согласованных действий хозяйствующих субъектов, направленных на недопущение ограничения и устранения конкуренции на рынках товаров и услуг Приморского края, улучшение конкурентного климата на приоритетных рынках</t>
  </si>
  <si>
    <r>
      <rPr>
        <b/>
        <sz val="12"/>
        <rFont val="Times New Roman"/>
        <family val="1"/>
        <charset val="204"/>
      </rPr>
      <t>дата наступления контрольного события (месяц, год):</t>
    </r>
    <r>
      <rPr>
        <sz val="12"/>
        <rFont val="Times New Roman"/>
        <family val="1"/>
        <charset val="204"/>
      </rPr>
      <t xml:space="preserve">
январь, апрель, июль, октябрь 2015 г.
январь, апрель, июль, октябрь 2016 г.
январь, апрель, июль, октябрь 2017 г.
январь, апрель, июль, октябрь 2018 г.
январь, апрель, июль, октябрь 2019 г.
январь, апрель, июль, октябрь 2020 г.</t>
    </r>
  </si>
  <si>
    <t>подготовлен отчет о состоянии конкуренции в Приморском крае</t>
  </si>
  <si>
    <r>
      <rPr>
        <b/>
        <sz val="12"/>
        <rFont val="Times New Roman"/>
        <family val="1"/>
        <charset val="204"/>
      </rPr>
      <t xml:space="preserve">дата наступления контрольного события (месяц, год): </t>
    </r>
    <r>
      <rPr>
        <sz val="12"/>
        <rFont val="Times New Roman"/>
        <family val="1"/>
        <charset val="204"/>
      </rPr>
      <t xml:space="preserve">
апрель 2015 г.</t>
    </r>
  </si>
  <si>
    <r>
      <rPr>
        <b/>
        <sz val="12"/>
        <rFont val="Times New Roman"/>
        <family val="1"/>
        <charset val="204"/>
      </rPr>
      <t>дата наступления контрольного события (месяц, год):</t>
    </r>
    <r>
      <rPr>
        <sz val="12"/>
        <rFont val="Times New Roman"/>
        <family val="1"/>
        <charset val="204"/>
      </rPr>
      <t xml:space="preserve">
июль 2015 г.</t>
    </r>
  </si>
  <si>
    <t>размещение проекта перечня приоритетных и социально значимых рынков  для содействия развитию конкуренции в Приморском крае на официальном сайте  департамента экономики и развития предпринимательства Приморского края  для публичного обсуждения</t>
  </si>
  <si>
    <r>
      <rPr>
        <b/>
        <sz val="12"/>
        <rFont val="Times New Roman"/>
        <family val="1"/>
        <charset val="204"/>
      </rPr>
      <t>дата наступления контрольного события (месяц, год):</t>
    </r>
    <r>
      <rPr>
        <sz val="12"/>
        <rFont val="Times New Roman"/>
        <family val="1"/>
        <charset val="204"/>
      </rPr>
      <t xml:space="preserve">
сентябрь 2015 г.</t>
    </r>
  </si>
  <si>
    <r>
      <rPr>
        <b/>
        <sz val="12"/>
        <rFont val="Times New Roman"/>
        <family val="1"/>
        <charset val="204"/>
      </rPr>
      <t>дата наступления контрольного события (месяц, год):</t>
    </r>
    <r>
      <rPr>
        <sz val="12"/>
        <rFont val="Times New Roman"/>
        <family val="1"/>
        <charset val="204"/>
      </rPr>
      <t xml:space="preserve">
ноябрь 2015 г.</t>
    </r>
  </si>
  <si>
    <t>разработана дорожная карта по содействию развитию конкуренции на приоритетных и социально значимых рынках для содействия развитию конкуренции в Приморском крае</t>
  </si>
  <si>
    <r>
      <rPr>
        <b/>
        <sz val="12"/>
        <rFont val="Times New Roman"/>
        <family val="1"/>
        <charset val="204"/>
      </rPr>
      <t>дата наступления контрольного события (месяц, год):</t>
    </r>
    <r>
      <rPr>
        <sz val="12"/>
        <rFont val="Times New Roman"/>
        <family val="1"/>
        <charset val="204"/>
      </rPr>
      <t xml:space="preserve">
февраль 2016 г.
февраль 2017 г.
февраль 2018 г.
февраль 2019 г.
февраль 2020 г.</t>
    </r>
  </si>
  <si>
    <r>
      <rPr>
        <b/>
        <sz val="12"/>
        <rFont val="Times New Roman"/>
        <family val="1"/>
        <charset val="204"/>
      </rPr>
      <t xml:space="preserve">дата наступления контрольного события (месяц, год):
</t>
    </r>
    <r>
      <rPr>
        <sz val="12"/>
        <rFont val="Times New Roman"/>
        <family val="1"/>
        <charset val="204"/>
      </rPr>
      <t>март,</t>
    </r>
    <r>
      <rPr>
        <b/>
        <sz val="12"/>
        <rFont val="Times New Roman"/>
        <family val="1"/>
        <charset val="204"/>
      </rPr>
      <t xml:space="preserve"> </t>
    </r>
    <r>
      <rPr>
        <sz val="12"/>
        <rFont val="Times New Roman"/>
        <family val="1"/>
        <charset val="204"/>
      </rPr>
      <t>июнь, сентябрь, декабрь 2015 г.
март, июнь, сентябрь, декабрь 2016 г.
март, июнь, сентябрь, декабрь 2017 г.
март, июнь, сентябрь, декабрь 2018 г.
март, июнь, сентябрь, декабрь 2019 г.
март, июнь, сентябрь, декабрь 2020 г.</t>
    </r>
  </si>
  <si>
    <t>оказывает влияние на достижение всех показателей государственной программы</t>
  </si>
  <si>
    <t>формирование гибкой системы управления экономическим развитием Приморского края, в том числе развитием малого и среднего бизнеса в приоритетных сферах экономики, развитием конкуренции на рынках товаров и услуг</t>
  </si>
  <si>
    <t>так как мероприятие направлено на реализацию государственной политики и обеспечение макроэкономической стабильности, оно оказывает влияние на достижение всех показателей государственной программы</t>
  </si>
  <si>
    <t>обеспечение информационно-технического поля реализации государственной программы</t>
  </si>
  <si>
    <t>обеспечение поддержания в актуальном состоянии нормативно-правовой базы Приморского края по вопросам экономического развития, разработка нормативных правовых актов в соответствии с изменяющимися внешними и внутренними факторами экономического развития Приморского края</t>
  </si>
  <si>
    <t>оказывает непосредственное влияние на достижение следующих показателей: доля расходов краевого бюджета, формируемая на основе государственных программ Приморского края, в общем объеме расходов краевого бюджета</t>
  </si>
  <si>
    <t>определение приоритетов, целей и задач социально-экономического развития Приморского края, согласованных с приоритетами и целями социально-экономического развития Российской Федерации;
оценка финансовых ресурсов, необходимых для их реализации;
законодательное закрепление приоритетных целей и задач деятельности органов государственной власти Приморского края по решению проблем социально-экономического развития, в том числе определенных в прогнозе социально-экономического развития Приморского края</t>
  </si>
  <si>
    <t>формирование условий для проектного управления</t>
  </si>
  <si>
    <t>разработанное техническое задание проекта стратегии социально-экономического развития Приморского края</t>
  </si>
  <si>
    <t>получение экономико-статистической информации, представление теледоступа к базе готовых документов</t>
  </si>
  <si>
    <t>повышение конкурентоспособности малого и среднего бизнеса Приморского края;
рост числа предпринимателей в приоритетных отраслях экономики, повышение деловой активности и конкурентоспособности за счет повышения эффективности мероприятий финансовой поддержки субъектов малого и среднего предпринимательства;
повышение конкурентоспособности малых и средних предприятий Приморского края в приоритетных сферах экономики</t>
  </si>
  <si>
    <t>оказывает непосредственное влияние на показатели программы, указанные в пунктах 4- 6,8 и  показатели подпрограммы, указанные в пунктах 20-38</t>
  </si>
  <si>
    <t>повышение конкурентоспособности малого и среднего бизнеса Приморского края. Организация и обеспечение функционирования системообразующих элементов инфраструктуры поддержки малого и среднего предпринимательства</t>
  </si>
  <si>
    <t>оказывает непосредственное влияние на все показатели подпрограммы, а также следующие показатели государственной программы: доля продукции, произведенной субъектами малого и среднего предпринимательства, в общем объеме ВРП Приморского края; оборот продукции (услуг), производимой малыми предприятиями, в том числе микропредприятиями, и индивидуальными предпринимателями на территории Приморского края</t>
  </si>
  <si>
    <t>повышение деловой активности и конкурентоспособности малого и среднего бизнеса Приморского края за счет повышения квалификации, обучения, компетентности и предоставления информационно-консультационных услуг субъектам малого и среднего предпринимательства</t>
  </si>
  <si>
    <t>развитие экспортного потенциала субъектов малого и среднего предпринимательства, продвижение продукции приморских производителей на внешние и межрегиональные рынки</t>
  </si>
  <si>
    <r>
      <rPr>
        <b/>
        <sz val="12"/>
        <rFont val="Times New Roman"/>
        <family val="1"/>
        <charset val="204"/>
      </rPr>
      <t xml:space="preserve">дата наступления контрольного события (месяц, год):
</t>
    </r>
    <r>
      <rPr>
        <sz val="12"/>
        <rFont val="Times New Roman"/>
        <family val="1"/>
        <charset val="204"/>
      </rPr>
      <t>март, ноябрь 2015 г.
март, ноябрь 2016 г.
март, ноябрь 2017 г.
март, ноябрь 2018 г.
март, ноябрь 2019 г.
март, ноябрь 2020 г.</t>
    </r>
  </si>
  <si>
    <t>предоставление субсидий АНО «Региональный центр координации поддержки экспортно ориентированных субъектов малого и среднего предпринимательства Приморского края» на возмещение затрат, связанных с организацией ее деятельности, позволяет безвозмездно оказывать комплекс услуг субъектам малого и среднего предпринимательства, ориентированным на экспорт. Функционирование данного Центра способствует развитию экспортного потенциала субъектов малого и среднего предпринимательства, налаживанию деловых взаимоотношений с зарубежными партнерами, предприятиями других регионов Дальнего Востока, продвижению продукции приморских производителей на внешний и межрегиональные рынки</t>
  </si>
  <si>
    <t>повышение доступности кредитно-финансовых ресурсов для субъектов малого и среднего предпринимательства</t>
  </si>
  <si>
    <t>повышение конкурентоспособности малых и средних предприятий Приморского края в приоритетных сферах экономики</t>
  </si>
  <si>
    <t>повышение конкурентоспособности субъектов малого предпримательства Приморского края в приоритетных сферах экономики, рост числа предпринимателей</t>
  </si>
  <si>
    <t>повышение конкурентоспособности субъектов малого и среднего предпринимательства Приморского края в приоритетных сферах экономики, развитие лизинга оборудования</t>
  </si>
  <si>
    <t>повышение конкурентоспособности субъектов малого и среднего предпринимательства Приморского края в приоритетных сферах экономики</t>
  </si>
  <si>
    <t>повышение конкурентоспособности субъектов малого и среднего предпринимательства Приморского края - экспортеров</t>
  </si>
  <si>
    <r>
      <rPr>
        <b/>
        <sz val="12"/>
        <rFont val="Times New Roman"/>
        <family val="1"/>
        <charset val="204"/>
      </rPr>
      <t>дата наступления контрольного события (месяц, год):</t>
    </r>
    <r>
      <rPr>
        <sz val="12"/>
        <rFont val="Times New Roman"/>
        <family val="1"/>
        <charset val="204"/>
      </rPr>
      <t xml:space="preserve">
сентябрь 2015 г.
май 2016 г.
май 2017 г.
май 2018 г.
май 2019 г.                                                                                                                                                                                                                                                                                             май 2020 г.</t>
    </r>
  </si>
  <si>
    <t>утверждение распределения субсидий из краевого бюджета бюджетам муниципальных образований Приморского края на поддержку муниципальных программ развития малого и среднего предпринимательства</t>
  </si>
  <si>
    <t>рост числа предпринимателей в приоритетных отраслях экономики, повышение конкурентоспособности за счет повышения компетентности предпринимателей</t>
  </si>
  <si>
    <t>развитие субъектов малого и среднего предпринимательства в Приморском крае и повышение их роли в социально-экономическом развитии региона, повышение интереса населения Приморского края к предпринимательской деятельности и вовлечение молодежи и студенчества в предпринимательскую деятельность</t>
  </si>
  <si>
    <t>утверждение победителей ежегодного краевого конкурса «Предприниматель Приморья» и «Ты - Предприниматель»</t>
  </si>
  <si>
    <t>повышение деловой активности и  конкурентоспособности за счет повышения компетентности предпринимателей и их роли в социально-экономическом развитии региона</t>
  </si>
  <si>
    <r>
      <rPr>
        <b/>
        <sz val="12"/>
        <rFont val="Times New Roman"/>
        <family val="1"/>
        <charset val="204"/>
      </rPr>
      <t>дата наступления контрольного события (месяц, год):</t>
    </r>
    <r>
      <rPr>
        <sz val="12"/>
        <rFont val="Times New Roman"/>
        <family val="1"/>
        <charset val="204"/>
      </rPr>
      <t xml:space="preserve">
декабрь 2015 г.
декабрь 2016 г.
декабрь 2018 г.
декабрь 2019 г.                                                                                                                                                                                                                                                                                           декабрь 2020 г.</t>
    </r>
  </si>
  <si>
    <t>повышение деловой активности и  конкурентоспособности за счет повышения компетентности предпринимателей, обеспечение информационной открытости предоставления поддержки субъектам малого и среднего предпринимательства Приморского края</t>
  </si>
  <si>
    <t>рост числа предпринимателей в приоритетных отраслях экономики, повышение деловой активности и конкурентоспособности за счет повышения эффективности мероприятий финансовой поддержки субъектов малого и среднего предпринимательства</t>
  </si>
  <si>
    <t>повышение эффективности бюджетных расходов, переход на долгосрочное бюджетное планирование, эффективное руководство и управление в сфере установленных функций органов государственной власти Приморского края</t>
  </si>
  <si>
    <t>оказывает непосредственное влияние на все показатели подпрограммы</t>
  </si>
  <si>
    <r>
      <rPr>
        <b/>
        <sz val="12"/>
        <rFont val="Times New Roman"/>
        <family val="1"/>
        <charset val="204"/>
      </rPr>
      <t>дата наступления контрольного события (месяц, год):</t>
    </r>
    <r>
      <rPr>
        <sz val="12"/>
        <rFont val="Times New Roman"/>
        <family val="1"/>
        <charset val="204"/>
      </rPr>
      <t xml:space="preserve">
июль 2015 г.
июль 2016 г.
июль 2017 г. 
июль 2018 г.
июль 2019 г.                                                                                                                                                                                                                                                                                                      июль 2020 г.</t>
    </r>
  </si>
  <si>
    <t xml:space="preserve">разработаны  основные направления бюджетной и налоговой политики Приморского края  на очередной финансовый год и плановый период, размещены на сайте департамента финансов Приморского края </t>
  </si>
  <si>
    <r>
      <rPr>
        <b/>
        <sz val="12"/>
        <rFont val="Times New Roman"/>
        <family val="1"/>
        <charset val="204"/>
      </rPr>
      <t>дата наступления контрольного события (месяц, год):</t>
    </r>
    <r>
      <rPr>
        <sz val="12"/>
        <rFont val="Times New Roman"/>
        <family val="1"/>
        <charset val="204"/>
      </rPr>
      <t xml:space="preserve">
октябрь 2015 г.
октябрь 2016 г.
октябрь 2017 г.
октябрь 2018 г.
октябрь 2019 г.                                                                                                                                                                                                                                                                                          октябрь 2020 г.</t>
    </r>
  </si>
  <si>
    <t xml:space="preserve">внесение в Законодательное Собрание Приморского края проекта закона о краевом бюджете на очередной финансовый год и плановый период в программном формате </t>
  </si>
  <si>
    <r>
      <rPr>
        <b/>
        <sz val="12"/>
        <rFont val="Times New Roman"/>
        <family val="1"/>
        <charset val="204"/>
      </rPr>
      <t>дата наступления контрольного события (месяц, год):</t>
    </r>
    <r>
      <rPr>
        <sz val="12"/>
        <rFont val="Times New Roman"/>
        <family val="1"/>
        <charset val="204"/>
      </rPr>
      <t xml:space="preserve">
май 2015 г.
май 2016 г.
май 2017 г. 
май 2018 г.
май 2019 г.                                                                                                                                                                                                                                                                                                                    май 2020 г.</t>
    </r>
  </si>
  <si>
    <t xml:space="preserve">внесение в Законодательное Собрание Приморского края проекта закона Приморского края об исполнении краевого бюджета за отчетный год </t>
  </si>
  <si>
    <r>
      <rPr>
        <b/>
        <sz val="12"/>
        <rFont val="Times New Roman"/>
        <family val="1"/>
        <charset val="204"/>
      </rPr>
      <t>дата наступления контрольного события (месяц, год):</t>
    </r>
    <r>
      <rPr>
        <sz val="12"/>
        <rFont val="Times New Roman"/>
        <family val="1"/>
        <charset val="204"/>
      </rPr>
      <t xml:space="preserve">
май, август, ноябрь 2015 г.,
май, август, ноябрь 2016 г.,
май, август, ноябрь 2017 г.
май, август, ноябрь 2018 г.
май, август, ноябрь 2019 г.                                                                                                                                                                                                                                                                                   май, август, ноябрь 2020 г.</t>
    </r>
  </si>
  <si>
    <t>утверждение Администрацией Приморского края  отчета об исполнении краевого бюджета за 1 квартал, полугодие, 9 месяцев текущего года</t>
  </si>
  <si>
    <t>обеспечение эффективности выравнивания, повышение финансовой самостоятельности муниципальных образований края</t>
  </si>
  <si>
    <t>обеспечение эффективности выравнивания, повышение финансовой самостоятельности поселений</t>
  </si>
  <si>
    <t>обеспечение эффективности выравнивания, повышение финансовой самостоятельности муниципальных районов (городских округов)</t>
  </si>
  <si>
    <t>обеспечение эффективности выравнивания, повышение финансовой самостоятельности муниципальных образований Приморского края</t>
  </si>
  <si>
    <t>повышение качества управления бюджетным процессом органами местного самоуправления</t>
  </si>
  <si>
    <t>обеспечение эффективности выравнивания, повышение финансовой самостоятельности поселений, входящих в состав муниципальных районов</t>
  </si>
  <si>
    <t>обеспечение эффективности исполнения бюджетов ЗАТО</t>
  </si>
  <si>
    <r>
      <rPr>
        <b/>
        <sz val="12"/>
        <rFont val="Times New Roman"/>
        <family val="1"/>
        <charset val="204"/>
      </rPr>
      <t>дата наступления контрольного события (месяц, год):</t>
    </r>
    <r>
      <rPr>
        <sz val="12"/>
        <rFont val="Times New Roman"/>
        <family val="1"/>
        <charset val="204"/>
      </rPr>
      <t xml:space="preserve">
декабрь 2015 г. </t>
    </r>
  </si>
  <si>
    <t>внесение в Законодательное Собрание Приморского края проекта закона Приморского края «О внесении изменений в Закон Приморского края от 02.08.2005     № 271-КЗ «О бюджетном устройстве, бюджетном процессе и межбюджетных отношениях в Приморском крае»</t>
  </si>
  <si>
    <r>
      <rPr>
        <b/>
        <sz val="12"/>
        <rFont val="Times New Roman"/>
        <family val="1"/>
        <charset val="204"/>
      </rPr>
      <t>дата наступления контрольного события (месяц, год):</t>
    </r>
    <r>
      <rPr>
        <sz val="12"/>
        <rFont val="Times New Roman"/>
        <family val="1"/>
        <charset val="204"/>
      </rPr>
      <t xml:space="preserve">
июль 2015 г.
июль 2016 г.
июль 2017 г.
июль 2018 г.
июль 2019 г.                                                                                                                                                                                                                                                                                                              июль 2020 г.</t>
    </r>
  </si>
  <si>
    <t>осуществление среднекраевой комплексной оценки качества управления бюджетным процессом в соответствии с приказом департамента финансов Приморского края от 16.03.2011 № 8 «О порядке осуществления мониторинга и оценки качества управления бюджетным процессом в городских округах (муниципальных районах) Приморского края»</t>
  </si>
  <si>
    <r>
      <rPr>
        <b/>
        <sz val="12"/>
        <rFont val="Times New Roman"/>
        <family val="1"/>
        <charset val="204"/>
      </rPr>
      <t>дата наступления контрольного события (месяц, год):</t>
    </r>
    <r>
      <rPr>
        <sz val="12"/>
        <rFont val="Times New Roman"/>
        <family val="1"/>
        <charset val="204"/>
      </rPr>
      <t xml:space="preserve">
декабрь 2015 г.
декабрь 2016 г.
декабрь 2017 г.
декабрь 2018 г.
декабрь 2019 г.                                                                                                                                                                                                                                                  декабрь 2020 г.</t>
    </r>
  </si>
  <si>
    <t>утверждение Администрацией Приморского края нормативов формирования расходов на содержание органов местного самоуправления городских округов, муниципальных районов, городских и сельских поселений, входящих в состав муниципальных районов Приморского края, на очередной финансовый год</t>
  </si>
  <si>
    <t>снижение долговой нагрузки на краевой бюджет</t>
  </si>
  <si>
    <r>
      <rPr>
        <b/>
        <sz val="12"/>
        <rFont val="Times New Roman"/>
        <family val="1"/>
        <charset val="204"/>
      </rPr>
      <t>дата наступления контрольного события (месяц, год):</t>
    </r>
    <r>
      <rPr>
        <sz val="12"/>
        <rFont val="Times New Roman"/>
        <family val="1"/>
        <charset val="204"/>
      </rPr>
      <t xml:space="preserve">
октябрь 2015 г.
октябрь 2016 г.
октябрь 2017 г.
октябрь 2018 г.
октябрь 2019 г.                                                                                                                                                                                                                                                                                                      октябрь 2020 г.</t>
    </r>
  </si>
  <si>
    <t>внесение в Законодательное Собрание Приморского края проекта закона о краевом бюджете на очередной финансовый год и плановый период  в части долговой политики Приморского края</t>
  </si>
  <si>
    <t>обеспечение учета имущества Приморского края, формирование в отношении него полных и достоверных сведений. Пополнение краевого бюджета. Обеспечение эффективного использования краевого имущества</t>
  </si>
  <si>
    <r>
      <rPr>
        <b/>
        <sz val="12"/>
        <rFont val="Times New Roman"/>
        <family val="1"/>
        <charset val="204"/>
      </rPr>
      <t xml:space="preserve">дата наступления контрольного события (месяц, год): </t>
    </r>
    <r>
      <rPr>
        <sz val="12"/>
        <rFont val="Times New Roman"/>
        <family val="1"/>
        <charset val="204"/>
      </rPr>
      <t xml:space="preserve">
январь, июль 2015 г. 
январь, июль 2016 г. 
январь, июль 2017 г. 
январь, июль 2018 г. 
январь, июль 2019 г. 
январь, июль 2020 г. </t>
    </r>
  </si>
  <si>
    <t>исполнение плана проверок сохранности использования по назначению краевого имущества, утвержденного приказом департамента</t>
  </si>
  <si>
    <r>
      <rPr>
        <b/>
        <sz val="12"/>
        <rFont val="Times New Roman"/>
        <family val="1"/>
        <charset val="204"/>
      </rPr>
      <t xml:space="preserve">дата наступления контрольного события (месяц, год): 
</t>
    </r>
    <r>
      <rPr>
        <sz val="12"/>
        <rFont val="Times New Roman"/>
        <family val="1"/>
        <charset val="204"/>
      </rPr>
      <t>март, июнь, сентябрь, декабрь 2015 г.</t>
    </r>
  </si>
  <si>
    <t>исполнение краевого бюджета в части доходов по администрируемым источникам за отчетный период и проведение претензионно-исковой работы</t>
  </si>
  <si>
    <r>
      <rPr>
        <b/>
        <sz val="12"/>
        <rFont val="Times New Roman"/>
        <family val="1"/>
        <charset val="204"/>
      </rPr>
      <t xml:space="preserve">дата наступления контрольного события (месяц, год): 
</t>
    </r>
    <r>
      <rPr>
        <sz val="12"/>
        <rFont val="Times New Roman"/>
        <family val="1"/>
        <charset val="204"/>
      </rPr>
      <t xml:space="preserve">март, июнь, сентябрь, декабрь 2016 г. 
март, июнь, сентябрь, декабрь 2017 г. 
март, июнь, сентябрь, декабрь 2018 г. 
март, июнь, сентябрь, декабрь 2019 г. 
март, июнь, сентябрь, декабрь 2020 г. </t>
    </r>
  </si>
  <si>
    <t xml:space="preserve">исполнение краевого бюджета в части доходов по администрируемым источникам за отчетный период </t>
  </si>
  <si>
    <t xml:space="preserve">формирование структуры и состава краевой собственности, позволяющих полностью обеспечить исполнение государственных функций, максимизировать пополнение доходной части бюджета и снизить расходы на содержание краевого имущества; повышение эффективности управления имуществом Приморского края; обеспечение государственной регистрации права собственности Приморского края на объекты недвижимого имущества Приморского края; завершение формирования краевого земельного фонда
</t>
  </si>
  <si>
    <t xml:space="preserve">исполнение бюджетных смет расходов КГКУ «Управление землями и имуществом на территории Приморского края»
</t>
  </si>
  <si>
    <t>выполнение показателей государственных услуг, оказываемых согласно государственного задания ГБУ «Хозяйственное управление администрации края» на очередной финансовый год</t>
  </si>
  <si>
    <t xml:space="preserve">выполнение показателей государственных услуг, оказываемых согласно государственного задания ГБУ «Хозяйственное управление администрации края» на очередной финансовый год, предоставление субсидий ГБУ «Хозяйственное управление администрации края» для проведения капитального ремонта имущества и приобретения  недвижимого, особо ценного и другого движимого имущества (основные средства) </t>
  </si>
  <si>
    <r>
      <rPr>
        <b/>
        <sz val="12"/>
        <rFont val="Times New Roman"/>
        <family val="1"/>
        <charset val="204"/>
      </rPr>
      <t>дата наступления контрольного события (месяц, год):</t>
    </r>
    <r>
      <rPr>
        <sz val="12"/>
        <rFont val="Times New Roman"/>
        <family val="1"/>
        <charset val="204"/>
      </rPr>
      <t xml:space="preserve"> 
апрель, июль, октябрь 2015 г.
январь, апрель, июль, октябрь 2016 г.
январь, апрель, июль, октябрь 2017 г.
январь, апрель, июль, октябрь 2018 г.
январь, апрель, июль, октябрь 2019 г.
январь, апрель, июль, октябрь 2020 г.</t>
    </r>
  </si>
  <si>
    <t>предоставление субсидий ГБУ «Хозяйственное управление администрации края» для проведения капитального ремонта имущества</t>
  </si>
  <si>
    <t xml:space="preserve">предоставление субсидий ГБУ «Хозяйственное управление администрации края» для приобретения  недвижимого, особо ценного и другого движимого имущества (основные средства)  </t>
  </si>
  <si>
    <t>исполнение бюджетных смет расходов КГКУ «Представительство Администрации Приморского края при Правительстве Российской Федерации»</t>
  </si>
  <si>
    <t>строительство гостевого комплекса и  инфраструктуры на острове Русском</t>
  </si>
  <si>
    <t>оказывает непосредственное влияние на все показатели государственной программы</t>
  </si>
  <si>
    <t>строительство гостевого комплекса на острове Русском</t>
  </si>
  <si>
    <t>строительство инфраструктуры на острове Русском</t>
  </si>
  <si>
    <r>
      <rPr>
        <b/>
        <sz val="12"/>
        <rFont val="Times New Roman"/>
        <family val="1"/>
        <charset val="204"/>
      </rPr>
      <t xml:space="preserve">дата наступления контрольного события (месяц, год):
</t>
    </r>
    <r>
      <rPr>
        <sz val="12"/>
        <rFont val="Times New Roman"/>
        <family val="1"/>
        <charset val="204"/>
      </rPr>
      <t>март 2016 г.</t>
    </r>
  </si>
  <si>
    <r>
      <rPr>
        <b/>
        <sz val="12"/>
        <rFont val="Times New Roman"/>
        <family val="1"/>
        <charset val="204"/>
      </rPr>
      <t xml:space="preserve">дата наступления контрольного события (месяц, год) : </t>
    </r>
    <r>
      <rPr>
        <sz val="12"/>
        <rFont val="Times New Roman"/>
        <family val="1"/>
        <charset val="204"/>
      </rPr>
      <t xml:space="preserve"> 
 июль 2016 г.</t>
    </r>
  </si>
  <si>
    <t>проведение проектно-изыскательских работ и получение положительного заключения государственной экспертизы по проекту</t>
  </si>
  <si>
    <r>
      <rPr>
        <b/>
        <sz val="12"/>
        <rFont val="Times New Roman"/>
        <family val="1"/>
        <charset val="204"/>
      </rPr>
      <t xml:space="preserve">дата наступления контрольного события (месяц, год): </t>
    </r>
    <r>
      <rPr>
        <sz val="12"/>
        <rFont val="Times New Roman"/>
        <family val="1"/>
        <charset val="204"/>
      </rPr>
      <t xml:space="preserve"> 
декабрь 2016 г.</t>
    </r>
  </si>
  <si>
    <t>создание объектов инженерной и транспортной инфраструктуры инвестиционной площадки Игорная зона «Приморье», повышение инвестиционной привлекательности Приморского края</t>
  </si>
  <si>
    <r>
      <rPr>
        <b/>
        <sz val="12"/>
        <rFont val="Times New Roman"/>
        <family val="1"/>
        <charset val="204"/>
      </rPr>
      <t xml:space="preserve">дата наступления контрольного события (месяц, год): 
</t>
    </r>
    <r>
      <rPr>
        <sz val="12"/>
        <rFont val="Times New Roman"/>
        <family val="1"/>
        <charset val="204"/>
      </rPr>
      <t>декабрь 2015 г.</t>
    </r>
  </si>
  <si>
    <t xml:space="preserve">разработано постановление Администрации Приморского края «О дальнейших мерах по    реализации     в 2015 году государственной программы Приморского края «Экономическое развитие и инновационная экономика Приморского края» на 2013 - 2017 годы в части реализации мероприятия по созданию объектов инженерной (водоснабжение, водоотведение) и транспортной (автомобильная дорога) инфраструктуры инвестиционной площадки на земельном участке, предоставленном обществу Приморским краем по договору аренды от 22    июля    2010 года № 1» </t>
  </si>
  <si>
    <t>оказывает непосредственное влияние на все показатели подпрограммы, указанные в пунктах 54-60</t>
  </si>
  <si>
    <t xml:space="preserve">обеспечение условий для эффективной деятельности и развития СО НКО, использования возможностей СО НКО в решении задач социального развития Приморского края;
изучение эффективности оказания различных форм поддержки СО НКО   </t>
  </si>
  <si>
    <t xml:space="preserve">оказывает непосредственное влияние на все показатели подпрограммы </t>
  </si>
  <si>
    <t xml:space="preserve">исследование конкурентной среды СО НКО, изучение эффективности оказания различных форм поддержки для развития СО НКО края </t>
  </si>
  <si>
    <t>создание условий для устойчивой деятельности СО НКО, повышение их активности, снижение финансовых затрат СО НКО, направление средств на реализацию социально значимых уставных задач</t>
  </si>
  <si>
    <t>рост числа СО НКО, осуществляющих деятельность на территории Приморского края, повышение конкурентоспособности СО НКО за счет софинансирования реализации программ (проектов)</t>
  </si>
  <si>
    <t>проведение конкурсного отбора СО НКО в целях предоставления субсидий из краевого бюджета на частичное возмещение расходов по реализации общественно значимых программ (проектов)</t>
  </si>
  <si>
    <t>заключение соглашений с СО НКО о предоставлении субсидии</t>
  </si>
  <si>
    <t>рост числа СО НКО, повышение конкурентоспособности СО НКО за счет предоставления во владение (пользование) имущества Приморского края</t>
  </si>
  <si>
    <t>оказывает непосредственное влияние на достижение следующих показателей: количество СО НКО, которым оказана поддержка в нефинансовых формах</t>
  </si>
  <si>
    <t>рост числа СО НКО, повышение конкурентоспособности СО НКО за счет льготного предоставления во владение (пользование) государственного имущества</t>
  </si>
  <si>
    <t>оказывает непосредственное влияние на достижение показателя: количество СО НКО, которым оказана поддержка в нефинансовых формах</t>
  </si>
  <si>
    <t>повышение информированности СО НКО об оказываемой поддержке на краевом уровне;  
рост числа СО НКО, повышение конкурентоспособности СО НКО за счет повышения компетентности сотрудников СО НКО</t>
  </si>
  <si>
    <t xml:space="preserve">повышение информированности СО НКО об оказываемой поддержке на краевом уровне;  
рост числа СО НКО, повышение конкурентоспособности СО НКО </t>
  </si>
  <si>
    <t xml:space="preserve">департамент информатизации и телекоммуникаций Приморского края;
департамент внутренней политики Приморского края
</t>
  </si>
  <si>
    <r>
      <rPr>
        <b/>
        <sz val="12"/>
        <rFont val="Times New Roman"/>
        <family val="1"/>
        <charset val="204"/>
      </rPr>
      <t>дата наступления контрольного события (месяц, год):</t>
    </r>
    <r>
      <rPr>
        <sz val="12"/>
        <rFont val="Times New Roman"/>
        <family val="1"/>
        <charset val="204"/>
      </rPr>
      <t xml:space="preserve"> 
апрель 2015 г.</t>
    </r>
  </si>
  <si>
    <t>создание раздела на сайте Администрации Приморского края по поддержке СО НКО</t>
  </si>
  <si>
    <t xml:space="preserve">рост числа СО НКО, повышение конкурентоспособности СО НКО </t>
  </si>
  <si>
    <r>
      <rPr>
        <b/>
        <sz val="12"/>
        <rFont val="Times New Roman"/>
        <family val="1"/>
        <charset val="204"/>
      </rPr>
      <t>дата наступления контрольного события (месяц, год):</t>
    </r>
    <r>
      <rPr>
        <sz val="12"/>
        <rFont val="Times New Roman"/>
        <family val="1"/>
        <charset val="204"/>
      </rPr>
      <t xml:space="preserve"> 
сентябрь 2015 г.
сентябрь 2016 г.
сентябрь 2017 г.
сентябрь 2018 г.
сентябрь 2019 г.
сентябрь 2020 г.
</t>
    </r>
  </si>
  <si>
    <t xml:space="preserve">опубликование не менее 4 статей о деятельности СО НКО на территории Приморского края в КГАУ «Редакция газеты  «Приморская газета: официальное издание органов государственной власти Приморского края», 
не менее 1 интервью представителя департамента внутренней политики Приморского края о деятельности органов исполнительной власти Приморского края по поддержке СО НКО, 
не менее 1 репортажа о мероприятиях, проводимых СО НКО за счет средств субсидии, предоставленных на реализацию общественно значимых программ (проектов) </t>
  </si>
  <si>
    <t>повышение информированности СО НКО об оказываемой поддержке на краевом уровне</t>
  </si>
  <si>
    <t>оказание государственной поддержки региональныи общественным организациям, повышение эффективности их участия в развитии региона; реализации организациями общественно полезных программ</t>
  </si>
  <si>
    <t xml:space="preserve">оказание государственной поддержки региональным организациям общероссийских общественных организаций инвалидов (РО ОООИ); повышение эффективности участия РО ОООИ в социальном развитии региона; реализация общественно полезных программ РО ОООИ, направленных на защиту прав и интересов инвалидов в Приморском крае, их социокультурную реабилитацию и интеграцию в общественную жизнь
</t>
  </si>
  <si>
    <r>
      <rPr>
        <b/>
        <sz val="12"/>
        <rFont val="Times New Roman"/>
        <family val="1"/>
        <charset val="204"/>
      </rPr>
      <t>дата наступления контрольного события (месяц, год):</t>
    </r>
    <r>
      <rPr>
        <sz val="12"/>
        <rFont val="Times New Roman"/>
        <family val="1"/>
        <charset val="204"/>
      </rPr>
      <t xml:space="preserve">
январь, апрель, июль, октябрь 2016 г.
январь, апрель, июль, октябрь 2017 г.
январь, апрель, июль, октябрь 2018 г.
январь, апрель, июль, октябрь 2019 г.
январь, апрель, июль, октябрь 2020 г.</t>
    </r>
  </si>
  <si>
    <t xml:space="preserve">оказание государственной поддержки РО ОООИ
</t>
  </si>
  <si>
    <t xml:space="preserve">оказание государственной поддержки РО ОООИ; повышение эффективности участия РО ОООИ в социальном развитии региона; реализация общественно полезных программ РО ОООИ, направленных на защиту прав и интересов инвалидов в Приморском крае, их социокультурную реабилитацию и интеграцию в общественную жизнь
</t>
  </si>
  <si>
    <t xml:space="preserve">оказание государственной поддержки краевой общественной организации ветеранов (пенсионеров) войны, труда, Вооруженных сил и правоохранительных органов; содействие реализации ее общественно полезных программ, направленных на защиту прав и интересов ветеранов в Приморском крае, обеспечение им достойных условий жизни, привлечение ветеранов к участию в патриотическом и нравственном воспитании молодежи
</t>
  </si>
  <si>
    <r>
      <rPr>
        <b/>
        <sz val="12"/>
        <rFont val="Times New Roman"/>
        <family val="1"/>
        <charset val="204"/>
      </rPr>
      <t xml:space="preserve">дата наступления контрольного события (месяц, год): </t>
    </r>
    <r>
      <rPr>
        <sz val="12"/>
        <rFont val="Times New Roman"/>
        <family val="1"/>
        <charset val="204"/>
      </rPr>
      <t xml:space="preserve">
ноябрь 2015 г.
июль 2016 г.
март 2017 г.
март 2018 г.
март 2019 г.
март 2020 г.</t>
    </r>
  </si>
  <si>
    <r>
      <rPr>
        <b/>
        <sz val="12"/>
        <rFont val="Times New Roman"/>
        <family val="1"/>
        <charset val="204"/>
      </rPr>
      <t xml:space="preserve">дата наступления контрольного события (месяц, год): </t>
    </r>
    <r>
      <rPr>
        <sz val="12"/>
        <rFont val="Times New Roman"/>
        <family val="1"/>
        <charset val="204"/>
      </rPr>
      <t xml:space="preserve">
декабрь 2015 г.
</t>
    </r>
  </si>
  <si>
    <r>
      <rPr>
        <b/>
        <sz val="12"/>
        <rFont val="Times New Roman"/>
        <family val="1"/>
        <charset val="204"/>
      </rPr>
      <t xml:space="preserve">дата наступления контрольного события (месяц, год): </t>
    </r>
    <r>
      <rPr>
        <sz val="12"/>
        <rFont val="Times New Roman"/>
        <family val="1"/>
        <charset val="204"/>
      </rPr>
      <t xml:space="preserve">
апрель 2015 г.
июль 2016 г.
март 2017 г.
март 2018 г.
март 2019 г.
март 2020 г.</t>
    </r>
  </si>
  <si>
    <r>
      <rPr>
        <b/>
        <sz val="12"/>
        <rFont val="Times New Roman"/>
        <family val="1"/>
        <charset val="204"/>
      </rPr>
      <t>дата наступления контрольного события (месяц, год):</t>
    </r>
    <r>
      <rPr>
        <sz val="12"/>
        <rFont val="Times New Roman"/>
        <family val="1"/>
        <charset val="204"/>
      </rPr>
      <t xml:space="preserve">
июнь 2015 г.
сентябрь 2016 г.
май 2017 г.
май  2018 г.
май  2019 г.
май 2020 г.</t>
    </r>
  </si>
  <si>
    <r>
      <rPr>
        <b/>
        <sz val="12"/>
        <rFont val="Times New Roman"/>
        <family val="1"/>
        <charset val="204"/>
      </rPr>
      <t>дата наступления контрольного события (месяц, год):</t>
    </r>
    <r>
      <rPr>
        <sz val="12"/>
        <rFont val="Times New Roman"/>
        <family val="1"/>
        <charset val="204"/>
      </rPr>
      <t xml:space="preserve">
декабрь 2015 г.
сентябрь 2016 г.
май 2017 г.
май  2018 г.
май  2019 г.
май 2020 г.</t>
    </r>
  </si>
  <si>
    <t>департамент проектного управления Приморского края</t>
  </si>
  <si>
    <r>
      <rPr>
        <b/>
        <sz val="12"/>
        <rFont val="Times New Roman"/>
        <family val="1"/>
        <charset val="204"/>
      </rPr>
      <t>дата наступления контрольного события (месяц, год):</t>
    </r>
    <r>
      <rPr>
        <sz val="12"/>
        <rFont val="Times New Roman"/>
        <family val="1"/>
        <charset val="204"/>
      </rPr>
      <t xml:space="preserve">
июнь 2015 г.
июнь 2016 г.
май 2017 г.
май 2018 г.
май 2019 г.                                                                                                                                                                                                                                                                                                           май 2020 г.</t>
    </r>
  </si>
  <si>
    <t>департамент экономики  и  развития предпринимательства Приморского края</t>
  </si>
  <si>
    <t>240,
830, 850</t>
  </si>
  <si>
    <t>240,
830</t>
  </si>
  <si>
    <t>Количество заключенных субъектами малого и среднего предпринимательства при содействии АНО «Региональный центр координации поддержки экспортно ориентированных субъектов малого и среднего предпринимательства Приморского края» договоров на поставку товаров, работ, услуг за пределы территории Российской Федерации</t>
  </si>
  <si>
    <t>Исполнение расходных обязательств за счет субсидии, предоставленной в текущем финансовом году на реализацию мероприятий</t>
  </si>
  <si>
    <t xml:space="preserve">Наименование подпрограммы, контрольные события
</t>
  </si>
  <si>
    <r>
      <t>Контрольное событие 1.</t>
    </r>
    <r>
      <rPr>
        <sz val="12"/>
        <rFont val="Times New Roman"/>
        <family val="1"/>
        <charset val="204"/>
      </rPr>
      <t xml:space="preserve">
Утверждение победителей ежегодного краевого конкурса «Предприниматель Приморья» и «Ты - Предприниматель»</t>
    </r>
  </si>
  <si>
    <r>
      <rPr>
        <b/>
        <sz val="12"/>
        <rFont val="Times New Roman"/>
        <family val="1"/>
        <charset val="204"/>
      </rPr>
      <t>Контрольное событие 1.</t>
    </r>
    <r>
      <rPr>
        <sz val="12"/>
        <rFont val="Times New Roman"/>
        <family val="1"/>
        <charset val="204"/>
      </rPr>
      <t xml:space="preserve">
Утверждение распределения субсидий из краевого бюджета бюджетам муниципальных образований Приморского края на поддержку муниципальных программ развития малого и среднего предпринимательства</t>
    </r>
  </si>
  <si>
    <r>
      <rPr>
        <b/>
        <sz val="12"/>
        <rFont val="Times New Roman"/>
        <family val="1"/>
        <charset val="204"/>
      </rPr>
      <t>Контрольное событие 1.</t>
    </r>
    <r>
      <rPr>
        <sz val="12"/>
        <rFont val="Times New Roman"/>
        <family val="1"/>
        <charset val="204"/>
      </rPr>
      <t xml:space="preserve">
Заключение соглашения между департаментом экономики и  развития предпринимательства Приморского края и некоммерческой организацией «Гарантийный фонд Приморского края» о предоставлении субсидии из краевого бюджета</t>
    </r>
  </si>
  <si>
    <t>заключено соглашение между департаментом экономики и  развития предпринимательства Приморского края и некоммерческой организацией «Гарантийный фонд Приморского края» о предоставлении субсидии из краевого бюджета</t>
  </si>
  <si>
    <r>
      <rPr>
        <b/>
        <sz val="12"/>
        <rFont val="Times New Roman"/>
        <family val="1"/>
        <charset val="204"/>
      </rPr>
      <t>Контрольное событие 1.</t>
    </r>
    <r>
      <rPr>
        <sz val="12"/>
        <rFont val="Times New Roman"/>
        <family val="1"/>
        <charset val="204"/>
      </rPr>
      <t xml:space="preserve">
Заключение соглашения между департаментом экономики и развития предпринимательства Приморского края и АНО «Региональный центр координации поддержки экспортно ориентированных субъектов малого и среднего предпринимательства Приморского края» о предоставлении субсидии из краевого бюджета, федерального бюджета</t>
    </r>
  </si>
  <si>
    <r>
      <rPr>
        <b/>
        <sz val="12"/>
        <rFont val="Times New Roman"/>
        <family val="1"/>
        <charset val="204"/>
      </rPr>
      <t>Контрольное событие 7.</t>
    </r>
    <r>
      <rPr>
        <sz val="12"/>
        <rFont val="Times New Roman"/>
        <family val="1"/>
        <charset val="204"/>
      </rPr>
      <t xml:space="preserve">
Проведение заседания Общественного экспертного совета по привлечению инвестиций в Приморский край и(или) заседание Совета по привлечению инвестиций в экономику Приморского края при Губернаторе Приморского края </t>
    </r>
  </si>
  <si>
    <r>
      <rPr>
        <b/>
        <sz val="12"/>
        <rFont val="Times New Roman"/>
        <family val="1"/>
        <charset val="204"/>
      </rPr>
      <t>Контрольное событие 6.</t>
    </r>
    <r>
      <rPr>
        <sz val="12"/>
        <rFont val="Times New Roman"/>
        <family val="1"/>
        <charset val="204"/>
      </rPr>
      <t xml:space="preserve">
Рассмотрение отчета о внедрении Стандарта развития конкуренции в Приморском крае  на заседании Совета по содействию развития конкуренции в Приморском крае</t>
    </r>
  </si>
  <si>
    <r>
      <rPr>
        <b/>
        <sz val="12"/>
        <rFont val="Times New Roman"/>
        <family val="1"/>
        <charset val="204"/>
      </rPr>
      <t>Контрольное событие 4.</t>
    </r>
    <r>
      <rPr>
        <sz val="12"/>
        <rFont val="Times New Roman"/>
        <family val="1"/>
        <charset val="204"/>
      </rPr>
      <t xml:space="preserve">
Утверждение Губернатором Приморского края перечня приоритетных и социально значимых рынков  для содействия развитию конкуренции в Приморском крае</t>
    </r>
  </si>
  <si>
    <t>утвержден Губернатором Приморского края перечень приоритетных и социально значимых рынков  для содействия развитию конкуренции в Приморском крае</t>
  </si>
  <si>
    <r>
      <rPr>
        <b/>
        <sz val="12"/>
        <rFont val="Times New Roman"/>
        <family val="1"/>
        <charset val="204"/>
      </rPr>
      <t>Контрольное событие 3.</t>
    </r>
    <r>
      <rPr>
        <sz val="12"/>
        <rFont val="Times New Roman"/>
        <family val="1"/>
        <charset val="204"/>
      </rPr>
      <t xml:space="preserve">
Формирование проекта перечня приоритетных и социально значимых рынков  для содействия развитию конкуренции в Приморском крае</t>
    </r>
  </si>
  <si>
    <r>
      <rPr>
        <b/>
        <sz val="12"/>
        <rFont val="Times New Roman"/>
        <family val="1"/>
        <charset val="204"/>
      </rPr>
      <t>Контрольное событие 5.</t>
    </r>
    <r>
      <rPr>
        <sz val="12"/>
        <rFont val="Times New Roman"/>
        <family val="1"/>
        <charset val="204"/>
      </rPr>
      <t xml:space="preserve">
Разработка дорожной карты по содействию развитию конкуренции на приоритетных и социально значимых рынках  для содействия развитию конкуренции в Приморском крае</t>
    </r>
  </si>
  <si>
    <t xml:space="preserve">распоряжение Губернатора Приморского края об утверждении Совета по содействию развития конкуренции в Приморском крае </t>
  </si>
  <si>
    <r>
      <rPr>
        <b/>
        <sz val="12"/>
        <rFont val="Times New Roman"/>
        <family val="1"/>
        <charset val="204"/>
      </rPr>
      <t>Контрольное событие 1.</t>
    </r>
    <r>
      <rPr>
        <sz val="12"/>
        <rFont val="Times New Roman"/>
        <family val="1"/>
        <charset val="204"/>
      </rPr>
      <t xml:space="preserve">
Подготовка отчета о состоянии конкуренции в Приморском крае</t>
    </r>
  </si>
  <si>
    <r>
      <rPr>
        <b/>
        <sz val="12"/>
        <rFont val="Times New Roman"/>
        <family val="1"/>
        <charset val="204"/>
      </rPr>
      <t>Контрольное событие 2.</t>
    </r>
    <r>
      <rPr>
        <sz val="12"/>
        <rFont val="Times New Roman"/>
        <family val="1"/>
        <charset val="204"/>
      </rPr>
      <t xml:space="preserve">
Проведение семинара о процедуре оценки регулирующего воздействия для органов исполнительной власти Приморского края, органов местного самоуправления Приморского края</t>
    </r>
  </si>
  <si>
    <t>проведен семинар о процедуре оценки регулирующего воздействия для органов исполнительной власти Приморского края, органов местного самоуправления Приморского края</t>
  </si>
  <si>
    <r>
      <rPr>
        <b/>
        <sz val="12"/>
        <rFont val="Times New Roman"/>
        <family val="1"/>
        <charset val="204"/>
      </rPr>
      <t>Контрольное событие 1.</t>
    </r>
    <r>
      <rPr>
        <sz val="12"/>
        <rFont val="Times New Roman"/>
        <family val="1"/>
        <charset val="204"/>
      </rPr>
      <t xml:space="preserve">
Подготовка отчета о состоянии оценки регулирующего воздействия в Приморском крае</t>
    </r>
  </si>
  <si>
    <r>
      <rPr>
        <b/>
        <sz val="12"/>
        <rFont val="Times New Roman"/>
        <family val="1"/>
        <charset val="204"/>
      </rPr>
      <t>Контрольное событие 3.</t>
    </r>
    <r>
      <rPr>
        <sz val="12"/>
        <rFont val="Times New Roman"/>
        <family val="1"/>
        <charset val="204"/>
      </rPr>
      <t xml:space="preserve">
Подготовка проекта решения о предоставлении бюджетных инвестиций управляющей компании особой экономической зоны</t>
    </r>
  </si>
  <si>
    <r>
      <rPr>
        <b/>
        <sz val="12"/>
        <rFont val="Times New Roman"/>
        <family val="1"/>
        <charset val="204"/>
      </rPr>
      <t>Контрольное событие 2.</t>
    </r>
    <r>
      <rPr>
        <sz val="12"/>
        <rFont val="Times New Roman"/>
        <family val="1"/>
        <charset val="204"/>
      </rPr>
      <t xml:space="preserve">
Разработка закона Приморского края «Об установлении налоговых льгот резидентам территорий опережающего социально-экономического развития Приморского края»</t>
    </r>
  </si>
  <si>
    <r>
      <rPr>
        <b/>
        <sz val="12"/>
        <rFont val="Times New Roman"/>
        <family val="1"/>
        <charset val="204"/>
      </rPr>
      <t>Контрольное событие 1.</t>
    </r>
    <r>
      <rPr>
        <sz val="12"/>
        <rFont val="Times New Roman"/>
        <family val="1"/>
        <charset val="204"/>
      </rPr>
      <t xml:space="preserve">
Разработка закона Приморского края «Об установлении льготного налогообложения резидентов особой экономической зоны промышленно-производственного типа в г. Владивостоке»</t>
    </r>
  </si>
  <si>
    <r>
      <rPr>
        <b/>
        <sz val="12"/>
        <rFont val="Times New Roman"/>
        <family val="1"/>
        <charset val="204"/>
      </rPr>
      <t>Контрольное событие 1.</t>
    </r>
    <r>
      <rPr>
        <sz val="12"/>
        <rFont val="Times New Roman"/>
        <family val="1"/>
        <charset val="204"/>
      </rPr>
      <t xml:space="preserve">
Разработка и принятие Закона Приморского края «Об участии Приморского края в проектах государственно-частного партнерства»</t>
    </r>
  </si>
  <si>
    <r>
      <rPr>
        <b/>
        <sz val="12"/>
        <rFont val="Times New Roman"/>
        <family val="1"/>
        <charset val="204"/>
      </rPr>
      <t>Контрольное событие 2.</t>
    </r>
    <r>
      <rPr>
        <sz val="12"/>
        <rFont val="Times New Roman"/>
        <family val="1"/>
        <charset val="204"/>
      </rPr>
      <t xml:space="preserve">
Разработка Закона Приморского края «О внесении изменений в Закон Приморского края «О государственной поддержке инвестиционной деятельности в Приморском крае»</t>
    </r>
  </si>
  <si>
    <r>
      <rPr>
        <b/>
        <sz val="12"/>
        <rFont val="Times New Roman"/>
        <family val="1"/>
        <charset val="204"/>
      </rPr>
      <t>Контрольное событие 2.</t>
    </r>
    <r>
      <rPr>
        <sz val="12"/>
        <rFont val="Times New Roman"/>
        <family val="1"/>
        <charset val="204"/>
      </rPr>
      <t xml:space="preserve">
Заключение соглашения между департаментом экономики и стратегического развития Приморского края и АНО «Инвестиционное Агентство Приморского края» о предоставлении субсидии из краевого бюджета</t>
    </r>
  </si>
  <si>
    <r>
      <rPr>
        <b/>
        <sz val="12"/>
        <rFont val="Times New Roman"/>
        <family val="1"/>
        <charset val="204"/>
      </rPr>
      <t>Контрольное событие 1.</t>
    </r>
    <r>
      <rPr>
        <sz val="12"/>
        <rFont val="Times New Roman"/>
        <family val="1"/>
        <charset val="204"/>
      </rPr>
      <t xml:space="preserve">
Разработка порядка определения объема и условий предоставления АНО «Инвестиционное Агентство Приморского края» субсидий из краевого бюджета на осуществление уставной деятельности</t>
    </r>
  </si>
  <si>
    <t>департмент проектного управления Приморского края</t>
  </si>
  <si>
    <r>
      <rPr>
        <b/>
        <sz val="12"/>
        <rFont val="Times New Roman"/>
        <family val="1"/>
        <charset val="204"/>
      </rPr>
      <t>Контрольное событие 1.</t>
    </r>
    <r>
      <rPr>
        <sz val="12"/>
        <rFont val="Times New Roman"/>
        <family val="1"/>
        <charset val="204"/>
      </rPr>
      <t xml:space="preserve">
Проведение краевой конференции предпринимателей Приморского края</t>
    </r>
  </si>
  <si>
    <t>проведена краевая конференция предпринимателей Приморского края</t>
  </si>
  <si>
    <r>
      <rPr>
        <b/>
        <sz val="12"/>
        <rFont val="Times New Roman"/>
        <family val="1"/>
        <charset val="204"/>
      </rPr>
      <t>Контрольное событие 1.</t>
    </r>
    <r>
      <rPr>
        <sz val="12"/>
        <rFont val="Times New Roman"/>
        <family val="1"/>
        <charset val="204"/>
      </rPr>
      <t xml:space="preserve">
Проведение Съезда предпринимателей Приморского края</t>
    </r>
  </si>
  <si>
    <t>проведен Съезд предпринимателей Приморского края</t>
  </si>
  <si>
    <r>
      <rPr>
        <b/>
        <sz val="12"/>
        <rFont val="Times New Roman"/>
        <family val="1"/>
        <charset val="204"/>
      </rPr>
      <t>Контрольное событие 1.</t>
    </r>
    <r>
      <rPr>
        <sz val="12"/>
        <rFont val="Times New Roman"/>
        <family val="1"/>
        <charset val="204"/>
      </rPr>
      <t xml:space="preserve">
Разработка  основных направлений бюджетной и налоговой политики Приморского края  на очередной финансовый год и плановый период, размещение на сайте департамента финансов Приморского края </t>
    </r>
  </si>
  <si>
    <r>
      <rPr>
        <b/>
        <sz val="12"/>
        <rFont val="Times New Roman"/>
        <family val="1"/>
        <charset val="204"/>
      </rPr>
      <t>Контрольное событие 2.</t>
    </r>
    <r>
      <rPr>
        <sz val="12"/>
        <rFont val="Times New Roman"/>
        <family val="1"/>
        <charset val="204"/>
      </rPr>
      <t xml:space="preserve">
Внесение в Законодательное Собрание Приморского края проекта закона о краевом бюджете на очередной финансовый год и плановый период в программном формате </t>
    </r>
  </si>
  <si>
    <r>
      <rPr>
        <b/>
        <sz val="12"/>
        <rFont val="Times New Roman"/>
        <family val="1"/>
        <charset val="204"/>
      </rPr>
      <t>Контрольное событие 3.</t>
    </r>
    <r>
      <rPr>
        <sz val="12"/>
        <rFont val="Times New Roman"/>
        <family val="1"/>
        <charset val="204"/>
      </rPr>
      <t xml:space="preserve">
Внесение в Законодательное Собрание Приморского края проекта  закона Приморского края об исполнении краевого бюджета за отчетный год </t>
    </r>
  </si>
  <si>
    <r>
      <rPr>
        <b/>
        <sz val="12"/>
        <rFont val="Times New Roman"/>
        <family val="1"/>
        <charset val="204"/>
      </rPr>
      <t>Контрольное событие 4.</t>
    </r>
    <r>
      <rPr>
        <sz val="12"/>
        <rFont val="Times New Roman"/>
        <family val="1"/>
        <charset val="204"/>
      </rPr>
      <t xml:space="preserve">
Утверждение Администрацией Приморского края  отчета об исполнении краевого бюджета за 1 квартал, полугодие, 9 месяцев текущего года</t>
    </r>
  </si>
  <si>
    <r>
      <rPr>
        <b/>
        <sz val="12"/>
        <rFont val="Times New Roman"/>
        <family val="1"/>
        <charset val="204"/>
      </rPr>
      <t>Контрольное событие 2.</t>
    </r>
    <r>
      <rPr>
        <sz val="12"/>
        <rFont val="Times New Roman"/>
        <family val="1"/>
        <charset val="204"/>
      </rPr>
      <t xml:space="preserve">
Осуществление среднекраевой комплексной оценки качества управления бюджетным процессом в соответствии с приказом департамента финансов Приморского края от 16.03.2011 № 8 «О порядке осуществления мониторинга и оценки качества управления бюджетным процессом в городских округах (муниципальных районах) Приморского края»</t>
    </r>
  </si>
  <si>
    <r>
      <rPr>
        <b/>
        <sz val="12"/>
        <rFont val="Times New Roman"/>
        <family val="1"/>
        <charset val="204"/>
      </rPr>
      <t>Контрольное событие 3.</t>
    </r>
    <r>
      <rPr>
        <sz val="12"/>
        <rFont val="Times New Roman"/>
        <family val="1"/>
        <charset val="204"/>
      </rPr>
      <t xml:space="preserve">
Утверждение Администрацией Приморского края нормативов формирования расходов на содержание органов местного самоуправления городских округов, муниципальных районов, городских и сельских поселений, входящих в состав муниципальных районов Приморского края, на очередной финансовый год</t>
    </r>
  </si>
  <si>
    <r>
      <rPr>
        <b/>
        <sz val="12"/>
        <rFont val="Times New Roman"/>
        <family val="1"/>
        <charset val="204"/>
      </rPr>
      <t>Контрольное событие 1.</t>
    </r>
    <r>
      <rPr>
        <sz val="12"/>
        <rFont val="Times New Roman"/>
        <family val="1"/>
        <charset val="204"/>
      </rPr>
      <t xml:space="preserve">
Внесение в Законодательное Собрание Приморского края проекта закона о краевом бюджете на очередной финансовый год и плановый период  в части долговой политики Приморского края</t>
    </r>
  </si>
  <si>
    <r>
      <rPr>
        <b/>
        <sz val="12"/>
        <rFont val="Times New Roman"/>
        <family val="1"/>
        <charset val="204"/>
      </rPr>
      <t>Контрольное событие 1.</t>
    </r>
    <r>
      <rPr>
        <sz val="12"/>
        <rFont val="Times New Roman"/>
        <family val="1"/>
        <charset val="204"/>
      </rPr>
      <t xml:space="preserve">
Исполнение плана проверок сохранности использования по назначению краевого имущества, утвержденного приказом департамента</t>
    </r>
  </si>
  <si>
    <r>
      <rPr>
        <b/>
        <sz val="12"/>
        <rFont val="Times New Roman"/>
        <family val="1"/>
        <charset val="204"/>
      </rPr>
      <t>Контрольное событие 2.</t>
    </r>
    <r>
      <rPr>
        <sz val="12"/>
        <rFont val="Times New Roman"/>
        <family val="1"/>
        <charset val="204"/>
      </rPr>
      <t xml:space="preserve"> 
Исполнение краевого бюджета в части доходов по администрируемым источникам за отчетный период и проведение претензионно-исковой работы</t>
    </r>
  </si>
  <si>
    <r>
      <rPr>
        <b/>
        <sz val="12"/>
        <rFont val="Times New Roman"/>
        <family val="1"/>
        <charset val="204"/>
      </rPr>
      <t>Контрольное событие 3.</t>
    </r>
    <r>
      <rPr>
        <sz val="12"/>
        <rFont val="Times New Roman"/>
        <family val="1"/>
        <charset val="204"/>
      </rPr>
      <t xml:space="preserve"> 
Подготовка  отчета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t>
    </r>
  </si>
  <si>
    <r>
      <rPr>
        <b/>
        <sz val="12"/>
        <rFont val="Times New Roman"/>
        <family val="1"/>
        <charset val="204"/>
      </rPr>
      <t>Контрольное событие 1.</t>
    </r>
    <r>
      <rPr>
        <sz val="12"/>
        <rFont val="Times New Roman"/>
        <family val="1"/>
        <charset val="204"/>
      </rPr>
      <t xml:space="preserve">
Проведение социологического опроса по вопросам и проблемам деятельности СО НКО</t>
    </r>
  </si>
  <si>
    <r>
      <rPr>
        <b/>
        <sz val="12"/>
        <rFont val="Times New Roman"/>
        <family val="1"/>
        <charset val="204"/>
      </rPr>
      <t>Контрольное событие 1.</t>
    </r>
    <r>
      <rPr>
        <sz val="12"/>
        <rFont val="Times New Roman"/>
        <family val="1"/>
        <charset val="204"/>
      </rPr>
      <t xml:space="preserve">
Проведение конкурсного отбора СО НКО в целях предоставления субсидий из краевого бюджета на частичное возмещение расходов по реализации общественно значимых программ (проектов)</t>
    </r>
  </si>
  <si>
    <r>
      <rPr>
        <b/>
        <sz val="12"/>
        <rFont val="Times New Roman"/>
        <family val="1"/>
        <charset val="204"/>
      </rPr>
      <t>Контрольное событие 2.</t>
    </r>
    <r>
      <rPr>
        <sz val="12"/>
        <rFont val="Times New Roman"/>
        <family val="1"/>
        <charset val="204"/>
      </rPr>
      <t xml:space="preserve">
Заключение соглашения с СО НКО о предоставлении субсидии</t>
    </r>
  </si>
  <si>
    <r>
      <rPr>
        <b/>
        <sz val="12"/>
        <rFont val="Times New Roman"/>
        <family val="1"/>
        <charset val="204"/>
      </rPr>
      <t>Контрольное событие 1.</t>
    </r>
    <r>
      <rPr>
        <sz val="12"/>
        <rFont val="Times New Roman"/>
        <family val="1"/>
        <charset val="204"/>
      </rPr>
      <t xml:space="preserve">
Опубликование не менее 4 статей о деятельности СО НКО на территории Приморского края в КГАУ «Редакция газеты  «Приморская газета: официальное издание органов государственной власти Приморского края», 
не менее 1 интервью представителя департамента внутренней политики Приморского края о деятельности органов исполнительной власти Приморского края по поддержке СО НКО, 
не менее 1 репортажа о мероприятиях, проводимых СО НКО за счет средств субсидии, предоставленных на реализацию общественно значимых программ (проектов) 
</t>
    </r>
  </si>
  <si>
    <r>
      <rPr>
        <b/>
        <sz val="12"/>
        <rFont val="Times New Roman"/>
        <family val="1"/>
        <charset val="204"/>
      </rPr>
      <t>Контрольное событие 1.</t>
    </r>
    <r>
      <rPr>
        <sz val="12"/>
        <rFont val="Times New Roman"/>
        <family val="1"/>
        <charset val="204"/>
      </rPr>
      <t xml:space="preserve">
Создание раздела на сайте Администрации Приморского края по поддержке СО НКО
</t>
    </r>
  </si>
  <si>
    <r>
      <rPr>
        <b/>
        <sz val="12"/>
        <rFont val="Times New Roman"/>
        <family val="1"/>
        <charset val="204"/>
      </rPr>
      <t xml:space="preserve">Контрольное событие 1.
</t>
    </r>
    <r>
      <rPr>
        <sz val="12"/>
        <rFont val="Times New Roman"/>
        <family val="1"/>
        <charset val="204"/>
      </rPr>
      <t xml:space="preserve">Предоставление 1/4 части годового объема субсидии
</t>
    </r>
  </si>
  <si>
    <t xml:space="preserve">Наименование подпрограммы, программы, принятой в соответствии с требованиями федерального законодательства в сфере реализации государственной программы
</t>
  </si>
  <si>
    <t xml:space="preserve">Источники ресурсного обеспечения
</t>
  </si>
  <si>
    <t>Приложение № 2
к постановлению
 Администрации Приморского края
Приложение № 4
к государственной программе 
Приморского края «Экономическое развитие и инновационная экономика Приморского края»  на 2013 - 2020 годы, 
утвержденной постановлением 
Администрации Приморского края
от 7 декабря 2012 года № 382-па</t>
  </si>
  <si>
    <t>повышение качества государственного регулирования за счет проведения оценки регулирующего воздействия проектов нормативных правовых актов Приморского края, экспертизы нормативных правовых актов Приморского края</t>
  </si>
  <si>
    <r>
      <rPr>
        <b/>
        <sz val="12"/>
        <rFont val="Times New Roman"/>
        <family val="1"/>
        <charset val="204"/>
      </rPr>
      <t xml:space="preserve">Контрольное событие 2.
</t>
    </r>
    <r>
      <rPr>
        <sz val="12"/>
        <rFont val="Times New Roman"/>
        <family val="1"/>
        <charset val="204"/>
      </rPr>
      <t>Внедрение Стандарта развития конкуренции в Приморском крае. Утверждение состава Совета по содействию развития конкуренции в Приморском крае</t>
    </r>
  </si>
  <si>
    <t>рассмотрен  отчет о внедрении Стандарта развития конкуренции в Приморском крае  на заседании Совета по содействию развитию конкуренции в Приморском крае</t>
  </si>
  <si>
    <t xml:space="preserve">проведено заседание Общественного экспертного совета по привлечению инвестиций в Приморский край и(или) заседание Совета по привлечению инвестиций в экономику Приморского края при Губернаторе Приморского края </t>
  </si>
  <si>
    <t>развитие государственного стратегического планирования с целью формирования гибкой системы управления экономическим развитием Приморского края, в том числе развитием малого и среднего бизнеса в приоритетных сферах экономики, развитием конкуренции на рынках товаров и услуг</t>
  </si>
  <si>
    <t>оказывает непосредственное влияние на показатель программы, указанный в пункте 7, и показатели подпрограммы, указанные в пунктах 39-40</t>
  </si>
  <si>
    <t>повышение эффективности бюджетных расходов, переход на долгосрочное бюджетное планирование, эффективное руководство и управление в сфере установленных функций органов государственной власти Приморского края;
обеспечение эффективности выравнивания, повышение финансовой самостоятельности муниципальных образований края;
снижение долговой нагрузки на краевой бюджет</t>
  </si>
  <si>
    <r>
      <rPr>
        <b/>
        <sz val="12"/>
        <rFont val="Times New Roman"/>
        <family val="1"/>
        <charset val="204"/>
      </rPr>
      <t>Контрольное событие 1.</t>
    </r>
    <r>
      <rPr>
        <sz val="12"/>
        <rFont val="Times New Roman"/>
        <family val="1"/>
        <charset val="204"/>
      </rPr>
      <t xml:space="preserve">
Внесение в Законодательное Собрание Приморского края проекта закона Приморского края «О внесении изменений в Закон Приморского края от 02.08.2005 № 271-КЗ «О бюджетном устройстве, бюджетном процессе и межбюджетных отношениях в Приморском крае»</t>
    </r>
  </si>
  <si>
    <t>обеспечение учета имущества Приморского края, формирование в отношении него полных и достоверных сведений. Пополнение краевого бюджета. Обеспечение эффективного использования краевого имущества
выполнение показателей государственных услуг, оказываемых согласно государственного задания ГБУ «Хозяйственное управление администрации края» на очередной финансовый год;
строительство гостевого комплекса и  инфраструктуры на острове Русском;
создание объектов инженерной и транспортной инфраструктуры инвестиционной площадки Игорная зона «Приморье», повышение инвестиционной привлекательности Приморского края</t>
  </si>
  <si>
    <t>оказывает непосредственное влияние на  показатели программы, указанные в пунктах 1-2, 8, и показатели подпрограммы, указанные в пунктах 41-53</t>
  </si>
  <si>
    <t>Управление и распоряжение имуществом, находящимся в собственности и в ведении Приморского края, в том числе исполнение судебных актов, предусматривающих обращение взыскания на средства краевого бюджета</t>
  </si>
  <si>
    <t>Основное мероприятие «Материально-техническое обеспечение органов государственной власти Приморского края и представление интересов Администрации Приморского края в федеральных органах государственной власти»</t>
  </si>
  <si>
    <t>исполнение подведомственным краевым государственным бюджетным учреждениям «Хозяйственное управление администрации края» государственного задания за отчетный период</t>
  </si>
  <si>
    <r>
      <rPr>
        <b/>
        <sz val="12"/>
        <rFont val="Times New Roman"/>
        <family val="1"/>
        <charset val="204"/>
      </rPr>
      <t>Контрольное событие 2.</t>
    </r>
    <r>
      <rPr>
        <sz val="12"/>
        <rFont val="Times New Roman"/>
        <family val="1"/>
        <charset val="204"/>
      </rPr>
      <t xml:space="preserve">
Проведение проектно-изыскательских работ и государственной экспертизы проектной документации на строительство линии электропередач от ВЛ-6     кВ    ф. № 8 ПС 35/6 кВ «КЭТ»-ТП-459 к комплексу зданий    в   б. Боярин о. Русский с установкой двухтрансформаторной КТПН 6/0,4 кВ и резервного источника электроснабжения-модульной ДЭС 400 кВт</t>
    </r>
  </si>
  <si>
    <t>ввод в эксплуатацию линии электропередач от ВЛ-6    кВ    ф. № 8 ПС 35/6 кВ «КЭТ»-ТП-459 к комплексу зданий    в    б.  Боярин   о. Русский с установкой двухтрансформаторной КТПН 6/0,4 кВ и резервного источника электроснабжения-модульной ДЭС 400 кВт</t>
  </si>
  <si>
    <t>договор на «Разработку проектной документации по строительству линии электропередач от ВЛ-6 кВ ф. № 8 ПС 35/6 кВ «КЭТ»-ТП-459 к   комплексу зданий     в б. Боярин о. Русский с установкой двухтрансформаторной КТПН 6/0,4 кВ и резервного источника электроснабжения-модульной ДЭС 400 кВт</t>
  </si>
  <si>
    <r>
      <t xml:space="preserve">Контрольное событие 3.
</t>
    </r>
    <r>
      <rPr>
        <sz val="12"/>
        <rFont val="Times New Roman"/>
        <family val="1"/>
        <charset val="204"/>
      </rPr>
      <t>Ввод в эксплуатацию линии электропередач от ВЛ-6    кВ    ф. № 8 ПС 35/6 кВ «КЭТ»-ТП-459 к комплексу зданий    в    б.  Боярин   о. Русский с установкой двухтрансформаторной КТПН 6/0,4 кВ и резервного источника электроснабжения-модульной ДЭС 400 кВт</t>
    </r>
  </si>
  <si>
    <t xml:space="preserve">обеспечение условий для эффективной деятельности и развития СО НКО, использования возможностей СО НКО в решении задач социального развития Приморского края;
изучение эффективности оказания различных форм поддержки СО НКО;
оказание государственной поддержки региональныи общественным организациям, повышение эффективности их участия в развитии региона; реализации организациями общественно полезных программ   </t>
  </si>
  <si>
    <t>Финансовая поддержка СО НКО путем предоставления субсидий из краевого бюджета на частичное возмещение расходов по реализации общественно значимых программ (проектов) по направлениям деятельности</t>
  </si>
  <si>
    <t xml:space="preserve">департамент экономики и развития предпринимательства Приморского края
</t>
  </si>
  <si>
    <r>
      <rPr>
        <b/>
        <sz val="12"/>
        <rFont val="Times New Roman"/>
        <family val="1"/>
        <charset val="204"/>
      </rPr>
      <t>Контрольное событие 1.</t>
    </r>
    <r>
      <rPr>
        <sz val="12"/>
        <rFont val="Times New Roman"/>
        <family val="1"/>
        <charset val="204"/>
      </rPr>
      <t xml:space="preserve"> 
Исполнение подведомственным краевым государственным бюджетным учреждением «Хозяйственное управление администрации края» государственного задания за отчетный период</t>
    </r>
  </si>
  <si>
    <t>Предоставление из краевого бюджета субсидии ГБУ «Хозяйственное управление администрации края» в целях строительства, включая проектно-изыскательские работы, линии электропередач от ВЛ-6 кВ опора №41 ВЛ-6 кВ ф. №8 ПС 35/6 кВ «КЭТ»-ТП-459     к           комплексу          зданий     в                        б. Боярин,              о. Русский, с установкой двухтрансформаторной КТПН 6/0.4 кВ и резервного источника электроснабжения – модульной ДЭС 400 кВт</t>
  </si>
  <si>
    <r>
      <rPr>
        <b/>
        <sz val="12"/>
        <rFont val="Times New Roman"/>
        <family val="1"/>
        <charset val="204"/>
      </rPr>
      <t>Контрольное событие 1.</t>
    </r>
    <r>
      <rPr>
        <sz val="12"/>
        <rFont val="Times New Roman"/>
        <family val="1"/>
        <charset val="204"/>
      </rPr>
      <t xml:space="preserve">
Заключение договора на «Разработку проектной документации по строительству линии электропередач    от    ВЛ-6 кВ ф. № 8 ПС 35/6 кВ «КЭТ»-ТП-459 к комплексу зданий     в                    б. Боярин о. Русский с установкой двухтрансформаторной КТПН 6/0,4 кВ и резервного источника электроснабжения-модульной ДЭС 400 кВт</t>
    </r>
  </si>
  <si>
    <r>
      <t xml:space="preserve">Контрольное событие 1. 
</t>
    </r>
    <r>
      <rPr>
        <sz val="12"/>
        <rFont val="Times New Roman"/>
        <family val="1"/>
        <charset val="204"/>
      </rPr>
      <t xml:space="preserve">Разработка постановления Администрации Приморского края «О дальнейших мерах по реализации в 2015 году государственной программы Приморского края «Экономическое развитие и инновационная экономика Приморского     края»   на 2013 - 2017 годы в части реализации мероприятия по созданию объектов инженерной (водоснабжение, водоотведение) и транспортной (автомобильная дорога) инфраструктуры инвестиционной площадкина земельных участках с кадастровыми номерами  25:27:020102:133, 25:27:020102:384, 25:27:020102:397, предоставленных обществу Приморским краем в аренду и в ограниченное пользование (сервитут)» </t>
    </r>
  </si>
  <si>
    <t>Основное мероприятие «Организация и проведение выборочного обследования (в форме анкетирования)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 – получателей финансовой поддержки»</t>
  </si>
  <si>
    <t>Приложение № 2
к постановлению
 Администрации Приморского края
«Приложение № 3
к государственной программе 
Приморского края «Экономическое развитие и инновационная экономика Приморского края»  
на 2013 - 2020 годы, 
утвержденной постановлением 
Администрации Приморского края
от 7 декабря 2012 года № 382-па</t>
  </si>
  <si>
    <r>
      <t>дата наступления контрольного события (месяц, год):</t>
    </r>
    <r>
      <rPr>
        <sz val="12"/>
        <rFont val="Times New Roman"/>
        <family val="1"/>
        <charset val="204"/>
      </rPr>
      <t xml:space="preserve">
декабрь  2015 г.
май 2017 г.
май 2018 г.
май 2019 г.
май 2020 г.
</t>
    </r>
  </si>
  <si>
    <r>
      <rPr>
        <b/>
        <sz val="12"/>
        <rFont val="Times New Roman"/>
        <family val="1"/>
        <charset val="204"/>
      </rPr>
      <t>дата наступления контрольного события (месяц, год):</t>
    </r>
    <r>
      <rPr>
        <sz val="12"/>
        <rFont val="Times New Roman"/>
        <family val="1"/>
        <charset val="204"/>
      </rPr>
      <t xml:space="preserve">
декабрь 2017 г.</t>
    </r>
  </si>
  <si>
    <t>Предоставление субсидий субъектам малого и среднего предпринимательства Приморского края, на возмещение части затрат, связанных с выполнением обязательных требований Технического регламента Таможенного союза «О безопасности пищевой продукции» ТР ТС 021/2011</t>
  </si>
  <si>
    <t>Предоставление субсидий автономной некоммерческой организации «Региональный центр координации поддержки экспортно ориентированных субъектов малого и среднего предпринимательства Приморского края» на возмещение затрат, связанных с обеспечением ее деятельности</t>
  </si>
  <si>
    <t>Создание автономной некоммерческой организации «Региональный центр координации поддержки экспортно ориентированных субъектов малого и среднего предпринимательства Приморского края», в том числе посредством предоставления субсидии из краевого бюджета Приморского края – в виде имущественного взноса Приморского края</t>
  </si>
  <si>
    <t>2.1.5.</t>
  </si>
  <si>
    <t>2.1.6.</t>
  </si>
  <si>
    <t>2.2.9.</t>
  </si>
  <si>
    <t>Финансовая поддержка муниципальных программ развития малого и среднего предпринимательства в виде предоставления субсидии бюджетам муниципальных образований на поддержку муниципальных программ развития малого  и среднего предпринимательства</t>
  </si>
  <si>
    <t>Предоставление субсидий монопрофильным муниципальным образованиям в рамках реализации муниципальных программ (подпрограмм) развития малого и среднего предпринимательства</t>
  </si>
  <si>
    <t>2.2.10.</t>
  </si>
  <si>
    <t>Предоставление субсидий субъектам малого и среднего предпринимательства на возмещение части затрат, связанных с созданием и (или) обеспечением деятельности центров молодежного инновационного творчества</t>
  </si>
  <si>
    <t>2.1.7.</t>
  </si>
  <si>
    <t>Взнос в уставный капитал акционерного общества «Владивосток Индастриал Сервис» в целях создания инновационной, инженерной, транспортной, социальной и иной инфраструктуры особой экономической зоны промышленно-производственного типа в городе Владивостоке</t>
  </si>
  <si>
    <t>Предоставление автономной некоммерческой  организации «Агентство по привлечению инвестиций в Приморский край»  субсидии из краевого бюджета на осуществление уставной деятельности</t>
  </si>
  <si>
    <t>Предоставление автономной некоммерческой  организации  «Инвестиционное Агентство Приморского края»  субсидии из краевого бюджета на осуществление уставной деятельности</t>
  </si>
  <si>
    <t>Предоставление субсидий автономной некоммерческой организации «Инжиниринговый центр Приморского края» на предоставление услуг субъектам малого и среднего предпринимательства в области промышленного производства</t>
  </si>
  <si>
    <t>Предоставление субсидий автономной некоммерческой организации «Центр кластерного развития Приморского края» на предоставление услуг субъектам малого и среднего предпринимательства в целях развития территориальных кластеров</t>
  </si>
  <si>
    <t>520</t>
  </si>
  <si>
    <t>17 1 07 22200</t>
  </si>
  <si>
    <t>410</t>
  </si>
  <si>
    <t xml:space="preserve">Осуществление информационной поддержки, в том числе:
  обеспечение функционирования страницы «Малый бизнес Приморья» официального сайта Администрации Приморского края в информационно-телекоммуникационной сети Интернет  и регионального портала поддержки малого и среднего предпринимательства в информационно-телекоммуникационной сети Интернет;
  ведение реестра субъектов малого и среднего предпринимательства на официальном сайте Администрации Приморского края в информационно-телекоммуникационной сети Интернет 
</t>
  </si>
  <si>
    <t>Сбор, анализ и систематизация данных в рамках проведения выборочного обследования субъектов малого и среднего предпринимательства, производящих и реализующих (работы, услуги), предназначеные для внутреннего рынка Российской Федерации и (или) экспорта, - получателей финансовой поддержки</t>
  </si>
  <si>
    <t>Субсидии на реализацию мероприятий по созданию и (или) развитию частных промышленных парков</t>
  </si>
  <si>
    <t>Основное мероприятие «Повышение качества оценки регулирующего воздействия нормативных правовых актов и их проектов»</t>
  </si>
  <si>
    <t>Основное мероприятие «Поддержка строительства гостевого комплекса и  инфраструктуры на острове Русский»</t>
  </si>
  <si>
    <t>17201R0641</t>
  </si>
  <si>
    <t>17201R5271</t>
  </si>
  <si>
    <t>17201R0642</t>
  </si>
  <si>
    <t>17201R5272</t>
  </si>
  <si>
    <t>17 201 R527А</t>
  </si>
  <si>
    <t>1720161240</t>
  </si>
  <si>
    <t>1720161230</t>
  </si>
  <si>
    <t>1720261250</t>
  </si>
  <si>
    <t>1720261260</t>
  </si>
  <si>
    <t>17 2 02 R527Б</t>
  </si>
  <si>
    <t>17 3 01 10030</t>
  </si>
  <si>
    <t>Предоставление из краевого бюджета субсидий ГБУ «Хозяйственное управление администрации края» в целях строительства гостевого комплекса на острове Русском</t>
  </si>
  <si>
    <t>Предоставление из краевого бюджета субсидии на иные цели  ГБУ «Хозяйственное управление администрации края» (мероприятия по технологическому присоединению к сетям электроснабжения комплекса зданий в б. Боярин, 
о. Русский, г. Владивосток)</t>
  </si>
  <si>
    <t xml:space="preserve">17 4 03 70680 </t>
  </si>
  <si>
    <t>Субсидии в виде имущественного взноса автономной некоммерческой организации "Инжиниринговый центр Приморского края"</t>
  </si>
  <si>
    <t>2.1.8.</t>
  </si>
  <si>
    <t>1720161190</t>
  </si>
  <si>
    <t>Приложение № 2
к постановлению
 Администрации Приморского края
«Приложение № 5
к государственной программе 
Приморского края «Экономическое развитие и 
инновационная экономика Приморского края»  на 2013 - 2020 годы, 
утвержденной постановлением 
Администрации Приморского края
от 7 декабря 2012 года № 382-па</t>
  </si>
  <si>
    <t>Приложение № 3
к постановлению 
Администрации Приморского края
«Приложение № 6
к государственной программе 
Приморского края «Экономическое развитие 
и инновационная экономика Приморского края»  
на 2013 - 2020 годы, 
утвержденной постановлением 
Администрации Приморского края
от 7 декабря 2012 года № 382-па</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</si>
</sst>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_-* #,##0.00\ _р_._-;\-* #,##0.00\ _р_._-;_-* &quot;-&quot;??\ _р_._-;_-@_-"/>
    <numFmt numFmtId="165" formatCode="#,##0.0"/>
    <numFmt numFmtId="166" formatCode="0.0"/>
    <numFmt numFmtId="167" formatCode="#,##0.000"/>
    <numFmt numFmtId="168" formatCode="0.000"/>
  </numFmts>
  <fonts count="43" x14ac:knownFonts="1">
    <font>
      <sz val="10"/>
      <name val="Arial Cyr"/>
      <charset val="204"/>
    </font>
    <font>
      <b/>
      <sz val="10"/>
      <name val="Times New Roman"/>
      <family val="1"/>
      <charset val="204"/>
    </font>
    <font>
      <sz val="12"/>
      <name val="Times New Roman"/>
      <family val="1"/>
      <charset val="204"/>
    </font>
    <font>
      <b/>
      <sz val="12"/>
      <name val="Times New Roman"/>
      <family val="1"/>
      <charset val="204"/>
    </font>
    <font>
      <b/>
      <sz val="14"/>
      <name val="Times New Roman"/>
      <family val="1"/>
      <charset val="204"/>
    </font>
    <font>
      <sz val="10"/>
      <name val="Arial Cyr"/>
      <charset val="204"/>
    </font>
    <font>
      <sz val="15"/>
      <name val="Times New Roman"/>
      <family val="1"/>
      <charset val="204"/>
    </font>
    <font>
      <b/>
      <sz val="10"/>
      <name val="Arial Cyr"/>
      <charset val="204"/>
    </font>
    <font>
      <sz val="12"/>
      <color indexed="8"/>
      <name val="Times New Roman"/>
      <family val="1"/>
      <charset val="204"/>
    </font>
    <font>
      <sz val="14"/>
      <name val="Times New Roman"/>
      <family val="1"/>
      <charset val="204"/>
    </font>
    <font>
      <vertAlign val="superscript"/>
      <sz val="12"/>
      <color indexed="8"/>
      <name val="Times New Roman"/>
      <family val="1"/>
      <charset val="204"/>
    </font>
    <font>
      <sz val="16"/>
      <name val="Times New Roman"/>
      <family val="1"/>
      <charset val="204"/>
    </font>
    <font>
      <b/>
      <sz val="16"/>
      <name val="Times New Roman"/>
      <family val="1"/>
      <charset val="204"/>
    </font>
    <font>
      <sz val="10"/>
      <name val="Cambria"/>
      <family val="1"/>
      <charset val="204"/>
    </font>
    <font>
      <sz val="14"/>
      <name val="Arial Cyr"/>
      <charset val="204"/>
    </font>
    <font>
      <sz val="12"/>
      <name val="Arial Cyr"/>
      <charset val="204"/>
    </font>
    <font>
      <sz val="18"/>
      <name val="Arial"/>
      <family val="2"/>
      <charset val="204"/>
    </font>
    <font>
      <sz val="10"/>
      <name val="Arial"/>
      <family val="2"/>
      <charset val="204"/>
    </font>
    <font>
      <b/>
      <sz val="18"/>
      <name val="Arial"/>
      <family val="2"/>
      <charset val="204"/>
    </font>
    <font>
      <b/>
      <sz val="12"/>
      <name val="Arial"/>
      <family val="2"/>
      <charset val="204"/>
    </font>
    <font>
      <b/>
      <sz val="10"/>
      <name val="Arial"/>
      <family val="2"/>
      <charset val="204"/>
    </font>
    <font>
      <sz val="12"/>
      <name val="Arial"/>
      <family val="2"/>
      <charset val="204"/>
    </font>
    <font>
      <b/>
      <sz val="16"/>
      <name val="Arial"/>
      <family val="2"/>
      <charset val="204"/>
    </font>
    <font>
      <sz val="14"/>
      <name val="Arial"/>
      <family val="2"/>
      <charset val="204"/>
    </font>
    <font>
      <b/>
      <sz val="14"/>
      <name val="Arial"/>
      <family val="2"/>
      <charset val="204"/>
    </font>
    <font>
      <i/>
      <sz val="10"/>
      <name val="Arial"/>
      <family val="2"/>
      <charset val="204"/>
    </font>
    <font>
      <sz val="11"/>
      <color theme="1"/>
      <name val="Times New Roman"/>
      <family val="2"/>
      <charset val="204"/>
    </font>
    <font>
      <sz val="11"/>
      <color theme="1"/>
      <name val="Calibri"/>
      <family val="2"/>
      <charset val="204"/>
      <scheme val="minor"/>
    </font>
    <font>
      <sz val="14"/>
      <color theme="1"/>
      <name val="Times New Roman"/>
      <family val="2"/>
      <charset val="204"/>
    </font>
    <font>
      <sz val="14"/>
      <color theme="1"/>
      <name val="Arial"/>
      <family val="2"/>
      <charset val="204"/>
    </font>
    <font>
      <sz val="10"/>
      <color theme="1"/>
      <name val="Arial"/>
      <family val="2"/>
      <charset val="204"/>
    </font>
    <font>
      <sz val="12"/>
      <color theme="1"/>
      <name val="Times New Roman"/>
      <family val="1"/>
      <charset val="204"/>
    </font>
    <font>
      <sz val="14"/>
      <color theme="1"/>
      <name val="Times New Roman"/>
      <family val="1"/>
      <charset val="204"/>
    </font>
    <font>
      <b/>
      <sz val="14"/>
      <color theme="1"/>
      <name val="Times New Roman"/>
      <family val="1"/>
      <charset val="204"/>
    </font>
    <font>
      <sz val="12"/>
      <color rgb="FF000000"/>
      <name val="Times New Roman"/>
      <family val="1"/>
      <charset val="204"/>
    </font>
    <font>
      <b/>
      <sz val="12"/>
      <color rgb="FF000000"/>
      <name val="Times New Roman"/>
      <family val="1"/>
      <charset val="204"/>
    </font>
    <font>
      <sz val="12"/>
      <color rgb="FF000000"/>
      <name val="Arial"/>
      <family val="2"/>
      <charset val="204"/>
    </font>
    <font>
      <b/>
      <sz val="12"/>
      <color rgb="FF000000"/>
      <name val="Arial"/>
      <family val="2"/>
      <charset val="204"/>
    </font>
    <font>
      <sz val="12"/>
      <color rgb="FFFF0000"/>
      <name val="Arial"/>
      <family val="2"/>
      <charset val="204"/>
    </font>
    <font>
      <b/>
      <sz val="14"/>
      <color theme="1"/>
      <name val="Arial"/>
      <family val="2"/>
      <charset val="204"/>
    </font>
    <font>
      <b/>
      <sz val="12"/>
      <color theme="0"/>
      <name val="Arial"/>
      <family val="2"/>
      <charset val="204"/>
    </font>
    <font>
      <sz val="12"/>
      <color theme="0"/>
      <name val="Arial"/>
      <family val="2"/>
      <charset val="204"/>
    </font>
    <font>
      <b/>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4">
    <xf numFmtId="0" fontId="0" fillId="0" borderId="0"/>
    <xf numFmtId="0" fontId="27" fillId="0" borderId="0"/>
    <xf numFmtId="0" fontId="26" fillId="0" borderId="0"/>
    <xf numFmtId="164" fontId="5" fillId="0" borderId="0" applyFont="0" applyFill="0" applyBorder="0" applyAlignment="0" applyProtection="0"/>
  </cellStyleXfs>
  <cellXfs count="472">
    <xf numFmtId="0" fontId="0" fillId="0" borderId="0" xfId="0"/>
    <xf numFmtId="0" fontId="0" fillId="0" borderId="0" xfId="0" applyFill="1"/>
    <xf numFmtId="2" fontId="0" fillId="0" borderId="0" xfId="0" applyNumberFormat="1" applyFill="1"/>
    <xf numFmtId="0" fontId="2"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justify" vertical="top" wrapText="1"/>
    </xf>
    <xf numFmtId="0" fontId="2" fillId="0" borderId="1" xfId="0" applyFont="1" applyFill="1" applyBorder="1" applyAlignment="1">
      <alignment horizontal="justify" vertical="top" wrapText="1"/>
    </xf>
    <xf numFmtId="0" fontId="2" fillId="0" borderId="2" xfId="0" applyFont="1" applyFill="1" applyBorder="1" applyAlignment="1">
      <alignment horizontal="justify" vertical="top" wrapText="1"/>
    </xf>
    <xf numFmtId="0" fontId="2" fillId="0" borderId="2"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3" xfId="0" applyFont="1" applyFill="1" applyBorder="1" applyAlignment="1">
      <alignment horizontal="justify" vertical="top" wrapText="1"/>
    </xf>
    <xf numFmtId="0" fontId="3" fillId="0" borderId="2" xfId="0" applyFont="1" applyFill="1" applyBorder="1" applyAlignment="1">
      <alignment horizontal="justify" vertical="top" wrapText="1"/>
    </xf>
    <xf numFmtId="0" fontId="3" fillId="0" borderId="3" xfId="0" applyFont="1" applyFill="1" applyBorder="1" applyAlignment="1">
      <alignment horizontal="justify"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center" vertical="top"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28" fillId="0" borderId="0" xfId="2" applyFont="1" applyFill="1"/>
    <xf numFmtId="0" fontId="6" fillId="0" borderId="0" xfId="2" applyFont="1" applyFill="1" applyAlignment="1">
      <alignment vertical="center" wrapText="1"/>
    </xf>
    <xf numFmtId="0" fontId="26" fillId="0" borderId="0" xfId="2" applyFill="1"/>
    <xf numFmtId="0" fontId="29" fillId="0" borderId="0" xfId="2" applyFont="1" applyFill="1" applyAlignment="1">
      <alignment horizontal="justify" vertical="center"/>
    </xf>
    <xf numFmtId="0" fontId="30" fillId="0" borderId="0" xfId="2" applyFont="1" applyFill="1" applyAlignment="1">
      <alignment horizontal="center" vertical="center"/>
    </xf>
    <xf numFmtId="0" fontId="31" fillId="0" borderId="1" xfId="2" applyFont="1" applyFill="1" applyBorder="1" applyAlignment="1">
      <alignment horizontal="center" vertical="center" wrapText="1"/>
    </xf>
    <xf numFmtId="0" fontId="31" fillId="0" borderId="1" xfId="2" applyFont="1" applyFill="1" applyBorder="1" applyAlignment="1">
      <alignment horizontal="center" vertical="top" wrapText="1"/>
    </xf>
    <xf numFmtId="0" fontId="31" fillId="0" borderId="1" xfId="2" applyFont="1" applyFill="1" applyBorder="1" applyAlignment="1">
      <alignment horizontal="justify" vertical="top" wrapText="1"/>
    </xf>
    <xf numFmtId="166" fontId="31" fillId="0" borderId="1" xfId="2" applyNumberFormat="1" applyFont="1" applyFill="1" applyBorder="1" applyAlignment="1">
      <alignment horizontal="center" vertical="top" wrapText="1"/>
    </xf>
    <xf numFmtId="2" fontId="31" fillId="0" borderId="1" xfId="2" applyNumberFormat="1" applyFont="1" applyFill="1" applyBorder="1" applyAlignment="1">
      <alignment horizontal="center" vertical="top" wrapText="1"/>
    </xf>
    <xf numFmtId="2" fontId="31" fillId="0" borderId="6" xfId="2" applyNumberFormat="1" applyFont="1" applyFill="1" applyBorder="1" applyAlignment="1">
      <alignment horizontal="center" vertical="top" wrapText="1"/>
    </xf>
    <xf numFmtId="1" fontId="31" fillId="0" borderId="1" xfId="2" applyNumberFormat="1" applyFont="1" applyFill="1" applyBorder="1" applyAlignment="1">
      <alignment horizontal="center" vertical="top" wrapText="1"/>
    </xf>
    <xf numFmtId="166" fontId="2" fillId="0" borderId="1" xfId="2" applyNumberFormat="1" applyFont="1" applyFill="1" applyBorder="1" applyAlignment="1">
      <alignment horizontal="center" vertical="top" wrapText="1"/>
    </xf>
    <xf numFmtId="0" fontId="2" fillId="0" borderId="1" xfId="2" applyFont="1" applyFill="1" applyBorder="1" applyAlignment="1">
      <alignment horizontal="justify" vertical="top" wrapText="1"/>
    </xf>
    <xf numFmtId="0" fontId="31" fillId="2" borderId="1" xfId="2" applyFont="1" applyFill="1" applyBorder="1" applyAlignment="1">
      <alignment horizontal="center" vertical="top" wrapText="1"/>
    </xf>
    <xf numFmtId="0" fontId="8" fillId="0" borderId="1" xfId="2" applyFont="1" applyFill="1" applyBorder="1" applyAlignment="1">
      <alignment horizontal="center" vertical="top" wrapText="1"/>
    </xf>
    <xf numFmtId="0" fontId="26" fillId="0" borderId="0" xfId="2" applyFill="1" applyAlignment="1">
      <alignment horizontal="right"/>
    </xf>
    <xf numFmtId="0" fontId="32" fillId="0" borderId="0" xfId="0" applyFont="1" applyAlignment="1">
      <alignment vertical="center" wrapText="1"/>
    </xf>
    <xf numFmtId="0" fontId="33" fillId="0" borderId="0" xfId="0" applyFont="1" applyAlignment="1">
      <alignment vertical="center"/>
    </xf>
    <xf numFmtId="0" fontId="34" fillId="0" borderId="7" xfId="0" applyFont="1" applyBorder="1" applyAlignment="1">
      <alignment vertical="center" textRotation="90"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11" xfId="0" applyFont="1" applyBorder="1" applyAlignment="1">
      <alignment vertical="center" wrapText="1"/>
    </xf>
    <xf numFmtId="0" fontId="35" fillId="0" borderId="1" xfId="0" applyFont="1" applyBorder="1" applyAlignment="1">
      <alignment horizontal="center" vertical="center" wrapText="1"/>
    </xf>
    <xf numFmtId="0" fontId="0" fillId="0" borderId="0" xfId="0" applyBorder="1"/>
    <xf numFmtId="0" fontId="34" fillId="0" borderId="10" xfId="0" applyFont="1" applyBorder="1" applyAlignment="1">
      <alignment horizontal="center" vertical="center" wrapText="1"/>
    </xf>
    <xf numFmtId="0" fontId="34" fillId="0" borderId="11" xfId="0" applyFont="1" applyBorder="1" applyAlignment="1">
      <alignment vertical="center" wrapText="1"/>
    </xf>
    <xf numFmtId="0" fontId="34" fillId="0" borderId="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0" xfId="0" applyFont="1" applyBorder="1" applyAlignment="1">
      <alignment vertical="center" wrapText="1"/>
    </xf>
    <xf numFmtId="0" fontId="7" fillId="0" borderId="0" xfId="0" applyFont="1"/>
    <xf numFmtId="0" fontId="35" fillId="0" borderId="0"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9" fillId="0" borderId="0" xfId="0" applyFont="1" applyFill="1" applyAlignment="1">
      <alignment horizontal="center" vertical="center"/>
    </xf>
    <xf numFmtId="0" fontId="2" fillId="0" borderId="0" xfId="0" applyFont="1" applyFill="1" applyAlignment="1">
      <alignment horizontal="justify" vertical="center"/>
    </xf>
    <xf numFmtId="2" fontId="2" fillId="0" borderId="1" xfId="0" applyNumberFormat="1" applyFont="1" applyFill="1" applyBorder="1" applyAlignment="1">
      <alignment horizontal="center" vertical="top" wrapText="1"/>
    </xf>
    <xf numFmtId="2" fontId="2" fillId="0" borderId="1" xfId="0" quotePrefix="1" applyNumberFormat="1"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2" fontId="2" fillId="2" borderId="1" xfId="0" quotePrefix="1" applyNumberFormat="1" applyFont="1" applyFill="1" applyBorder="1" applyAlignment="1">
      <alignment horizontal="center" vertical="top" wrapText="1"/>
    </xf>
    <xf numFmtId="2" fontId="2" fillId="2" borderId="1" xfId="0" applyNumberFormat="1" applyFont="1" applyFill="1" applyBorder="1" applyAlignment="1">
      <alignment horizontal="center" vertical="top" wrapText="1"/>
    </xf>
    <xf numFmtId="0" fontId="0" fillId="2" borderId="0" xfId="0" applyFill="1"/>
    <xf numFmtId="0" fontId="13" fillId="2" borderId="0" xfId="0" applyFont="1" applyFill="1"/>
    <xf numFmtId="0" fontId="0" fillId="0" borderId="3" xfId="0" applyFill="1" applyBorder="1"/>
    <xf numFmtId="2" fontId="2" fillId="2" borderId="1" xfId="0" applyNumberFormat="1" applyFont="1" applyFill="1" applyBorder="1" applyAlignment="1">
      <alignment horizontal="center" vertical="center" wrapText="1"/>
    </xf>
    <xf numFmtId="0" fontId="2" fillId="0" borderId="0" xfId="0" applyFont="1" applyFill="1" applyBorder="1" applyAlignment="1">
      <alignment horizontal="center" vertical="top" wrapText="1"/>
    </xf>
    <xf numFmtId="0" fontId="2" fillId="0" borderId="0" xfId="0" applyFont="1" applyFill="1" applyBorder="1" applyAlignment="1">
      <alignment horizontal="justify" vertical="top" wrapText="1"/>
    </xf>
    <xf numFmtId="2" fontId="2" fillId="0" borderId="0" xfId="0" quotePrefix="1" applyNumberFormat="1" applyFont="1" applyFill="1" applyBorder="1" applyAlignment="1">
      <alignment horizontal="center" vertical="top" wrapText="1"/>
    </xf>
    <xf numFmtId="2" fontId="2" fillId="0" borderId="0" xfId="0" applyNumberFormat="1" applyFont="1" applyFill="1" applyBorder="1" applyAlignment="1">
      <alignment horizontal="center" vertical="top" wrapText="1"/>
    </xf>
    <xf numFmtId="0" fontId="14" fillId="0" borderId="0" xfId="0" applyFont="1" applyFill="1"/>
    <xf numFmtId="0" fontId="14" fillId="0" borderId="0" xfId="0" applyFont="1" applyFill="1" applyAlignment="1">
      <alignment horizontal="justify"/>
    </xf>
    <xf numFmtId="0" fontId="14" fillId="0" borderId="0" xfId="0" applyFont="1" applyFill="1" applyProtection="1">
      <protection locked="0"/>
    </xf>
    <xf numFmtId="0" fontId="9" fillId="0" borderId="0" xfId="2" applyFont="1" applyFill="1" applyAlignment="1">
      <alignment vertical="center" wrapText="1"/>
    </xf>
    <xf numFmtId="0" fontId="15" fillId="0" borderId="0" xfId="0" applyFont="1" applyFill="1"/>
    <xf numFmtId="0" fontId="1" fillId="0" borderId="0" xfId="2" applyFont="1" applyFill="1" applyAlignment="1">
      <alignment vertical="center"/>
    </xf>
    <xf numFmtId="0" fontId="2" fillId="0" borderId="0" xfId="0" applyFont="1" applyFill="1" applyAlignment="1">
      <alignment horizontal="center" vertical="center"/>
    </xf>
    <xf numFmtId="0" fontId="15" fillId="0" borderId="0" xfId="0" applyFont="1" applyFill="1" applyAlignment="1">
      <alignment horizontal="justify"/>
    </xf>
    <xf numFmtId="0" fontId="3" fillId="0" borderId="1" xfId="0" applyFont="1" applyFill="1" applyBorder="1" applyAlignment="1">
      <alignment vertical="center" wrapText="1"/>
    </xf>
    <xf numFmtId="0" fontId="3" fillId="0" borderId="1" xfId="0" applyFont="1" applyFill="1" applyBorder="1" applyAlignment="1">
      <alignment vertical="top" wrapText="1"/>
    </xf>
    <xf numFmtId="49" fontId="2" fillId="0" borderId="1" xfId="0" applyNumberFormat="1" applyFont="1" applyFill="1" applyBorder="1" applyAlignment="1">
      <alignment horizontal="center" vertical="top" wrapText="1"/>
    </xf>
    <xf numFmtId="0" fontId="2" fillId="0" borderId="6" xfId="0" applyFont="1" applyFill="1" applyBorder="1" applyAlignment="1">
      <alignment horizontal="justify" vertical="top" wrapText="1"/>
    </xf>
    <xf numFmtId="49" fontId="2" fillId="0" borderId="2" xfId="0" applyNumberFormat="1" applyFont="1" applyFill="1" applyBorder="1" applyAlignment="1">
      <alignment horizontal="center" vertical="top" wrapText="1"/>
    </xf>
    <xf numFmtId="0" fontId="15" fillId="0" borderId="0" xfId="0" applyFont="1" applyFill="1" applyAlignment="1">
      <alignment horizontal="left" vertical="top" wrapText="1"/>
    </xf>
    <xf numFmtId="14" fontId="2" fillId="0" borderId="1" xfId="0" applyNumberFormat="1" applyFont="1" applyFill="1" applyBorder="1" applyAlignment="1">
      <alignment horizontal="center" vertical="top" wrapText="1"/>
    </xf>
    <xf numFmtId="0" fontId="15" fillId="0" borderId="0" xfId="0" applyFont="1" applyFill="1" applyAlignment="1">
      <alignment vertical="top" wrapText="1"/>
    </xf>
    <xf numFmtId="0" fontId="15" fillId="0" borderId="0" xfId="0" applyFont="1" applyFill="1" applyAlignment="1">
      <alignment wrapText="1"/>
    </xf>
    <xf numFmtId="0" fontId="3" fillId="0" borderId="5" xfId="0" applyFont="1" applyFill="1" applyBorder="1" applyAlignment="1">
      <alignment horizontal="center" vertical="top" wrapText="1"/>
    </xf>
    <xf numFmtId="49" fontId="2" fillId="0" borderId="2" xfId="0" applyNumberFormat="1" applyFont="1" applyFill="1" applyBorder="1" applyAlignment="1">
      <alignment horizontal="justify" vertical="top" wrapText="1"/>
    </xf>
    <xf numFmtId="0" fontId="2" fillId="0" borderId="2" xfId="0" applyNumberFormat="1" applyFont="1" applyFill="1" applyBorder="1" applyAlignment="1">
      <alignment horizontal="justify" vertical="top" wrapText="1"/>
    </xf>
    <xf numFmtId="16" fontId="2" fillId="0" borderId="1" xfId="0" applyNumberFormat="1" applyFont="1" applyFill="1" applyBorder="1" applyAlignment="1">
      <alignment horizontal="center" vertical="top" wrapText="1"/>
    </xf>
    <xf numFmtId="16" fontId="2" fillId="0" borderId="1" xfId="0" applyNumberFormat="1" applyFont="1" applyFill="1" applyBorder="1" applyAlignment="1">
      <alignment horizontal="justify" vertical="top" wrapText="1"/>
    </xf>
    <xf numFmtId="16" fontId="3" fillId="0" borderId="1" xfId="0" applyNumberFormat="1" applyFont="1" applyFill="1" applyBorder="1" applyAlignment="1">
      <alignment horizontal="justify" vertical="top" wrapText="1"/>
    </xf>
    <xf numFmtId="0" fontId="2" fillId="0" borderId="13" xfId="0" applyFont="1" applyFill="1" applyBorder="1" applyAlignment="1">
      <alignment horizontal="center" vertical="top" wrapText="1"/>
    </xf>
    <xf numFmtId="0" fontId="2" fillId="0" borderId="14" xfId="0" applyFont="1" applyFill="1" applyBorder="1" applyAlignment="1">
      <alignment horizontal="center" vertical="top" wrapText="1"/>
    </xf>
    <xf numFmtId="0" fontId="15" fillId="0" borderId="0" xfId="0" applyFont="1" applyFill="1" applyAlignment="1">
      <alignment horizontal="right"/>
    </xf>
    <xf numFmtId="0" fontId="2" fillId="3" borderId="1" xfId="0" applyFont="1" applyFill="1" applyBorder="1" applyAlignment="1">
      <alignment horizontal="center" vertical="top" wrapText="1"/>
    </xf>
    <xf numFmtId="2" fontId="2" fillId="3" borderId="1" xfId="0" applyNumberFormat="1" applyFont="1" applyFill="1" applyBorder="1" applyAlignment="1">
      <alignment horizontal="center" vertical="center" wrapText="1"/>
    </xf>
    <xf numFmtId="166" fontId="31" fillId="3" borderId="1" xfId="2" applyNumberFormat="1" applyFont="1" applyFill="1" applyBorder="1" applyAlignment="1">
      <alignment horizontal="center" vertical="top" wrapText="1"/>
    </xf>
    <xf numFmtId="0" fontId="2" fillId="0" borderId="1" xfId="2" applyFont="1" applyFill="1" applyBorder="1" applyAlignment="1">
      <alignment horizontal="center" vertical="top" wrapText="1"/>
    </xf>
    <xf numFmtId="0" fontId="2" fillId="3" borderId="1" xfId="2" applyFont="1" applyFill="1" applyBorder="1" applyAlignment="1">
      <alignment horizontal="center" vertical="top" wrapText="1"/>
    </xf>
    <xf numFmtId="0" fontId="31" fillId="3" borderId="1" xfId="2" applyFont="1" applyFill="1" applyBorder="1" applyAlignment="1">
      <alignment horizontal="center" vertical="top" wrapText="1"/>
    </xf>
    <xf numFmtId="1" fontId="31" fillId="3" borderId="1" xfId="2" applyNumberFormat="1" applyFont="1" applyFill="1" applyBorder="1" applyAlignment="1">
      <alignment horizontal="center" vertical="top" wrapText="1"/>
    </xf>
    <xf numFmtId="0" fontId="2" fillId="0" borderId="4" xfId="0" applyFont="1" applyFill="1" applyBorder="1" applyAlignment="1">
      <alignment horizontal="center" vertical="center" wrapText="1"/>
    </xf>
    <xf numFmtId="0" fontId="16" fillId="0" borderId="0" xfId="0" applyFont="1" applyFill="1"/>
    <xf numFmtId="0" fontId="17" fillId="0" borderId="0" xfId="0" applyFont="1" applyFill="1"/>
    <xf numFmtId="0" fontId="16" fillId="0" borderId="0" xfId="0" applyFont="1" applyFill="1" applyAlignment="1">
      <alignment vertical="top" wrapText="1"/>
    </xf>
    <xf numFmtId="0" fontId="36" fillId="0" borderId="1" xfId="0" applyFont="1" applyFill="1" applyBorder="1" applyAlignment="1">
      <alignment horizontal="center" wrapText="1"/>
    </xf>
    <xf numFmtId="0" fontId="36" fillId="0" borderId="1" xfId="0" applyFont="1" applyFill="1" applyBorder="1" applyAlignment="1">
      <alignment horizontal="center"/>
    </xf>
    <xf numFmtId="0" fontId="37"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49" fontId="37" fillId="0" borderId="4" xfId="0" applyNumberFormat="1" applyFont="1" applyFill="1" applyBorder="1" applyAlignment="1">
      <alignment horizontal="center" vertical="center"/>
    </xf>
    <xf numFmtId="0" fontId="19" fillId="0" borderId="3" xfId="0" applyFont="1" applyFill="1" applyBorder="1" applyAlignment="1">
      <alignment horizontal="center" vertical="center"/>
    </xf>
    <xf numFmtId="0" fontId="36" fillId="0" borderId="1" xfId="0" applyNumberFormat="1" applyFont="1" applyFill="1" applyBorder="1" applyAlignment="1">
      <alignment horizontal="center" vertical="top" wrapText="1"/>
    </xf>
    <xf numFmtId="49" fontId="36" fillId="0" borderId="1" xfId="0" applyNumberFormat="1" applyFont="1" applyFill="1" applyBorder="1" applyAlignment="1">
      <alignment horizontal="center" vertical="center"/>
    </xf>
    <xf numFmtId="49" fontId="36" fillId="0" borderId="1" xfId="0" applyNumberFormat="1" applyFont="1" applyFill="1" applyBorder="1" applyAlignment="1">
      <alignment horizontal="left" vertical="center"/>
    </xf>
    <xf numFmtId="49" fontId="36" fillId="0" borderId="3" xfId="0" applyNumberFormat="1" applyFont="1" applyFill="1" applyBorder="1" applyAlignment="1">
      <alignment horizontal="center" vertical="center"/>
    </xf>
    <xf numFmtId="0" fontId="19" fillId="0" borderId="1" xfId="0" applyFont="1" applyFill="1" applyBorder="1" applyAlignment="1">
      <alignment horizontal="center" vertical="center"/>
    </xf>
    <xf numFmtId="49" fontId="36" fillId="0" borderId="2" xfId="0" applyNumberFormat="1" applyFont="1" applyFill="1" applyBorder="1" applyAlignment="1">
      <alignment horizontal="center" vertical="center"/>
    </xf>
    <xf numFmtId="1" fontId="19" fillId="0" borderId="2" xfId="0" applyNumberFormat="1" applyFont="1" applyFill="1" applyBorder="1" applyAlignment="1">
      <alignment horizontal="center" vertical="center"/>
    </xf>
    <xf numFmtId="49" fontId="36"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top"/>
    </xf>
    <xf numFmtId="0" fontId="21" fillId="0" borderId="0" xfId="0" applyFont="1" applyFill="1" applyAlignment="1">
      <alignment horizontal="justify" vertical="top" wrapText="1"/>
    </xf>
    <xf numFmtId="49" fontId="36" fillId="0" borderId="1" xfId="0" applyNumberFormat="1" applyFont="1" applyFill="1" applyBorder="1" applyAlignment="1">
      <alignment horizontal="center" vertical="top"/>
    </xf>
    <xf numFmtId="49" fontId="19" fillId="0" borderId="4" xfId="0" applyNumberFormat="1" applyFont="1" applyFill="1" applyBorder="1" applyAlignment="1">
      <alignment horizontal="center" vertical="center"/>
    </xf>
    <xf numFmtId="0" fontId="19" fillId="0" borderId="2" xfId="0" applyFont="1" applyFill="1" applyBorder="1" applyAlignment="1">
      <alignment horizontal="center" vertical="center" wrapText="1"/>
    </xf>
    <xf numFmtId="0" fontId="19" fillId="0" borderId="4" xfId="0" applyFont="1" applyFill="1" applyBorder="1" applyAlignment="1">
      <alignment horizontal="center" vertical="center" wrapText="1"/>
    </xf>
    <xf numFmtId="2" fontId="17" fillId="0" borderId="0" xfId="0" applyNumberFormat="1" applyFont="1" applyFill="1" applyBorder="1"/>
    <xf numFmtId="0" fontId="19" fillId="0" borderId="3" xfId="0" applyFont="1" applyFill="1" applyBorder="1" applyAlignment="1">
      <alignment horizontal="center" vertical="center" wrapText="1"/>
    </xf>
    <xf numFmtId="49" fontId="21" fillId="0" borderId="13" xfId="0" applyNumberFormat="1" applyFont="1" applyFill="1" applyBorder="1" applyAlignment="1">
      <alignment horizontal="center" vertical="center"/>
    </xf>
    <xf numFmtId="49" fontId="21"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top" wrapText="1"/>
    </xf>
    <xf numFmtId="0" fontId="21" fillId="0" borderId="0" xfId="0" applyFont="1" applyFill="1"/>
    <xf numFmtId="0" fontId="21" fillId="0" borderId="0" xfId="0" applyFont="1" applyFill="1" applyAlignment="1">
      <alignment horizontal="justify"/>
    </xf>
    <xf numFmtId="0" fontId="21" fillId="0" borderId="0" xfId="0" applyFont="1" applyFill="1" applyAlignment="1">
      <alignment vertical="center" wrapText="1"/>
    </xf>
    <xf numFmtId="0" fontId="21" fillId="0" borderId="0" xfId="0" applyFont="1" applyFill="1" applyAlignment="1">
      <alignment vertical="top" wrapText="1"/>
    </xf>
    <xf numFmtId="0" fontId="21" fillId="0" borderId="0" xfId="0" applyFont="1" applyFill="1" applyAlignment="1">
      <alignment horizontal="center" vertical="center" wrapText="1"/>
    </xf>
    <xf numFmtId="0" fontId="21" fillId="0" borderId="0" xfId="0" applyFont="1" applyFill="1" applyAlignment="1"/>
    <xf numFmtId="1" fontId="21" fillId="0" borderId="0" xfId="0" applyNumberFormat="1" applyFont="1" applyFill="1"/>
    <xf numFmtId="165" fontId="21" fillId="0" borderId="0" xfId="0" applyNumberFormat="1" applyFont="1" applyFill="1"/>
    <xf numFmtId="2" fontId="21" fillId="0" borderId="0" xfId="0" applyNumberFormat="1" applyFont="1" applyFill="1"/>
    <xf numFmtId="0" fontId="19" fillId="0" borderId="4" xfId="0" applyFont="1" applyFill="1" applyBorder="1" applyAlignment="1">
      <alignment horizontal="center" vertical="center"/>
    </xf>
    <xf numFmtId="2" fontId="21" fillId="0" borderId="0" xfId="0" applyNumberFormat="1" applyFont="1" applyFill="1" applyBorder="1"/>
    <xf numFmtId="4" fontId="21" fillId="0" borderId="0" xfId="0" applyNumberFormat="1" applyFont="1" applyFill="1"/>
    <xf numFmtId="0" fontId="38" fillId="0" borderId="0" xfId="0" applyFont="1" applyFill="1"/>
    <xf numFmtId="0" fontId="21" fillId="0" borderId="0" xfId="0" applyFont="1" applyFill="1" applyAlignment="1">
      <alignment horizontal="right"/>
    </xf>
    <xf numFmtId="0" fontId="16" fillId="0" borderId="0" xfId="0" applyFont="1" applyFill="1" applyAlignment="1">
      <alignment horizontal="center" vertical="top"/>
    </xf>
    <xf numFmtId="0" fontId="17" fillId="0" borderId="0" xfId="0" applyFont="1" applyFill="1" applyAlignment="1">
      <alignment vertical="top"/>
    </xf>
    <xf numFmtId="0" fontId="17" fillId="0" borderId="0" xfId="0" applyFont="1" applyFill="1" applyBorder="1"/>
    <xf numFmtId="0" fontId="16" fillId="0" borderId="0" xfId="0" applyFont="1" applyFill="1" applyAlignment="1">
      <alignment vertical="top"/>
    </xf>
    <xf numFmtId="0" fontId="16" fillId="0" borderId="0" xfId="0" applyFont="1" applyFill="1" applyBorder="1"/>
    <xf numFmtId="165" fontId="17" fillId="0" borderId="0" xfId="0" applyNumberFormat="1" applyFont="1" applyFill="1" applyBorder="1"/>
    <xf numFmtId="0" fontId="24" fillId="0" borderId="0" xfId="0" applyFont="1" applyFill="1" applyAlignment="1">
      <alignment horizontal="center" vertical="top" wrapText="1"/>
    </xf>
    <xf numFmtId="0" fontId="19" fillId="0" borderId="0" xfId="0" applyFont="1" applyFill="1" applyAlignment="1">
      <alignment horizontal="center" vertical="top" wrapText="1"/>
    </xf>
    <xf numFmtId="0" fontId="17" fillId="0" borderId="0" xfId="0" applyFont="1" applyFill="1" applyAlignment="1">
      <alignment horizontal="center" vertical="top"/>
    </xf>
    <xf numFmtId="0" fontId="21" fillId="0" borderId="0" xfId="0" applyFont="1" applyFill="1" applyAlignment="1">
      <alignment horizontal="center" vertical="top"/>
    </xf>
    <xf numFmtId="0" fontId="21" fillId="0" borderId="0" xfId="0" applyFont="1" applyFill="1" applyBorder="1"/>
    <xf numFmtId="0" fontId="21" fillId="0" borderId="1" xfId="0" applyFont="1" applyFill="1" applyBorder="1" applyAlignment="1">
      <alignment horizontal="center"/>
    </xf>
    <xf numFmtId="43" fontId="17" fillId="0" borderId="0" xfId="0" applyNumberFormat="1" applyFont="1" applyFill="1" applyBorder="1"/>
    <xf numFmtId="164" fontId="17" fillId="0" borderId="0" xfId="3" applyFont="1" applyFill="1" applyBorder="1"/>
    <xf numFmtId="164" fontId="17" fillId="0" borderId="0" xfId="0" applyNumberFormat="1" applyFont="1" applyFill="1" applyBorder="1"/>
    <xf numFmtId="165" fontId="19" fillId="0" borderId="0" xfId="0" applyNumberFormat="1" applyFont="1" applyFill="1" applyBorder="1"/>
    <xf numFmtId="165" fontId="20" fillId="0" borderId="0" xfId="0" applyNumberFormat="1" applyFont="1" applyFill="1" applyBorder="1" applyProtection="1">
      <protection locked="0"/>
    </xf>
    <xf numFmtId="166" fontId="17" fillId="0" borderId="0" xfId="0" applyNumberFormat="1" applyFont="1" applyFill="1" applyBorder="1"/>
    <xf numFmtId="0" fontId="25" fillId="0" borderId="0" xfId="0" applyFont="1" applyFill="1" applyBorder="1"/>
    <xf numFmtId="4" fontId="21" fillId="0" borderId="0" xfId="0" applyNumberFormat="1" applyFont="1" applyFill="1" applyBorder="1" applyAlignment="1">
      <alignment horizontal="center" vertical="top"/>
    </xf>
    <xf numFmtId="165" fontId="19" fillId="0" borderId="0" xfId="0" applyNumberFormat="1" applyFont="1" applyFill="1" applyBorder="1" applyProtection="1">
      <protection locked="0"/>
    </xf>
    <xf numFmtId="166" fontId="21" fillId="0" borderId="0" xfId="0" applyNumberFormat="1" applyFont="1" applyFill="1" applyBorder="1" applyAlignment="1">
      <alignment vertical="center"/>
    </xf>
    <xf numFmtId="165" fontId="19" fillId="0" borderId="0" xfId="0" applyNumberFormat="1" applyFont="1" applyFill="1" applyBorder="1" applyAlignment="1">
      <alignment horizontal="center" vertical="center"/>
    </xf>
    <xf numFmtId="0" fontId="19" fillId="0" borderId="0" xfId="0" applyFont="1" applyFill="1" applyBorder="1" applyAlignment="1">
      <alignment vertical="center"/>
    </xf>
    <xf numFmtId="166" fontId="19" fillId="0" borderId="0" xfId="0" applyNumberFormat="1" applyFont="1" applyFill="1" applyBorder="1" applyAlignment="1">
      <alignment vertical="center"/>
    </xf>
    <xf numFmtId="4" fontId="17" fillId="0" borderId="0" xfId="0" applyNumberFormat="1" applyFont="1" applyFill="1" applyBorder="1"/>
    <xf numFmtId="4" fontId="19" fillId="0" borderId="0" xfId="0" applyNumberFormat="1" applyFont="1" applyFill="1" applyBorder="1" applyProtection="1">
      <protection locked="0"/>
    </xf>
    <xf numFmtId="43" fontId="29" fillId="0" borderId="0" xfId="0" applyNumberFormat="1" applyFont="1" applyFill="1"/>
    <xf numFmtId="43" fontId="39" fillId="0" borderId="0" xfId="0" applyNumberFormat="1" applyFont="1" applyFill="1"/>
    <xf numFmtId="165" fontId="21" fillId="0" borderId="0" xfId="0" applyNumberFormat="1" applyFont="1" applyFill="1" applyBorder="1" applyProtection="1">
      <protection locked="0"/>
    </xf>
    <xf numFmtId="0" fontId="17" fillId="0" borderId="0" xfId="0" applyFont="1" applyFill="1" applyBorder="1" applyAlignment="1">
      <alignment horizontal="right"/>
    </xf>
    <xf numFmtId="168" fontId="21" fillId="0" borderId="0" xfId="0" applyNumberFormat="1" applyFont="1" applyFill="1"/>
    <xf numFmtId="49" fontId="3" fillId="0" borderId="3" xfId="0" applyNumberFormat="1" applyFont="1" applyFill="1" applyBorder="1" applyAlignment="1">
      <alignment horizontal="justify" vertical="top" wrapText="1"/>
    </xf>
    <xf numFmtId="49" fontId="2" fillId="0" borderId="3" xfId="0" applyNumberFormat="1" applyFont="1" applyFill="1" applyBorder="1" applyAlignment="1">
      <alignment horizontal="center" vertical="top" wrapText="1"/>
    </xf>
    <xf numFmtId="167" fontId="24" fillId="0" borderId="0" xfId="0" applyNumberFormat="1" applyFont="1" applyFill="1" applyAlignment="1">
      <alignment horizontal="center" vertical="top" wrapText="1"/>
    </xf>
    <xf numFmtId="0" fontId="19" fillId="0" borderId="1" xfId="0" applyFont="1" applyFill="1" applyBorder="1" applyAlignment="1">
      <alignment horizontal="left" vertical="top" wrapText="1"/>
    </xf>
    <xf numFmtId="2" fontId="37" fillId="0" borderId="4" xfId="0" applyNumberFormat="1" applyFont="1" applyFill="1" applyBorder="1" applyAlignment="1">
      <alignment horizontal="center" vertical="center"/>
    </xf>
    <xf numFmtId="2" fontId="21" fillId="0" borderId="1" xfId="0" applyNumberFormat="1" applyFont="1" applyFill="1" applyBorder="1"/>
    <xf numFmtId="2" fontId="40" fillId="0" borderId="1" xfId="0" applyNumberFormat="1" applyFont="1" applyFill="1" applyBorder="1" applyAlignment="1">
      <alignment horizontal="center" vertical="top"/>
    </xf>
    <xf numFmtId="2" fontId="40" fillId="0" borderId="4" xfId="0" applyNumberFormat="1" applyFont="1" applyFill="1" applyBorder="1" applyAlignment="1">
      <alignment horizontal="center" vertical="top"/>
    </xf>
    <xf numFmtId="2" fontId="41" fillId="0" borderId="4" xfId="0" applyNumberFormat="1" applyFont="1" applyFill="1" applyBorder="1" applyAlignment="1">
      <alignment horizontal="center" vertical="top"/>
    </xf>
    <xf numFmtId="2" fontId="41" fillId="0" borderId="3" xfId="0" applyNumberFormat="1" applyFont="1" applyFill="1" applyBorder="1" applyAlignment="1">
      <alignment horizontal="center" vertical="top"/>
    </xf>
    <xf numFmtId="2" fontId="21" fillId="0" borderId="3" xfId="0" applyNumberFormat="1" applyFont="1" applyFill="1" applyBorder="1" applyAlignment="1">
      <alignment horizontal="center" vertical="top"/>
    </xf>
    <xf numFmtId="2" fontId="36" fillId="0" borderId="1" xfId="0" applyNumberFormat="1" applyFont="1" applyFill="1" applyBorder="1" applyAlignment="1">
      <alignment vertical="center"/>
    </xf>
    <xf numFmtId="2" fontId="40" fillId="0" borderId="2" xfId="0" applyNumberFormat="1" applyFont="1" applyFill="1" applyBorder="1" applyAlignment="1">
      <alignment horizontal="center" vertical="center"/>
    </xf>
    <xf numFmtId="2" fontId="21" fillId="0" borderId="15" xfId="0" applyNumberFormat="1" applyFont="1" applyFill="1" applyBorder="1"/>
    <xf numFmtId="2" fontId="21" fillId="0" borderId="14" xfId="0" applyNumberFormat="1" applyFont="1" applyFill="1" applyBorder="1" applyAlignment="1">
      <alignment horizontal="center" vertical="center"/>
    </xf>
    <xf numFmtId="4" fontId="19" fillId="0" borderId="1" xfId="0" applyNumberFormat="1" applyFont="1" applyFill="1" applyBorder="1" applyAlignment="1">
      <alignment horizontal="center" vertical="top"/>
    </xf>
    <xf numFmtId="4" fontId="21" fillId="0" borderId="1" xfId="0" applyNumberFormat="1" applyFont="1" applyFill="1" applyBorder="1" applyAlignment="1">
      <alignment horizontal="center" vertical="top"/>
    </xf>
    <xf numFmtId="0" fontId="21" fillId="0" borderId="2" xfId="0" applyFont="1" applyFill="1" applyBorder="1" applyAlignment="1">
      <alignment horizontal="center" vertical="top" wrapText="1"/>
    </xf>
    <xf numFmtId="0" fontId="21" fillId="0" borderId="2" xfId="0" applyFont="1" applyFill="1" applyBorder="1" applyAlignment="1">
      <alignment horizontal="justify" vertical="top" wrapText="1"/>
    </xf>
    <xf numFmtId="2" fontId="21" fillId="0" borderId="2" xfId="0" applyNumberFormat="1" applyFont="1" applyFill="1" applyBorder="1" applyAlignment="1">
      <alignment horizontal="center" vertical="center"/>
    </xf>
    <xf numFmtId="2" fontId="21" fillId="0" borderId="3" xfId="0" applyNumberFormat="1" applyFont="1" applyFill="1" applyBorder="1" applyAlignment="1">
      <alignment horizontal="center" vertical="center"/>
    </xf>
    <xf numFmtId="49" fontId="21" fillId="0" borderId="2" xfId="0" applyNumberFormat="1" applyFont="1" applyFill="1" applyBorder="1" applyAlignment="1">
      <alignment horizontal="center" vertical="center"/>
    </xf>
    <xf numFmtId="2" fontId="19" fillId="0" borderId="2" xfId="0" applyNumberFormat="1" applyFont="1" applyFill="1" applyBorder="1" applyAlignment="1">
      <alignment horizontal="center" vertical="center"/>
    </xf>
    <xf numFmtId="2" fontId="21" fillId="0" borderId="4" xfId="0" applyNumberFormat="1" applyFont="1" applyFill="1" applyBorder="1" applyAlignment="1">
      <alignment horizontal="center" vertical="center"/>
    </xf>
    <xf numFmtId="0" fontId="19" fillId="0" borderId="2" xfId="0" applyFont="1" applyFill="1" applyBorder="1" applyAlignment="1">
      <alignment horizontal="center" vertical="top" wrapText="1"/>
    </xf>
    <xf numFmtId="0" fontId="19" fillId="0" borderId="3" xfId="0" applyFont="1" applyFill="1" applyBorder="1" applyAlignment="1">
      <alignment horizontal="center" vertical="top" wrapText="1"/>
    </xf>
    <xf numFmtId="49" fontId="19" fillId="0" borderId="2" xfId="0" applyNumberFormat="1" applyFont="1" applyFill="1" applyBorder="1" applyAlignment="1">
      <alignment horizontal="center" vertical="center"/>
    </xf>
    <xf numFmtId="2" fontId="19" fillId="0" borderId="3" xfId="0" applyNumberFormat="1" applyFont="1" applyFill="1" applyBorder="1" applyAlignment="1">
      <alignment horizontal="center" vertical="center"/>
    </xf>
    <xf numFmtId="49" fontId="19" fillId="0" borderId="3" xfId="0" applyNumberFormat="1" applyFont="1" applyFill="1" applyBorder="1" applyAlignment="1">
      <alignment horizontal="center" vertical="center"/>
    </xf>
    <xf numFmtId="0" fontId="19" fillId="0" borderId="4" xfId="0" applyFont="1" applyFill="1" applyBorder="1" applyAlignment="1">
      <alignment horizontal="center" vertical="top" wrapText="1"/>
    </xf>
    <xf numFmtId="0" fontId="36" fillId="0" borderId="2" xfId="0" applyFont="1" applyFill="1" applyBorder="1" applyAlignment="1">
      <alignment horizontal="center" vertical="top" wrapText="1"/>
    </xf>
    <xf numFmtId="0" fontId="36" fillId="0" borderId="4" xfId="0" applyFont="1" applyFill="1" applyBorder="1" applyAlignment="1">
      <alignment horizontal="center" vertical="top" wrapText="1"/>
    </xf>
    <xf numFmtId="0" fontId="36" fillId="0" borderId="2" xfId="0" applyFont="1" applyFill="1" applyBorder="1" applyAlignment="1">
      <alignment horizontal="justify" vertical="top" wrapText="1"/>
    </xf>
    <xf numFmtId="0" fontId="37" fillId="0" borderId="2" xfId="0" applyFont="1" applyFill="1" applyBorder="1" applyAlignment="1">
      <alignment horizontal="center" vertical="top" wrapText="1"/>
    </xf>
    <xf numFmtId="2" fontId="36" fillId="0" borderId="2" xfId="0" applyNumberFormat="1" applyFont="1" applyFill="1" applyBorder="1" applyAlignment="1">
      <alignment horizontal="center" vertical="center"/>
    </xf>
    <xf numFmtId="2" fontId="36" fillId="0" borderId="3" xfId="0" applyNumberFormat="1" applyFont="1" applyFill="1" applyBorder="1" applyAlignment="1">
      <alignment horizontal="center" vertical="center"/>
    </xf>
    <xf numFmtId="0" fontId="36" fillId="0" borderId="1" xfId="0" applyFont="1" applyFill="1" applyBorder="1" applyAlignment="1">
      <alignment horizontal="center" vertical="top" wrapText="1"/>
    </xf>
    <xf numFmtId="2" fontId="37" fillId="0" borderId="2" xfId="0" applyNumberFormat="1" applyFont="1" applyFill="1" applyBorder="1" applyAlignment="1">
      <alignment horizontal="center" vertical="center"/>
    </xf>
    <xf numFmtId="2" fontId="36" fillId="0" borderId="4" xfId="0" applyNumberFormat="1" applyFont="1" applyFill="1" applyBorder="1" applyAlignment="1">
      <alignment horizontal="center" vertical="center"/>
    </xf>
    <xf numFmtId="49" fontId="21" fillId="0" borderId="1" xfId="0" applyNumberFormat="1" applyFont="1" applyFill="1" applyBorder="1" applyAlignment="1">
      <alignment horizontal="center" vertical="center"/>
    </xf>
    <xf numFmtId="0" fontId="21" fillId="0" borderId="1" xfId="0" applyFont="1" applyFill="1" applyBorder="1" applyAlignment="1">
      <alignment horizontal="center" vertical="center"/>
    </xf>
    <xf numFmtId="2" fontId="21" fillId="0" borderId="1" xfId="0" applyNumberFormat="1" applyFont="1" applyFill="1" applyBorder="1" applyAlignment="1">
      <alignment horizontal="center" vertical="center"/>
    </xf>
    <xf numFmtId="0" fontId="21" fillId="0" borderId="1" xfId="0" applyFont="1" applyFill="1" applyBorder="1" applyAlignment="1">
      <alignment horizontal="center" vertical="top" wrapText="1"/>
    </xf>
    <xf numFmtId="0" fontId="21" fillId="0" borderId="1" xfId="0" applyFont="1" applyFill="1" applyBorder="1" applyAlignment="1">
      <alignment horizontal="left" vertical="top" wrapText="1"/>
    </xf>
    <xf numFmtId="2" fontId="21" fillId="0" borderId="1" xfId="0" applyNumberFormat="1" applyFont="1" applyFill="1" applyBorder="1" applyAlignment="1">
      <alignment vertical="center"/>
    </xf>
    <xf numFmtId="0" fontId="37" fillId="0" borderId="4" xfId="0" applyFont="1" applyFill="1" applyBorder="1" applyAlignment="1">
      <alignment horizontal="center" vertical="top" wrapText="1"/>
    </xf>
    <xf numFmtId="0" fontId="37" fillId="0" borderId="3" xfId="0" applyFont="1" applyFill="1" applyBorder="1" applyAlignment="1">
      <alignment horizontal="center" vertical="top" wrapText="1"/>
    </xf>
    <xf numFmtId="49" fontId="37" fillId="0" borderId="2" xfId="0" applyNumberFormat="1" applyFont="1" applyFill="1" applyBorder="1" applyAlignment="1">
      <alignment horizontal="center" vertical="center"/>
    </xf>
    <xf numFmtId="2" fontId="19" fillId="0" borderId="1" xfId="0" applyNumberFormat="1" applyFont="1" applyFill="1" applyBorder="1" applyAlignment="1">
      <alignment horizontal="center" vertical="center"/>
    </xf>
    <xf numFmtId="2" fontId="37" fillId="0" borderId="1" xfId="0" applyNumberFormat="1" applyFont="1" applyFill="1" applyBorder="1" applyAlignment="1">
      <alignment horizontal="center" vertical="center"/>
    </xf>
    <xf numFmtId="0" fontId="36" fillId="0" borderId="1" xfId="0" applyFont="1" applyFill="1" applyBorder="1" applyAlignment="1">
      <alignment horizontal="justify" vertical="top" wrapText="1"/>
    </xf>
    <xf numFmtId="2" fontId="36" fillId="0" borderId="1" xfId="0" applyNumberFormat="1" applyFont="1" applyFill="1" applyBorder="1" applyAlignment="1">
      <alignment horizontal="center" vertical="center"/>
    </xf>
    <xf numFmtId="0" fontId="37" fillId="0" borderId="1" xfId="0" applyFont="1" applyFill="1" applyBorder="1" applyAlignment="1">
      <alignment horizontal="center" vertical="top" wrapText="1"/>
    </xf>
    <xf numFmtId="2" fontId="37" fillId="0" borderId="2" xfId="0" applyNumberFormat="1" applyFont="1" applyFill="1" applyBorder="1" applyAlignment="1">
      <alignment horizontal="center" vertical="top"/>
    </xf>
    <xf numFmtId="2" fontId="36" fillId="0" borderId="4" xfId="0" applyNumberFormat="1" applyFont="1" applyFill="1" applyBorder="1" applyAlignment="1">
      <alignment horizontal="center" vertical="top"/>
    </xf>
    <xf numFmtId="2" fontId="36" fillId="0" borderId="3" xfId="0" applyNumberFormat="1" applyFont="1" applyFill="1" applyBorder="1" applyAlignment="1">
      <alignment horizontal="center" vertical="top"/>
    </xf>
    <xf numFmtId="2" fontId="19" fillId="0" borderId="1" xfId="0" applyNumberFormat="1" applyFont="1" applyFill="1" applyBorder="1" applyAlignment="1">
      <alignment horizontal="center" vertical="top"/>
    </xf>
    <xf numFmtId="0" fontId="36" fillId="0" borderId="2" xfId="0" applyFont="1" applyFill="1" applyBorder="1" applyAlignment="1">
      <alignment horizontal="left" vertical="top" wrapText="1"/>
    </xf>
    <xf numFmtId="2" fontId="21" fillId="0" borderId="4" xfId="0" applyNumberFormat="1" applyFont="1" applyFill="1" applyBorder="1" applyAlignment="1">
      <alignment horizontal="center" vertical="top"/>
    </xf>
    <xf numFmtId="2" fontId="37" fillId="0" borderId="3"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xf>
    <xf numFmtId="49" fontId="37" fillId="0" borderId="1" xfId="0" applyNumberFormat="1" applyFont="1" applyFill="1" applyBorder="1" applyAlignment="1">
      <alignment horizontal="center" vertical="center"/>
    </xf>
    <xf numFmtId="0" fontId="36" fillId="0" borderId="1" xfId="0" applyFont="1" applyFill="1" applyBorder="1" applyAlignment="1">
      <alignment horizontal="center" vertical="center" wrapText="1"/>
    </xf>
    <xf numFmtId="0" fontId="21" fillId="0" borderId="1" xfId="0" applyFont="1" applyFill="1" applyBorder="1" applyAlignment="1">
      <alignment horizontal="justify" vertical="top" wrapText="1"/>
    </xf>
    <xf numFmtId="0" fontId="16" fillId="0" borderId="0" xfId="0" applyFont="1" applyFill="1" applyAlignment="1">
      <alignment horizontal="center" vertical="top" wrapText="1"/>
    </xf>
    <xf numFmtId="0" fontId="19" fillId="0" borderId="1" xfId="0" applyFont="1" applyFill="1" applyBorder="1" applyAlignment="1">
      <alignment horizontal="center" vertical="top" wrapText="1"/>
    </xf>
    <xf numFmtId="0" fontId="19" fillId="0" borderId="1" xfId="0" applyFont="1" applyFill="1" applyBorder="1" applyAlignment="1">
      <alignment horizontal="justify" vertical="top" wrapText="1"/>
    </xf>
    <xf numFmtId="0" fontId="19" fillId="0" borderId="1" xfId="0" applyFont="1" applyFill="1" applyBorder="1" applyAlignment="1">
      <alignment horizontal="center" vertical="top"/>
    </xf>
    <xf numFmtId="0" fontId="21"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2" fillId="0" borderId="0" xfId="0" applyFont="1" applyFill="1" applyAlignment="1">
      <alignment horizontal="left" vertical="center"/>
    </xf>
    <xf numFmtId="0" fontId="42" fillId="0" borderId="1" xfId="2" applyFont="1" applyFill="1" applyBorder="1" applyAlignment="1">
      <alignment horizontal="center" vertical="center" wrapText="1"/>
    </xf>
    <xf numFmtId="0" fontId="42" fillId="0" borderId="6" xfId="2" applyFont="1" applyFill="1" applyBorder="1" applyAlignment="1">
      <alignment horizontal="center" vertical="center" wrapText="1"/>
    </xf>
    <xf numFmtId="0" fontId="42" fillId="0" borderId="16" xfId="2" applyFont="1" applyFill="1" applyBorder="1" applyAlignment="1">
      <alignment horizontal="center" vertical="center" wrapText="1"/>
    </xf>
    <xf numFmtId="0" fontId="42" fillId="0" borderId="15" xfId="2" applyFont="1" applyFill="1" applyBorder="1" applyAlignment="1">
      <alignment horizontal="center" vertical="center" wrapText="1"/>
    </xf>
    <xf numFmtId="0" fontId="42" fillId="0" borderId="5" xfId="2" applyFont="1" applyFill="1" applyBorder="1" applyAlignment="1">
      <alignment horizontal="center" vertical="center" wrapText="1"/>
    </xf>
    <xf numFmtId="0" fontId="42" fillId="0" borderId="17" xfId="2" applyFont="1" applyFill="1" applyBorder="1" applyAlignment="1">
      <alignment horizontal="center" vertical="center" wrapText="1"/>
    </xf>
    <xf numFmtId="0" fontId="9" fillId="0" borderId="0" xfId="2" applyFont="1" applyFill="1" applyAlignment="1">
      <alignment horizontal="center" vertical="center" wrapText="1"/>
    </xf>
    <xf numFmtId="0" fontId="33" fillId="0" borderId="0" xfId="2" applyFont="1" applyFill="1" applyAlignment="1">
      <alignment horizontal="center" vertical="center" wrapText="1"/>
    </xf>
    <xf numFmtId="0" fontId="33" fillId="0" borderId="0" xfId="2" applyFont="1" applyFill="1" applyAlignment="1">
      <alignment horizontal="center" vertical="center"/>
    </xf>
    <xf numFmtId="0" fontId="31" fillId="0" borderId="1" xfId="2" applyFont="1" applyFill="1" applyBorder="1" applyAlignment="1">
      <alignment horizontal="center" vertical="center" wrapText="1"/>
    </xf>
    <xf numFmtId="0" fontId="31" fillId="0" borderId="6" xfId="2" applyFont="1" applyFill="1" applyBorder="1" applyAlignment="1">
      <alignment horizontal="center" vertical="center" wrapText="1"/>
    </xf>
    <xf numFmtId="0" fontId="31" fillId="0" borderId="16" xfId="2" applyFont="1" applyFill="1" applyBorder="1" applyAlignment="1">
      <alignment horizontal="center" vertical="center" wrapText="1"/>
    </xf>
    <xf numFmtId="0" fontId="31" fillId="0" borderId="15" xfId="2" applyFont="1" applyFill="1" applyBorder="1" applyAlignment="1">
      <alignment horizontal="center" vertical="center" wrapText="1"/>
    </xf>
    <xf numFmtId="0" fontId="34" fillId="0" borderId="18"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20"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24"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6" xfId="0" applyFont="1" applyBorder="1" applyAlignment="1">
      <alignment horizontal="center" vertical="center" wrapText="1"/>
    </xf>
    <xf numFmtId="0" fontId="32" fillId="0" borderId="0" xfId="0" applyFont="1" applyAlignment="1">
      <alignment horizontal="center" vertical="center" wrapText="1"/>
    </xf>
    <xf numFmtId="0" fontId="0" fillId="0" borderId="0" xfId="0" applyAlignment="1">
      <alignment horizontal="center"/>
    </xf>
    <xf numFmtId="0" fontId="33" fillId="0" borderId="0" xfId="0" applyFont="1" applyAlignment="1">
      <alignment horizontal="center" vertical="center" wrapText="1"/>
    </xf>
    <xf numFmtId="0" fontId="31" fillId="0" borderId="11" xfId="0" applyFont="1" applyBorder="1" applyAlignment="1">
      <alignment horizontal="center" vertical="center"/>
    </xf>
    <xf numFmtId="0" fontId="2" fillId="0" borderId="6" xfId="0" applyFont="1" applyFill="1" applyBorder="1" applyAlignment="1">
      <alignment horizontal="center" vertical="top" wrapText="1"/>
    </xf>
    <xf numFmtId="0" fontId="2" fillId="0" borderId="15" xfId="0" applyFont="1" applyFill="1" applyBorder="1" applyAlignment="1">
      <alignment horizontal="center" vertical="top" wrapText="1"/>
    </xf>
    <xf numFmtId="0" fontId="2" fillId="0" borderId="2" xfId="0" applyFont="1" applyFill="1" applyBorder="1" applyAlignment="1">
      <alignment horizontal="justify" vertical="top" wrapText="1"/>
    </xf>
    <xf numFmtId="0" fontId="2" fillId="0" borderId="4" xfId="0" applyFont="1" applyFill="1" applyBorder="1" applyAlignment="1">
      <alignment horizontal="justify" vertical="top" wrapText="1"/>
    </xf>
    <xf numFmtId="0" fontId="2" fillId="0" borderId="3" xfId="0" applyFont="1" applyFill="1" applyBorder="1" applyAlignment="1">
      <alignment horizontal="justify" vertical="top" wrapText="1"/>
    </xf>
    <xf numFmtId="0" fontId="2" fillId="0" borderId="5" xfId="0" applyFont="1" applyFill="1" applyBorder="1" applyAlignment="1">
      <alignment horizontal="center" vertical="top" wrapText="1"/>
    </xf>
    <xf numFmtId="0" fontId="2" fillId="0" borderId="27" xfId="0" applyFont="1" applyFill="1" applyBorder="1" applyAlignment="1">
      <alignment horizontal="center" vertical="top" wrapText="1"/>
    </xf>
    <xf numFmtId="14" fontId="2" fillId="0" borderId="2" xfId="0" applyNumberFormat="1" applyFont="1" applyFill="1" applyBorder="1" applyAlignment="1">
      <alignment horizontal="center" vertical="top" wrapText="1"/>
    </xf>
    <xf numFmtId="14" fontId="2" fillId="0" borderId="3"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6" xfId="0" applyFont="1" applyFill="1" applyBorder="1" applyAlignment="1">
      <alignment horizontal="justify" vertical="top" wrapText="1"/>
    </xf>
    <xf numFmtId="0" fontId="3" fillId="0" borderId="2" xfId="0" applyFont="1" applyFill="1" applyBorder="1" applyAlignment="1">
      <alignment horizontal="justify" vertical="top" wrapText="1"/>
    </xf>
    <xf numFmtId="0" fontId="0" fillId="0" borderId="3" xfId="0" applyFill="1" applyBorder="1" applyAlignment="1">
      <alignment horizontal="justify" vertical="top" wrapText="1"/>
    </xf>
    <xf numFmtId="0" fontId="0" fillId="0" borderId="15"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28" xfId="0" applyFont="1" applyFill="1" applyBorder="1" applyAlignment="1">
      <alignment horizontal="center" vertical="top" wrapText="1"/>
    </xf>
    <xf numFmtId="0" fontId="2" fillId="0" borderId="29" xfId="0" applyFont="1" applyFill="1" applyBorder="1" applyAlignment="1">
      <alignment horizontal="center" vertical="top" wrapText="1"/>
    </xf>
    <xf numFmtId="0" fontId="2" fillId="0" borderId="3"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6" xfId="0" applyFont="1" applyFill="1" applyBorder="1" applyAlignment="1">
      <alignment horizontal="justify" vertical="top" wrapText="1"/>
    </xf>
    <xf numFmtId="0" fontId="2" fillId="0" borderId="1" xfId="0" applyFont="1" applyFill="1" applyBorder="1" applyAlignment="1">
      <alignment horizontal="justify" vertical="top"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6" xfId="0" applyFont="1" applyFill="1" applyBorder="1" applyAlignment="1">
      <alignment horizontal="center" vertical="top" wrapText="1"/>
    </xf>
    <xf numFmtId="49" fontId="2" fillId="0" borderId="6" xfId="0" applyNumberFormat="1" applyFont="1" applyFill="1" applyBorder="1" applyAlignment="1">
      <alignment horizontal="center" vertical="top" wrapText="1"/>
    </xf>
    <xf numFmtId="49" fontId="2" fillId="0" borderId="15" xfId="0" applyNumberFormat="1" applyFont="1" applyFill="1" applyBorder="1" applyAlignment="1">
      <alignment horizontal="center" vertical="top" wrapText="1"/>
    </xf>
    <xf numFmtId="14" fontId="2" fillId="0" borderId="6" xfId="0" applyNumberFormat="1" applyFont="1" applyFill="1" applyBorder="1" applyAlignment="1">
      <alignment horizontal="center" vertical="top" wrapText="1"/>
    </xf>
    <xf numFmtId="14" fontId="2" fillId="0" borderId="15" xfId="0" applyNumberFormat="1" applyFont="1" applyFill="1" applyBorder="1" applyAlignment="1">
      <alignment horizontal="center" vertical="top" wrapText="1"/>
    </xf>
    <xf numFmtId="14" fontId="2" fillId="0" borderId="1" xfId="0" applyNumberFormat="1" applyFont="1" applyFill="1" applyBorder="1" applyAlignment="1">
      <alignment horizontal="center" vertical="top" wrapText="1"/>
    </xf>
    <xf numFmtId="0" fontId="3" fillId="0" borderId="1" xfId="0" applyFont="1" applyFill="1" applyBorder="1" applyAlignment="1">
      <alignment horizontal="justify" vertical="top" wrapText="1"/>
    </xf>
    <xf numFmtId="0" fontId="3" fillId="0" borderId="4" xfId="0" applyFont="1" applyFill="1" applyBorder="1" applyAlignment="1">
      <alignment horizontal="center" vertical="top" wrapText="1"/>
    </xf>
    <xf numFmtId="0" fontId="3" fillId="0" borderId="4" xfId="0" applyFont="1" applyFill="1" applyBorder="1" applyAlignment="1">
      <alignment horizontal="justify" vertical="top" wrapText="1"/>
    </xf>
    <xf numFmtId="0" fontId="3" fillId="0" borderId="3" xfId="0" applyFont="1" applyFill="1" applyBorder="1" applyAlignment="1">
      <alignment horizontal="justify" vertical="top" wrapText="1"/>
    </xf>
    <xf numFmtId="0" fontId="7" fillId="0" borderId="3" xfId="0" applyFont="1" applyFill="1" applyBorder="1" applyAlignment="1">
      <alignment horizontal="center" vertical="top" wrapText="1"/>
    </xf>
    <xf numFmtId="0" fontId="3" fillId="0" borderId="2" xfId="0" applyFont="1" applyFill="1" applyBorder="1" applyAlignment="1">
      <alignment horizontal="left" vertical="top" wrapText="1"/>
    </xf>
    <xf numFmtId="0" fontId="3" fillId="0" borderId="4" xfId="0" applyFont="1" applyFill="1" applyBorder="1" applyAlignment="1">
      <alignment horizontal="left" vertical="top" wrapText="1"/>
    </xf>
    <xf numFmtId="0" fontId="7" fillId="0" borderId="3" xfId="0" applyFont="1" applyFill="1" applyBorder="1" applyAlignment="1">
      <alignment horizontal="left" vertical="top" wrapText="1"/>
    </xf>
    <xf numFmtId="0" fontId="11" fillId="0" borderId="0" xfId="2" applyFont="1" applyFill="1" applyAlignment="1">
      <alignment horizontal="center" vertical="top" wrapText="1"/>
    </xf>
    <xf numFmtId="0" fontId="4" fillId="0" borderId="0" xfId="0" applyFont="1" applyFill="1" applyAlignment="1">
      <alignment horizontal="center" vertical="center"/>
    </xf>
    <xf numFmtId="0" fontId="4" fillId="0" borderId="0" xfId="2" applyFont="1" applyFill="1" applyAlignment="1">
      <alignment horizontal="center" vertical="center" wrapText="1"/>
    </xf>
    <xf numFmtId="0" fontId="4" fillId="0" borderId="0" xfId="2"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Font="1" applyFill="1" applyAlignment="1">
      <alignment horizontal="center" vertical="center" wrapText="1"/>
    </xf>
    <xf numFmtId="0" fontId="2" fillId="0" borderId="16"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3" fillId="0" borderId="0" xfId="0" applyFont="1" applyFill="1" applyAlignment="1">
      <alignment horizontal="center" vertical="top" wrapText="1"/>
    </xf>
    <xf numFmtId="2" fontId="19" fillId="0" borderId="1" xfId="0" applyNumberFormat="1" applyFont="1" applyFill="1" applyBorder="1" applyAlignment="1"/>
    <xf numFmtId="2" fontId="36" fillId="0" borderId="27" xfId="0" applyNumberFormat="1" applyFont="1" applyFill="1" applyBorder="1" applyAlignment="1">
      <alignment horizontal="center" vertical="center"/>
    </xf>
    <xf numFmtId="2" fontId="36" fillId="0" borderId="29" xfId="0" applyNumberFormat="1" applyFont="1" applyFill="1" applyBorder="1" applyAlignment="1">
      <alignment horizontal="center" vertical="center"/>
    </xf>
    <xf numFmtId="2" fontId="36" fillId="0" borderId="3" xfId="0" applyNumberFormat="1" applyFont="1" applyFill="1" applyBorder="1" applyAlignment="1">
      <alignment horizontal="center" vertical="center"/>
    </xf>
    <xf numFmtId="0" fontId="22" fillId="0" borderId="0" xfId="0" applyFont="1" applyFill="1" applyAlignment="1">
      <alignment horizontal="center" vertical="top"/>
    </xf>
    <xf numFmtId="0" fontId="22" fillId="0" borderId="0" xfId="0" applyFont="1" applyFill="1" applyAlignment="1">
      <alignment horizontal="center" vertical="center" wrapText="1"/>
    </xf>
    <xf numFmtId="0" fontId="36" fillId="0" borderId="2"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7" fillId="0" borderId="2" xfId="0" applyFont="1" applyFill="1" applyBorder="1" applyAlignment="1">
      <alignment horizontal="center" vertical="top" wrapText="1"/>
    </xf>
    <xf numFmtId="0" fontId="37" fillId="0" borderId="4" xfId="0" applyFont="1" applyFill="1" applyBorder="1" applyAlignment="1">
      <alignment horizontal="center" vertical="top" wrapText="1"/>
    </xf>
    <xf numFmtId="0" fontId="37" fillId="0" borderId="3" xfId="0" applyFont="1" applyFill="1" applyBorder="1" applyAlignment="1">
      <alignment horizontal="center" vertical="top" wrapText="1"/>
    </xf>
    <xf numFmtId="49" fontId="37" fillId="0" borderId="1" xfId="0" applyNumberFormat="1" applyFont="1" applyFill="1" applyBorder="1" applyAlignment="1">
      <alignment horizontal="center" vertical="center"/>
    </xf>
    <xf numFmtId="0" fontId="21" fillId="0" borderId="1" xfId="0" applyFont="1" applyFill="1" applyBorder="1" applyAlignment="1">
      <alignment horizontal="center" vertical="center"/>
    </xf>
    <xf numFmtId="0" fontId="37" fillId="0" borderId="2" xfId="0" applyFont="1" applyFill="1" applyBorder="1" applyAlignment="1">
      <alignment horizontal="justify" vertical="top" wrapText="1"/>
    </xf>
    <xf numFmtId="0" fontId="37" fillId="0" borderId="4" xfId="0" applyFont="1" applyFill="1" applyBorder="1" applyAlignment="1">
      <alignment horizontal="justify" vertical="top" wrapText="1"/>
    </xf>
    <xf numFmtId="0" fontId="37" fillId="0" borderId="3" xfId="0" applyFont="1" applyFill="1" applyBorder="1" applyAlignment="1">
      <alignment horizontal="justify" vertical="top" wrapText="1"/>
    </xf>
    <xf numFmtId="0" fontId="37" fillId="0" borderId="1" xfId="0" applyFont="1" applyFill="1" applyBorder="1" applyAlignment="1">
      <alignment horizontal="justify" vertical="top" wrapText="1"/>
    </xf>
    <xf numFmtId="2" fontId="19" fillId="0" borderId="1" xfId="0" applyNumberFormat="1" applyFont="1" applyFill="1" applyBorder="1" applyAlignment="1">
      <alignment horizontal="center" vertical="center"/>
    </xf>
    <xf numFmtId="0" fontId="36" fillId="0" borderId="1" xfId="0" applyFont="1" applyFill="1" applyBorder="1" applyAlignment="1">
      <alignment horizontal="center" vertical="center" wrapText="1"/>
    </xf>
    <xf numFmtId="0" fontId="36" fillId="0" borderId="6"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36" fillId="0" borderId="2" xfId="0" applyFont="1" applyFill="1" applyBorder="1" applyAlignment="1">
      <alignment horizontal="center" vertical="top" wrapText="1"/>
    </xf>
    <xf numFmtId="0" fontId="36" fillId="0" borderId="3" xfId="0" applyFont="1" applyFill="1" applyBorder="1" applyAlignment="1">
      <alignment horizontal="center" vertical="top" wrapText="1"/>
    </xf>
    <xf numFmtId="0" fontId="36" fillId="0" borderId="2" xfId="0" applyFont="1" applyFill="1" applyBorder="1" applyAlignment="1">
      <alignment horizontal="justify" vertical="top" wrapText="1"/>
    </xf>
    <xf numFmtId="0" fontId="36" fillId="0" borderId="3" xfId="0" applyFont="1" applyFill="1" applyBorder="1" applyAlignment="1">
      <alignment horizontal="justify" vertical="top" wrapText="1"/>
    </xf>
    <xf numFmtId="0" fontId="36" fillId="0" borderId="1" xfId="0" applyFont="1" applyFill="1" applyBorder="1" applyAlignment="1">
      <alignment horizontal="center" vertical="top" wrapText="1"/>
    </xf>
    <xf numFmtId="2" fontId="36" fillId="0" borderId="2" xfId="0" applyNumberFormat="1" applyFont="1" applyFill="1" applyBorder="1" applyAlignment="1">
      <alignment horizontal="center" vertical="center"/>
    </xf>
    <xf numFmtId="49" fontId="37" fillId="0" borderId="6" xfId="0" applyNumberFormat="1" applyFont="1" applyFill="1" applyBorder="1" applyAlignment="1">
      <alignment horizontal="center" vertical="center"/>
    </xf>
    <xf numFmtId="0" fontId="21" fillId="0" borderId="6" xfId="0" applyFont="1" applyFill="1" applyBorder="1" applyAlignment="1">
      <alignment horizontal="center" vertical="center"/>
    </xf>
    <xf numFmtId="2" fontId="36" fillId="0" borderId="1" xfId="0" applyNumberFormat="1" applyFont="1" applyFill="1" applyBorder="1" applyAlignment="1">
      <alignment horizontal="center" vertical="center"/>
    </xf>
    <xf numFmtId="2" fontId="21" fillId="0" borderId="3" xfId="0" applyNumberFormat="1" applyFont="1" applyFill="1" applyBorder="1" applyAlignment="1">
      <alignment horizontal="center" vertical="center"/>
    </xf>
    <xf numFmtId="2" fontId="36" fillId="0" borderId="4" xfId="0" applyNumberFormat="1" applyFont="1" applyFill="1" applyBorder="1" applyAlignment="1">
      <alignment horizontal="center" vertical="center"/>
    </xf>
    <xf numFmtId="0" fontId="36" fillId="0" borderId="4" xfId="0" applyFont="1" applyFill="1" applyBorder="1" applyAlignment="1">
      <alignment horizontal="center" vertical="top" wrapText="1"/>
    </xf>
    <xf numFmtId="0" fontId="36" fillId="0" borderId="4" xfId="0" applyFont="1" applyFill="1" applyBorder="1" applyAlignment="1">
      <alignment horizontal="justify" vertical="top" wrapText="1"/>
    </xf>
    <xf numFmtId="2" fontId="21" fillId="0" borderId="4" xfId="0" applyNumberFormat="1" applyFont="1" applyFill="1" applyBorder="1" applyAlignment="1">
      <alignment horizontal="center" vertical="center"/>
    </xf>
    <xf numFmtId="0" fontId="36" fillId="0" borderId="1" xfId="0" applyFont="1" applyFill="1" applyBorder="1" applyAlignment="1">
      <alignment horizontal="justify" vertical="top" wrapText="1"/>
    </xf>
    <xf numFmtId="2" fontId="36" fillId="0" borderId="1" xfId="0" applyNumberFormat="1" applyFont="1" applyFill="1" applyBorder="1" applyAlignment="1">
      <alignment horizontal="center" vertical="top"/>
    </xf>
    <xf numFmtId="2" fontId="36" fillId="0" borderId="2" xfId="0" applyNumberFormat="1" applyFont="1" applyFill="1" applyBorder="1" applyAlignment="1">
      <alignment horizontal="center" vertical="top"/>
    </xf>
    <xf numFmtId="2" fontId="36" fillId="0" borderId="3" xfId="0" applyNumberFormat="1" applyFont="1" applyFill="1" applyBorder="1" applyAlignment="1">
      <alignment horizontal="center" vertical="top"/>
    </xf>
    <xf numFmtId="2" fontId="37" fillId="0" borderId="2" xfId="0" applyNumberFormat="1" applyFont="1" applyFill="1" applyBorder="1" applyAlignment="1">
      <alignment horizontal="center" vertical="center"/>
    </xf>
    <xf numFmtId="2" fontId="37" fillId="0" borderId="3"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xf>
    <xf numFmtId="2" fontId="21" fillId="0" borderId="1" xfId="0" applyNumberFormat="1" applyFont="1" applyFill="1" applyBorder="1" applyAlignment="1">
      <alignment horizontal="center" vertical="center"/>
    </xf>
    <xf numFmtId="0" fontId="21" fillId="0" borderId="3" xfId="0" applyFont="1" applyFill="1" applyBorder="1" applyAlignment="1">
      <alignment horizontal="center" vertical="top"/>
    </xf>
    <xf numFmtId="2" fontId="19" fillId="0" borderId="1" xfId="0" applyNumberFormat="1" applyFont="1" applyFill="1" applyBorder="1" applyAlignment="1">
      <alignment horizontal="center" vertical="top"/>
    </xf>
    <xf numFmtId="2" fontId="37" fillId="0" borderId="2" xfId="0" applyNumberFormat="1" applyFont="1" applyFill="1" applyBorder="1" applyAlignment="1">
      <alignment horizontal="center" vertical="top"/>
    </xf>
    <xf numFmtId="2" fontId="19" fillId="0" borderId="4" xfId="0" applyNumberFormat="1" applyFont="1" applyFill="1" applyBorder="1" applyAlignment="1">
      <alignment horizontal="center" vertical="top"/>
    </xf>
    <xf numFmtId="2" fontId="21" fillId="0" borderId="4" xfId="0" applyNumberFormat="1" applyFont="1" applyFill="1" applyBorder="1" applyAlignment="1">
      <alignment horizontal="center" vertical="top"/>
    </xf>
    <xf numFmtId="0" fontId="21" fillId="0" borderId="3" xfId="0" applyFont="1" applyFill="1" applyBorder="1" applyAlignment="1">
      <alignment vertical="top" wrapText="1"/>
    </xf>
    <xf numFmtId="0" fontId="37" fillId="0" borderId="2" xfId="0" applyNumberFormat="1" applyFont="1" applyFill="1" applyBorder="1" applyAlignment="1">
      <alignment horizontal="center" vertical="top" wrapText="1"/>
    </xf>
    <xf numFmtId="0" fontId="21" fillId="0" borderId="4" xfId="0" applyFont="1" applyFill="1" applyBorder="1" applyAlignment="1">
      <alignment horizontal="center" vertical="top" wrapText="1"/>
    </xf>
    <xf numFmtId="2" fontId="36" fillId="0" borderId="2" xfId="0" applyNumberFormat="1" applyFont="1" applyFill="1" applyBorder="1" applyAlignment="1">
      <alignment horizontal="center" vertical="top" wrapText="1"/>
    </xf>
    <xf numFmtId="2" fontId="21" fillId="0" borderId="4" xfId="0" applyNumberFormat="1" applyFont="1" applyFill="1" applyBorder="1" applyAlignment="1">
      <alignment horizontal="center" vertical="top" wrapText="1"/>
    </xf>
    <xf numFmtId="2" fontId="19" fillId="0" borderId="3" xfId="0" applyNumberFormat="1" applyFont="1" applyFill="1" applyBorder="1" applyAlignment="1">
      <alignment horizontal="center" vertical="top"/>
    </xf>
    <xf numFmtId="2" fontId="36" fillId="0" borderId="2" xfId="0" applyNumberFormat="1" applyFont="1" applyFill="1" applyBorder="1" applyAlignment="1">
      <alignment horizontal="center" vertical="center" wrapText="1"/>
    </xf>
    <xf numFmtId="2" fontId="21" fillId="0" borderId="4" xfId="0" applyNumberFormat="1" applyFont="1" applyFill="1" applyBorder="1" applyAlignment="1">
      <alignment horizontal="center" vertical="center" wrapText="1"/>
    </xf>
    <xf numFmtId="2" fontId="21" fillId="0" borderId="2" xfId="0" applyNumberFormat="1" applyFont="1" applyFill="1" applyBorder="1" applyAlignment="1">
      <alignment horizontal="center" vertical="top" wrapText="1"/>
    </xf>
    <xf numFmtId="0" fontId="21" fillId="0" borderId="3" xfId="0" applyFont="1" applyFill="1" applyBorder="1" applyAlignment="1">
      <alignment horizontal="center" vertical="top" wrapText="1"/>
    </xf>
    <xf numFmtId="0" fontId="36" fillId="0" borderId="2" xfId="0" applyFont="1" applyFill="1" applyBorder="1" applyAlignment="1">
      <alignment horizontal="left" vertical="top" wrapText="1"/>
    </xf>
    <xf numFmtId="0" fontId="21" fillId="0" borderId="4" xfId="0" applyFont="1" applyFill="1" applyBorder="1" applyAlignment="1">
      <alignment horizontal="left" vertical="top" wrapText="1"/>
    </xf>
    <xf numFmtId="0" fontId="21" fillId="0" borderId="3" xfId="0" applyFont="1" applyFill="1" applyBorder="1" applyAlignment="1">
      <alignment horizontal="left" vertical="top" wrapText="1"/>
    </xf>
    <xf numFmtId="2" fontId="36" fillId="0" borderId="4" xfId="0" applyNumberFormat="1" applyFont="1" applyFill="1" applyBorder="1" applyAlignment="1">
      <alignment horizontal="center" vertical="top"/>
    </xf>
    <xf numFmtId="0" fontId="19" fillId="0" borderId="2" xfId="0" applyFont="1" applyFill="1" applyBorder="1" applyAlignment="1">
      <alignment horizontal="center" vertical="top" wrapText="1"/>
    </xf>
    <xf numFmtId="0" fontId="19" fillId="0" borderId="3" xfId="0" applyFont="1" applyFill="1" applyBorder="1" applyAlignment="1">
      <alignment horizontal="center" vertical="top" wrapText="1"/>
    </xf>
    <xf numFmtId="0" fontId="21" fillId="0" borderId="2" xfId="0" applyFont="1" applyFill="1" applyBorder="1" applyAlignment="1">
      <alignment horizontal="center" vertical="top" wrapText="1"/>
    </xf>
    <xf numFmtId="0" fontId="37" fillId="0" borderId="1" xfId="0" applyFont="1" applyFill="1" applyBorder="1" applyAlignment="1">
      <alignment horizontal="center" vertical="top" wrapText="1"/>
    </xf>
    <xf numFmtId="49" fontId="37" fillId="0" borderId="2" xfId="0" applyNumberFormat="1" applyFont="1" applyFill="1" applyBorder="1" applyAlignment="1">
      <alignment horizontal="center" vertical="center"/>
    </xf>
    <xf numFmtId="0" fontId="21" fillId="0" borderId="3" xfId="0" applyFont="1" applyFill="1" applyBorder="1" applyAlignment="1">
      <alignment horizontal="center" vertical="center"/>
    </xf>
    <xf numFmtId="2" fontId="37" fillId="0" borderId="1" xfId="0" applyNumberFormat="1" applyFont="1" applyFill="1" applyBorder="1" applyAlignment="1">
      <alignment horizontal="center" vertical="center"/>
    </xf>
    <xf numFmtId="2" fontId="21" fillId="0" borderId="2" xfId="0" applyNumberFormat="1" applyFont="1" applyFill="1" applyBorder="1" applyAlignment="1">
      <alignment horizontal="center" vertical="center"/>
    </xf>
    <xf numFmtId="2" fontId="19" fillId="0" borderId="2" xfId="0" applyNumberFormat="1" applyFont="1" applyFill="1" applyBorder="1" applyAlignment="1">
      <alignment horizontal="center" vertical="center"/>
    </xf>
    <xf numFmtId="2" fontId="19" fillId="0" borderId="3" xfId="0" applyNumberFormat="1" applyFont="1" applyFill="1" applyBorder="1" applyAlignment="1">
      <alignment horizontal="center" vertical="center"/>
    </xf>
    <xf numFmtId="49" fontId="19" fillId="0" borderId="2" xfId="0" applyNumberFormat="1" applyFont="1" applyFill="1" applyBorder="1" applyAlignment="1">
      <alignment horizontal="center" vertical="center"/>
    </xf>
    <xf numFmtId="49" fontId="36" fillId="0" borderId="2" xfId="0" applyNumberFormat="1" applyFont="1" applyFill="1" applyBorder="1" applyAlignment="1">
      <alignment horizontal="center" vertical="top" wrapText="1"/>
    </xf>
    <xf numFmtId="49" fontId="36" fillId="0" borderId="4" xfId="0" applyNumberFormat="1" applyFont="1" applyFill="1" applyBorder="1" applyAlignment="1">
      <alignment horizontal="center" vertical="top" wrapText="1"/>
    </xf>
    <xf numFmtId="49" fontId="36" fillId="0" borderId="3" xfId="0" applyNumberFormat="1" applyFont="1" applyFill="1" applyBorder="1" applyAlignment="1">
      <alignment horizontal="center" vertical="top" wrapText="1"/>
    </xf>
    <xf numFmtId="0" fontId="21" fillId="0" borderId="2" xfId="0" applyFont="1" applyFill="1" applyBorder="1" applyAlignment="1">
      <alignment horizontal="justify" vertical="top" wrapText="1"/>
    </xf>
    <xf numFmtId="0" fontId="21" fillId="0" borderId="3" xfId="0" applyFont="1" applyFill="1" applyBorder="1" applyAlignment="1">
      <alignment horizontal="justify" vertical="top" wrapText="1"/>
    </xf>
    <xf numFmtId="0" fontId="21" fillId="0" borderId="4" xfId="0" applyFont="1" applyFill="1" applyBorder="1" applyAlignment="1">
      <alignment horizontal="center" vertical="center"/>
    </xf>
    <xf numFmtId="0" fontId="19" fillId="0" borderId="4" xfId="0" applyFont="1" applyFill="1" applyBorder="1" applyAlignment="1">
      <alignment horizontal="center" vertical="top" wrapText="1"/>
    </xf>
    <xf numFmtId="0" fontId="19" fillId="0" borderId="2" xfId="0" applyFont="1" applyFill="1" applyBorder="1" applyAlignment="1">
      <alignment horizontal="justify" vertical="top" wrapText="1"/>
    </xf>
    <xf numFmtId="0" fontId="19" fillId="0" borderId="4" xfId="0" applyFont="1" applyFill="1" applyBorder="1" applyAlignment="1">
      <alignment horizontal="justify" vertical="top" wrapText="1"/>
    </xf>
    <xf numFmtId="0" fontId="19" fillId="0" borderId="3" xfId="0" applyFont="1" applyFill="1" applyBorder="1" applyAlignment="1">
      <alignment horizontal="justify" vertical="top" wrapText="1"/>
    </xf>
    <xf numFmtId="2" fontId="19" fillId="0" borderId="4" xfId="0" applyNumberFormat="1" applyFont="1" applyFill="1" applyBorder="1" applyAlignment="1">
      <alignment horizontal="center" vertical="center"/>
    </xf>
    <xf numFmtId="0" fontId="21" fillId="0" borderId="2" xfId="0" applyFont="1" applyFill="1" applyBorder="1" applyAlignment="1">
      <alignment horizontal="left" vertical="top" wrapText="1"/>
    </xf>
    <xf numFmtId="49" fontId="21" fillId="0" borderId="2"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xf>
    <xf numFmtId="49" fontId="21" fillId="0" borderId="3" xfId="0" applyNumberFormat="1" applyFont="1" applyFill="1" applyBorder="1" applyAlignment="1">
      <alignment horizontal="center" vertical="center"/>
    </xf>
    <xf numFmtId="2" fontId="21" fillId="0" borderId="4" xfId="0" applyNumberFormat="1" applyFont="1" applyFill="1" applyBorder="1" applyAlignment="1">
      <alignment vertical="center"/>
    </xf>
    <xf numFmtId="2" fontId="21" fillId="0" borderId="3" xfId="0" applyNumberFormat="1" applyFont="1" applyFill="1" applyBorder="1" applyAlignment="1">
      <alignment vertical="center"/>
    </xf>
    <xf numFmtId="49" fontId="21" fillId="0" borderId="6" xfId="0" applyNumberFormat="1" applyFont="1" applyFill="1" applyBorder="1" applyAlignment="1">
      <alignment horizontal="center" vertical="center" wrapText="1"/>
    </xf>
    <xf numFmtId="2" fontId="21" fillId="0" borderId="1" xfId="0" applyNumberFormat="1" applyFont="1" applyFill="1" applyBorder="1" applyAlignment="1">
      <alignment vertical="center"/>
    </xf>
    <xf numFmtId="2" fontId="21" fillId="0" borderId="27" xfId="0" applyNumberFormat="1" applyFont="1" applyFill="1" applyBorder="1" applyAlignment="1">
      <alignment vertical="center"/>
    </xf>
    <xf numFmtId="2" fontId="21" fillId="0" borderId="14" xfId="0" applyNumberFormat="1" applyFont="1" applyFill="1" applyBorder="1" applyAlignment="1">
      <alignment vertical="center"/>
    </xf>
    <xf numFmtId="2" fontId="21" fillId="0" borderId="2" xfId="0" applyNumberFormat="1" applyFont="1" applyFill="1" applyBorder="1" applyAlignment="1">
      <alignment vertical="center"/>
    </xf>
    <xf numFmtId="0" fontId="21" fillId="0" borderId="4" xfId="0" applyFont="1" applyFill="1" applyBorder="1" applyAlignment="1"/>
    <xf numFmtId="0" fontId="21" fillId="0" borderId="3" xfId="0" applyFont="1" applyFill="1" applyBorder="1" applyAlignment="1"/>
    <xf numFmtId="0" fontId="21" fillId="0" borderId="2" xfId="0" applyFont="1" applyFill="1" applyBorder="1" applyAlignment="1">
      <alignment horizontal="center" vertical="center"/>
    </xf>
    <xf numFmtId="0" fontId="21" fillId="0" borderId="4" xfId="0" applyFont="1" applyFill="1" applyBorder="1" applyAlignment="1">
      <alignment vertical="top" wrapText="1"/>
    </xf>
    <xf numFmtId="0" fontId="19" fillId="0" borderId="4" xfId="0" applyFont="1" applyFill="1" applyBorder="1" applyAlignment="1">
      <alignment vertical="top" wrapText="1"/>
    </xf>
    <xf numFmtId="0" fontId="19" fillId="0" borderId="3" xfId="0" applyFont="1" applyFill="1" applyBorder="1" applyAlignment="1">
      <alignment vertical="top" wrapText="1"/>
    </xf>
    <xf numFmtId="0" fontId="21" fillId="0" borderId="2"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1" xfId="0" applyFont="1" applyFill="1" applyBorder="1" applyAlignment="1">
      <alignment horizontal="center" vertical="top" wrapText="1"/>
    </xf>
    <xf numFmtId="0" fontId="21" fillId="0" borderId="1" xfId="0" applyFont="1" applyFill="1" applyBorder="1" applyAlignment="1">
      <alignment horizontal="left" vertical="top" wrapText="1"/>
    </xf>
    <xf numFmtId="49" fontId="21" fillId="0" borderId="1" xfId="0" applyNumberFormat="1" applyFont="1" applyFill="1" applyBorder="1" applyAlignment="1">
      <alignment horizontal="center" vertical="center"/>
    </xf>
    <xf numFmtId="14" fontId="37" fillId="0" borderId="2" xfId="0" applyNumberFormat="1" applyFont="1" applyFill="1" applyBorder="1" applyAlignment="1">
      <alignment horizontal="center" vertical="top" wrapText="1"/>
    </xf>
    <xf numFmtId="49" fontId="21" fillId="0" borderId="2" xfId="0" applyNumberFormat="1" applyFont="1" applyFill="1" applyBorder="1" applyAlignment="1">
      <alignment horizontal="center" vertical="center" wrapText="1"/>
    </xf>
    <xf numFmtId="49" fontId="21" fillId="0" borderId="3" xfId="0" applyNumberFormat="1" applyFont="1" applyFill="1" applyBorder="1" applyAlignment="1">
      <alignment horizontal="center" vertical="center" wrapText="1"/>
    </xf>
    <xf numFmtId="0" fontId="21" fillId="0" borderId="4" xfId="0" applyFont="1" applyFill="1" applyBorder="1" applyAlignment="1">
      <alignment horizontal="justify" vertical="top" wrapText="1"/>
    </xf>
    <xf numFmtId="49" fontId="19" fillId="0" borderId="3" xfId="0" applyNumberFormat="1" applyFont="1" applyFill="1" applyBorder="1" applyAlignment="1">
      <alignment horizontal="center" vertical="center"/>
    </xf>
    <xf numFmtId="0" fontId="18" fillId="0" borderId="0" xfId="0" applyFont="1" applyFill="1" applyAlignment="1">
      <alignment horizontal="center" vertical="center"/>
    </xf>
    <xf numFmtId="0" fontId="18" fillId="0" borderId="0" xfId="0" applyFont="1" applyFill="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justify" vertical="top" wrapText="1"/>
    </xf>
    <xf numFmtId="14" fontId="19" fillId="0" borderId="2" xfId="0" applyNumberFormat="1" applyFont="1" applyFill="1" applyBorder="1" applyAlignment="1">
      <alignment horizontal="center" vertical="top" wrapText="1"/>
    </xf>
    <xf numFmtId="0" fontId="21" fillId="0" borderId="6" xfId="0" applyFont="1" applyFill="1" applyBorder="1" applyAlignment="1">
      <alignment horizontal="center" vertical="top" wrapText="1"/>
    </xf>
    <xf numFmtId="0" fontId="21" fillId="0" borderId="16" xfId="0" applyFont="1" applyFill="1" applyBorder="1" applyAlignment="1">
      <alignment horizontal="center" vertical="top" wrapText="1"/>
    </xf>
    <xf numFmtId="0" fontId="21" fillId="0" borderId="15" xfId="0" applyFont="1" applyFill="1" applyBorder="1" applyAlignment="1">
      <alignment horizontal="center" vertical="top" wrapText="1"/>
    </xf>
    <xf numFmtId="0" fontId="19" fillId="0" borderId="1" xfId="0" applyFont="1" applyFill="1" applyBorder="1" applyAlignment="1">
      <alignment horizontal="justify" vertical="top" wrapText="1"/>
    </xf>
    <xf numFmtId="0" fontId="19" fillId="0" borderId="1" xfId="0" applyFont="1" applyFill="1" applyBorder="1" applyAlignment="1">
      <alignment horizontal="center" vertical="top"/>
    </xf>
    <xf numFmtId="0" fontId="19" fillId="0" borderId="1" xfId="0" applyFont="1" applyFill="1" applyBorder="1" applyAlignment="1">
      <alignment horizontal="center" vertical="top" wrapText="1"/>
    </xf>
    <xf numFmtId="0" fontId="16" fillId="0" borderId="0" xfId="0" applyFont="1" applyFill="1" applyAlignment="1">
      <alignment horizontal="center" vertical="top" wrapText="1"/>
    </xf>
    <xf numFmtId="49" fontId="19" fillId="0" borderId="2" xfId="0" applyNumberFormat="1" applyFont="1" applyFill="1" applyBorder="1" applyAlignment="1">
      <alignment horizontal="center" vertical="top" wrapText="1"/>
    </xf>
    <xf numFmtId="49" fontId="19" fillId="0" borderId="4" xfId="0" applyNumberFormat="1" applyFont="1" applyFill="1" applyBorder="1" applyAlignment="1">
      <alignment horizontal="center" vertical="top" wrapText="1"/>
    </xf>
    <xf numFmtId="49" fontId="19" fillId="0" borderId="3" xfId="0" applyNumberFormat="1" applyFont="1" applyFill="1" applyBorder="1" applyAlignment="1">
      <alignment horizontal="center" vertical="top" wrapText="1"/>
    </xf>
  </cellXfs>
  <cellStyles count="4">
    <cellStyle name="Обычный" xfId="0" builtinId="0"/>
    <cellStyle name="Обычный 2" xfId="1"/>
    <cellStyle name="Обычный 3" xfId="2"/>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72;&#1085;&#1080;&#1083;&#1086;&#1074;&#1072;/&#1048;&#1090;&#1086;&#1075;&#1086;,%20&#1086;&#1090;&#1095;&#1077;&#1090;&#1099;/2016%20&#1075;&#1086;&#1076;/&#1080;&#1079;&#1084;&#1077;&#1085;&#1077;&#1085;&#1080;&#1103;%20&#1085;&#1072;&#1096;&#1077;&#1081;%20&#1043;&#1055;/2013-2020%20&#1075;&#1075;/&#1055;&#1088;&#1080;&#1083;&#1086;&#1078;&#1077;&#1085;&#1080;&#1103;%202-7&#1086;&#1090;%2023%2012%202015(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suhostavskaya_li/Local%20Settings/Temporary%20Internet%20Files/Content.Outlook/73SOVKKT/&#1055;&#1088;&#1080;&#1083;&#1086;&#1078;&#1077;&#1085;&#1080;&#1103;%205-6%20&#1087;&#1088;&#1072;&#1074;&#1082;&#1080;%20&#1087;&#1086;%20&#1086;&#1092;&#1086;&#1088;&#1084;&#1083;&#1077;&#1085;&#1080;&#1102;%20&#1086;&#1090;%2016%2012%20201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danilova_ne\Local%20Settings\Temporary%20Internet%20Files\Content.Outlook\0BI6AW45\&#1055;&#1088;&#1080;&#1083;&#1086;&#1078;&#1077;&#1085;&#1080;&#1103;%202-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danilova_ne/Local%20Settings/Temporary%20Internet%20Files/Content.Outlook/0BI6AW45/&#1055;&#1088;&#1080;&#1083;&#1086;&#1078;&#1077;&#1085;&#1080;&#1103;%202-7%20&#1086;&#1090;%2015%2012%2015%20(&#1087;&#1088;&#1072;&#1074;&#1082;&#1080;%20&#1087;&#1086;%20&#1087;&#1086;&#1082;&#1072;&#1079;&#1072;&#1090;&#1077;&#1083;&#1103;&#10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2 (приложение №1)"/>
      <sheetName val="Приложение № 3 (труд.ресурсы)"/>
      <sheetName val="Приложение № 4 (приложение  (2"/>
      <sheetName val="Приложение № 5 (приложение №4)"/>
      <sheetName val="Приложение № 6 (приложение № 5)"/>
      <sheetName val="Приложение № 7 (приложение № 6)"/>
      <sheetName val="Лист1"/>
    </sheetNames>
    <sheetDataSet>
      <sheetData sheetId="0"/>
      <sheetData sheetId="1"/>
      <sheetData sheetId="2">
        <row r="11">
          <cell r="B11" t="str">
            <v>Подпрограмма №  1 «Улучшение инвестиционного климата в Приморском крае»  на 2013-2020 годы</v>
          </cell>
        </row>
        <row r="96">
          <cell r="B96" t="str">
            <v>Подпрограмма № 2 «Развитие малого и среднего предпринимательства в Приморском крае» на 2013-2020 годы</v>
          </cell>
        </row>
        <row r="127">
          <cell r="B127" t="str">
            <v>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2020 годы</v>
          </cell>
        </row>
        <row r="149">
          <cell r="B149" t="str">
            <v>Подпрограмма № 4 «Управление имуществом, находящимся в собственности и в ведении Приморского края» на 2014-2020 годы</v>
          </cell>
        </row>
        <row r="175">
          <cell r="B175" t="str">
            <v>Подпрограмма № 5 «Поддержка социально ориентированных некоммерческих и иных общественных организаций в Приморском крае» на 2014-2020 годы</v>
          </cell>
        </row>
      </sheetData>
      <sheetData sheetId="3"/>
      <sheetData sheetId="4">
        <row r="10">
          <cell r="B10" t="str">
            <v>Государственная программа Приморского края «Экономическое развитие и инновационная экономика Приморского     края»    на    2013 - 2020 годы</v>
          </cell>
        </row>
      </sheetData>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4 (приложение №3)"/>
      <sheetName val="Приложение № 6 (приложение №5)"/>
      <sheetName val="Приложение № 7 (приложение № 6)"/>
    </sheetNames>
    <sheetDataSet>
      <sheetData sheetId="0" refreshError="1"/>
      <sheetData sheetId="1" refreshError="1">
        <row r="20">
          <cell r="A20" t="str">
            <v>1.</v>
          </cell>
          <cell r="B20" t="str">
            <v>Подпрограмма №  1 «Улучшение инвестиционного климата в Приморском крае»  на 2013-2020 годы</v>
          </cell>
        </row>
        <row r="24">
          <cell r="A24" t="str">
            <v>1.1.</v>
          </cell>
          <cell r="B24" t="str">
            <v xml:space="preserve">Основное мероприятие «Создание благоприятных условий для привлечения инвестиций в экономику Приморского края»
</v>
          </cell>
          <cell r="C24" t="str">
            <v>департамент экономики и развития предпринимательства Приморского края</v>
          </cell>
        </row>
        <row r="27">
          <cell r="A27" t="str">
            <v>1.1.1.</v>
          </cell>
          <cell r="B27" t="str">
            <v>Предоставление автономной некоммерческой  организации (далее - АНО) «Агентство по привлечению инвестиций в Приморский край»  субсидии из краевого бюджета на осуществление уставной деятельности</v>
          </cell>
          <cell r="C27" t="str">
            <v>департамент экономики и развития предпринимательства Приморского края</v>
          </cell>
        </row>
        <row r="28">
          <cell r="A28" t="str">
            <v>1.1.2.</v>
          </cell>
          <cell r="B28" t="str">
            <v>Предоставление АНО «Инвестиционное Агентство Приморского края»  субсидии из краевого бюджета на осуществление уставной деятельности</v>
          </cell>
          <cell r="C28" t="str">
            <v>департамент экономики и развития предпринимательства Приморского края</v>
          </cell>
        </row>
        <row r="30">
          <cell r="A30" t="str">
            <v>1.1.3.</v>
          </cell>
          <cell r="B30" t="str">
            <v>Организация ежегодного Тихоокеанского экономического конгресса</v>
          </cell>
          <cell r="C30" t="str">
            <v>департамент экономики и развития предпринимательства Приморского края</v>
          </cell>
        </row>
        <row r="32">
          <cell r="A32" t="str">
            <v>1.1.4.</v>
          </cell>
          <cell r="B32" t="str">
            <v>Организация работы по оценке инвестиционной привлекательности Приморского края в рейтинговых исследованиях российских и зарубежных рейтинговых агентств</v>
          </cell>
          <cell r="C32" t="str">
            <v>департамент экономики и развития предпринимательства Приморского края</v>
          </cell>
        </row>
        <row r="35">
          <cell r="A35" t="str">
            <v>1.1.5.</v>
          </cell>
          <cell r="B35" t="str">
            <v>Создание и программное сопровождение многоязычного интернет-портала об инвестиционной деятельности в Приморском крае</v>
          </cell>
          <cell r="C35" t="str">
            <v>департамент экономики и развития предпринимательства Приморского края;</v>
          </cell>
        </row>
        <row r="38">
          <cell r="C38" t="str">
            <v>департамент информатизации и телекоммуникаций Приморского края</v>
          </cell>
        </row>
        <row r="39">
          <cell r="A39" t="str">
            <v>1.1.6.</v>
          </cell>
          <cell r="B39" t="str">
            <v>Разработка и издание печатного материала «Инвестиционный паспорт Приморского края»</v>
          </cell>
          <cell r="C39" t="str">
            <v>департамент экономики и развития предпринимательства Приморского края</v>
          </cell>
        </row>
        <row r="42">
          <cell r="A42" t="str">
            <v>1.1.7.</v>
          </cell>
          <cell r="B42" t="str">
            <v>Разработка и издание печатного материала «Каталог инвестиционных проектов Приморского края»</v>
          </cell>
          <cell r="C42" t="str">
            <v>департамент экономики и развития предпринимательства Приморского края</v>
          </cell>
        </row>
        <row r="45">
          <cell r="A45" t="str">
            <v>1.1.8.</v>
          </cell>
          <cell r="B45" t="str">
            <v>Создание (строительство, реконструкция) объектов инфраструктуры для краевых государственных нужд, необходимой для обеспечения функционирования инвестиционных проектов Приморского края</v>
          </cell>
          <cell r="C45" t="str">
            <v>департамент экономики и развития предпринимательства Приморского края</v>
          </cell>
        </row>
        <row r="48">
          <cell r="A48" t="str">
            <v>1.1.9.</v>
          </cell>
          <cell r="B48" t="str">
            <v>Обеспечение открытого информационного пространства инвестиционной деятельности</v>
          </cell>
          <cell r="C48" t="str">
            <v>департамент экономики и развития предпринимательства Приморского края;</v>
          </cell>
        </row>
        <row r="49">
          <cell r="C49" t="str">
            <v>департамент информатизации и телекоммуникаций Приморского края</v>
          </cell>
        </row>
        <row r="50">
          <cell r="A50" t="str">
            <v>1.2.</v>
          </cell>
          <cell r="B50" t="str">
            <v>Основное мероприятие «Развитие особых экономических зон»</v>
          </cell>
          <cell r="C50" t="str">
            <v>департамент промышленности Приморского края</v>
          </cell>
        </row>
        <row r="52">
          <cell r="A52" t="str">
            <v>1.2.1.</v>
          </cell>
          <cell r="B52" t="str">
            <v>Взнос в уставный капитал акционерного общества «Владивосток Индастриал Сервис» в целях создания инновационной, инженерной, транспортной, социльной и иной инфраструктуры особой экономической зоны промышленно-производственнго типа в городе Владивостоке</v>
          </cell>
          <cell r="C52" t="str">
            <v>департамент промышленности Приморского края</v>
          </cell>
        </row>
        <row r="54">
          <cell r="A54" t="str">
            <v>1.3.</v>
          </cell>
          <cell r="B54" t="str">
            <v>Основное мероприятие «Содействие развитию моногородов»</v>
          </cell>
        </row>
        <row r="57">
          <cell r="A57" t="str">
            <v>1.3.1.</v>
          </cell>
          <cell r="C57" t="str">
            <v>департамент экономики и развития предпринимательства Приморского края</v>
          </cell>
        </row>
        <row r="60">
          <cell r="A60" t="str">
            <v>1.4.</v>
          </cell>
          <cell r="B60" t="str">
            <v>Основное мероприятие «Повышение качества оценки регулирующего воздействия нормативных правовых актов и их проектов</v>
          </cell>
          <cell r="C60" t="str">
            <v>департамент экономики и развития предпринимательства Приморского края</v>
          </cell>
        </row>
        <row r="96">
          <cell r="A96" t="str">
            <v>1.5.</v>
          </cell>
          <cell r="B96" t="str">
            <v>Основное мероприятие «Создание благоприятной конкурентной среды»</v>
          </cell>
          <cell r="C96" t="str">
            <v>департамент экономики и развития предпринимательства Приморского края</v>
          </cell>
        </row>
        <row r="114">
          <cell r="A114" t="str">
            <v>1.5.1.</v>
          </cell>
          <cell r="B114" t="str">
            <v>Мониторинг состояния и развития конкурентной среды на рынках товаров и услуг края</v>
          </cell>
          <cell r="C114" t="str">
            <v>департамент экономики и развития предпринимательства Приморского края</v>
          </cell>
        </row>
        <row r="115">
          <cell r="A115" t="str">
            <v>1.6.</v>
          </cell>
          <cell r="B115" t="str">
            <v>Основное мероприятие «Развитие государственного стратегического планирования»</v>
          </cell>
          <cell r="C115" t="str">
            <v>департамент экономики и развития предпринимательства Приморского края</v>
          </cell>
        </row>
        <row r="117">
          <cell r="A117" t="str">
            <v>1.6.1.</v>
          </cell>
          <cell r="B117" t="str">
            <v>Руководство и управление в сфере установленных функций органов государственной власти Приморского края</v>
          </cell>
          <cell r="C117" t="str">
            <v>департамент экономики и развития предпринимательства Приморского края</v>
          </cell>
        </row>
        <row r="120">
          <cell r="A120" t="str">
            <v>1.6.2.</v>
          </cell>
          <cell r="B120" t="str">
            <v>Информационно-техническое сопровождение реализации государственной программы</v>
          </cell>
          <cell r="C120" t="str">
            <v>департамент экономики и развития предпринимательства Приморского края</v>
          </cell>
        </row>
        <row r="121">
          <cell r="A121" t="str">
            <v>1.6.3.</v>
          </cell>
          <cell r="B121" t="str">
            <v>Нормативно-правовое обеспечение создания условий для устойчивого экономического роста в Приморском крае</v>
          </cell>
          <cell r="C121" t="str">
            <v>департамент экономики и развития предпринимательства Приморского края</v>
          </cell>
        </row>
        <row r="122">
          <cell r="A122" t="str">
            <v>1.7.</v>
          </cell>
          <cell r="B122" t="str">
            <v>Основное мероприятие «Реализация механизмов стратегического управления социально-экономическим развитием Приморского края»</v>
          </cell>
        </row>
        <row r="125">
          <cell r="A125" t="str">
            <v>1.7.1.</v>
          </cell>
        </row>
        <row r="127">
          <cell r="A127" t="str">
            <v>1.7.2.</v>
          </cell>
          <cell r="B127" t="str">
            <v>Разработка технического задания проекта стратегии социально-экономического развития Приморского края</v>
          </cell>
          <cell r="C127" t="str">
            <v>департамент экономики и развития предпринимательства Приморского края</v>
          </cell>
        </row>
        <row r="129">
          <cell r="A129" t="str">
            <v>1.7.3.</v>
          </cell>
          <cell r="B129" t="str">
            <v>Разработка проекта стратегии социально-экономического развития Приморского края</v>
          </cell>
          <cell r="C129" t="str">
            <v>департамент экономики и развития предпринимательства Приморского края</v>
          </cell>
        </row>
        <row r="131">
          <cell r="A131" t="str">
            <v>1.8.</v>
          </cell>
          <cell r="B131" t="str">
            <v>Основное мероприятие «Обеспечение выполнения комплекса работ по реализации плана статистических работ»</v>
          </cell>
          <cell r="C131" t="str">
            <v>департамент экономики и развития предпринимательства Приморского края</v>
          </cell>
        </row>
        <row r="133">
          <cell r="A133" t="str">
            <v>1.8.1.</v>
          </cell>
          <cell r="B133" t="str">
            <v>Формирование и получение экономико-статистической информации</v>
          </cell>
          <cell r="C133" t="str">
            <v>департамент экономики и развития предпринимательства Приморского края</v>
          </cell>
        </row>
        <row r="135">
          <cell r="A135" t="str">
            <v>2.</v>
          </cell>
          <cell r="B135" t="str">
            <v>Подпрограмма № 2 «Развитие малого и среднего предпринимательства в Приморском крае» на 2013-2020 годы</v>
          </cell>
        </row>
        <row r="137">
          <cell r="A137" t="str">
            <v>2.1.</v>
          </cell>
          <cell r="B137" t="str">
            <v>Основное мероприятие «Финансовая поддержка организаций, образующих инфраструктуру поддержки субъектов малого и среднего предпринимательства»</v>
          </cell>
          <cell r="C137" t="str">
            <v>департамент экономики и развития предпринимательства Приморского края</v>
          </cell>
        </row>
        <row r="140">
          <cell r="A140" t="str">
            <v>2.1.1.</v>
          </cell>
          <cell r="C140" t="str">
            <v>департамент экономики и развития предпринимательства Приморского края</v>
          </cell>
        </row>
        <row r="142">
          <cell r="A142" t="str">
            <v>2.1.2.</v>
          </cell>
        </row>
        <row r="145">
          <cell r="A145" t="str">
            <v>2.1.3.</v>
          </cell>
          <cell r="C145" t="str">
            <v>департамент экономики и развития предпринимательства Приморского края</v>
          </cell>
        </row>
        <row r="146">
          <cell r="A146" t="str">
            <v>2.1.4.</v>
          </cell>
          <cell r="C146" t="str">
            <v>департамент экономики и развития предпринимательства Приморского края</v>
          </cell>
        </row>
        <row r="149">
          <cell r="A149" t="str">
            <v>2.2.</v>
          </cell>
          <cell r="B149" t="str">
            <v>Основное мероприятие «Финансовая поддержка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v>
          </cell>
          <cell r="C149" t="str">
            <v>департамент экономики и развития предпринимательства Приморского края</v>
          </cell>
        </row>
        <row r="152">
          <cell r="A152" t="str">
            <v>2.2.1.</v>
          </cell>
          <cell r="C152" t="str">
            <v>департамент экономики и развития предпринимательства Приморского края</v>
          </cell>
        </row>
        <row r="154">
          <cell r="A154" t="str">
            <v>2.2.2.</v>
          </cell>
          <cell r="C154" t="str">
            <v>департамент экономики и развития предпринимательства Приморского края</v>
          </cell>
        </row>
        <row r="158">
          <cell r="A158" t="str">
            <v>2.2.3.</v>
          </cell>
          <cell r="C158" t="str">
            <v>департамент экономики и развития предпринимательства Приморского края</v>
          </cell>
        </row>
        <row r="160">
          <cell r="A160" t="str">
            <v>2.2.4.</v>
          </cell>
          <cell r="B160" t="str">
            <v>Предоставление субсидий субъектам малого и среднего предпринимательства на возмещение части затрат, связанных с повышением энергоэффективности производства</v>
          </cell>
          <cell r="C160" t="str">
            <v>департамент экономики и развития предпринимательства Приморского края</v>
          </cell>
        </row>
        <row r="162">
          <cell r="A162" t="str">
            <v>2.2.5.</v>
          </cell>
          <cell r="B162" t="str">
            <v>Финансовая поддержка субъектов малого и среднего предпринимательства, производящих и реализующих товары (работы, услуги), предназначенные для экспорта</v>
          </cell>
          <cell r="C162" t="str">
            <v>департамент экономики и развития предпринимательства Приморского края</v>
          </cell>
        </row>
        <row r="165">
          <cell r="A165" t="str">
            <v>2.2.6.</v>
          </cell>
          <cell r="C165" t="str">
            <v>департамент экономики и развития предпринимательства Приморского края</v>
          </cell>
        </row>
        <row r="167">
          <cell r="A167" t="str">
            <v>2.2.7.</v>
          </cell>
          <cell r="C167" t="str">
            <v>департамент экономики и развития предпринимательства Приморского края</v>
          </cell>
        </row>
        <row r="169">
          <cell r="A169" t="str">
            <v>2.2.8.</v>
          </cell>
          <cell r="C169" t="str">
            <v>департамент экономики и развития предпринимательства Приморского края</v>
          </cell>
        </row>
        <row r="172">
          <cell r="A172" t="str">
            <v>2.3.</v>
          </cell>
          <cell r="B172" t="str">
            <v>Основное мероприятие «Формирование положительного образа предпринимателя, популяризация роли предпринимательства»</v>
          </cell>
        </row>
        <row r="175">
          <cell r="A175" t="str">
            <v>2.3.1.</v>
          </cell>
          <cell r="B175" t="str">
            <v>Организация и проведение ежегодного краевого конкурса «Предприниматель Приморья» и «Ты-Предприниматель»</v>
          </cell>
          <cell r="C175" t="str">
            <v>департамент экономики и развития предпринимательства Приморского края</v>
          </cell>
        </row>
        <row r="178">
          <cell r="C178" t="str">
            <v>департамент по делам молодежи Приморского края</v>
          </cell>
        </row>
        <row r="179">
          <cell r="A179" t="str">
            <v>2.3.2.</v>
          </cell>
          <cell r="B179" t="str">
            <v>Организация и проведение:
    мероприятий по празднованию Дня российского предпринимателя; 
    ежегодной краевой конференции предпринимателей</v>
          </cell>
          <cell r="C179" t="str">
            <v>департамент экономики и развития предпринимательства Приморского края</v>
          </cell>
        </row>
        <row r="182">
          <cell r="A182" t="str">
            <v>2.3.3.</v>
          </cell>
          <cell r="B182" t="str">
            <v>Организация и проведение Съезда предпринимателей Приморского края</v>
          </cell>
          <cell r="C182" t="str">
            <v>департамент экономики и развития предпринимательства Приморского края</v>
          </cell>
        </row>
        <row r="185">
          <cell r="A185" t="str">
            <v>2.3.4.</v>
          </cell>
          <cell r="B185" t="str">
            <v xml:space="preserve">Осуществление информационной поддержки, в том числе:
  обеспечение функционирования страницы «Малый бизнес Приморья» официального сайта Администрации Приморского края в сети Интернет и регионального портала поддержки малого и среднего предпринимательства </v>
          </cell>
          <cell r="C185" t="str">
            <v>департамент экономики и развития предпринимательства Приморского края</v>
          </cell>
        </row>
        <row r="186">
          <cell r="A186" t="str">
            <v>2.4.</v>
          </cell>
          <cell r="C186" t="str">
            <v>департамент экономики и развития предпринимательства Приморского края</v>
          </cell>
        </row>
        <row r="187">
          <cell r="A187" t="str">
            <v>2.4.1.</v>
          </cell>
          <cell r="C187" t="str">
            <v>департамент экономики и развития предпринимательства Приморского края</v>
          </cell>
        </row>
        <row r="188">
          <cell r="A188" t="str">
            <v>3.</v>
          </cell>
          <cell r="B188" t="str">
            <v>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2020 годы</v>
          </cell>
        </row>
        <row r="189">
          <cell r="A189" t="str">
            <v>3.1.</v>
          </cell>
          <cell r="B189" t="str">
            <v>Основное мероприятие «Управление бюджетным процессом в Приморском крае»</v>
          </cell>
          <cell r="C189" t="str">
            <v>департамент финансов Приморского края</v>
          </cell>
        </row>
        <row r="195">
          <cell r="A195" t="str">
            <v>3.1.1.</v>
          </cell>
          <cell r="B195" t="str">
            <v>Руководство и управление в сфере установленных функций органов государственной власти Приморского края</v>
          </cell>
          <cell r="C195" t="str">
            <v>департамент финансов Приморского края</v>
          </cell>
        </row>
        <row r="201">
          <cell r="A201" t="str">
            <v>3.1.2.</v>
          </cell>
          <cell r="B201" t="str">
            <v>Расходы на совершенствование бюджетного процесса Приморского края</v>
          </cell>
          <cell r="C201" t="str">
            <v>департамент финансов Приморского края</v>
          </cell>
        </row>
        <row r="207">
          <cell r="A207" t="str">
            <v>3.2.</v>
          </cell>
          <cell r="B207" t="str">
            <v>Основное мероприятие «Совершенствование межбюджетных отношений в Приморском крае»</v>
          </cell>
          <cell r="C207" t="str">
            <v>департамент финансов Приморского края</v>
          </cell>
        </row>
        <row r="224">
          <cell r="A224" t="str">
            <v>3.2.1.</v>
          </cell>
          <cell r="B224" t="str">
            <v>Выравнивание бюджетной обеспеченности поселений</v>
          </cell>
          <cell r="C224" t="str">
            <v>департамент финансов Приморского края</v>
          </cell>
        </row>
        <row r="227">
          <cell r="A227" t="str">
            <v>3.2.2.</v>
          </cell>
          <cell r="B227" t="str">
            <v>Выравнивание бюджетной обеспеченности муниципальных районов (городских округов)</v>
          </cell>
          <cell r="C227" t="str">
            <v>департамент финансов Приморского края</v>
          </cell>
        </row>
        <row r="230">
          <cell r="A230" t="str">
            <v>3.2.3.</v>
          </cell>
          <cell r="B230" t="str">
            <v>Обеспечение сбалансированности бюджетов муниципальных образований</v>
          </cell>
          <cell r="C230" t="str">
            <v>департамент финансов Приморского края</v>
          </cell>
        </row>
        <row r="233">
          <cell r="A233" t="str">
            <v>3.2.4.</v>
          </cell>
          <cell r="B233" t="str">
            <v>Поощрение за достигнутые результаты в работе по повышению качества управления бюджетным процессом органами местного самоуправления</v>
          </cell>
          <cell r="C233" t="str">
            <v>департамент финансов Приморского края</v>
          </cell>
        </row>
        <row r="236">
          <cell r="A236" t="str">
            <v>3.2.5.</v>
          </cell>
          <cell r="B236" t="str">
            <v>Выравнивание бюджетной обеспеченности поселений, входящих в состав муниципальных районов</v>
          </cell>
          <cell r="C236" t="str">
            <v>департамент финансов Приморского края</v>
          </cell>
        </row>
        <row r="239">
          <cell r="A239" t="str">
            <v>3.2.6.</v>
          </cell>
          <cell r="B239" t="str">
            <v>Создание условий для устойчивого исполнения бюджетов закрытых административно-территориальных образований</v>
          </cell>
          <cell r="C239" t="str">
            <v>департамент финансов Приморского края</v>
          </cell>
        </row>
        <row r="242">
          <cell r="A242" t="str">
            <v>3.3.</v>
          </cell>
          <cell r="B242" t="str">
            <v>Основное мероприятие «Совершенствование управления государственным долгом Приморского края»</v>
          </cell>
          <cell r="C242" t="str">
            <v>департамент финансов Приморского края</v>
          </cell>
        </row>
        <row r="249">
          <cell r="A249" t="str">
            <v>3.3.1.</v>
          </cell>
          <cell r="B249" t="str">
            <v>Обслуживание государственного долга Приморского края (за исключением реструктурированной задолженности)</v>
          </cell>
          <cell r="C249" t="str">
            <v>департамент финансов Приморского края</v>
          </cell>
        </row>
        <row r="254">
          <cell r="A254" t="str">
            <v>3.3.2.</v>
          </cell>
          <cell r="B254" t="str">
            <v>Обслуживание государственного долга по реструктурированной задолженности по бюджетным кредитам Приморского края</v>
          </cell>
          <cell r="C254" t="str">
            <v>департамент финансов Приморского края</v>
          </cell>
        </row>
        <row r="259">
          <cell r="A259" t="str">
            <v>4.</v>
          </cell>
          <cell r="B259" t="str">
            <v>Подпрограмма № 4 «Управление имуществом, находящимся в собственности и в ведении Приморского края» на 2014-2020 годы</v>
          </cell>
        </row>
        <row r="260">
          <cell r="A260" t="str">
            <v>4.1.</v>
          </cell>
          <cell r="B260" t="str">
            <v>Основное мероприятие «Управление и распоряжение имуществом, находящимся в собственности и в ведении Приморского края»</v>
          </cell>
          <cell r="C260" t="str">
            <v>департамент земельных и имущественных отношений Приморского края</v>
          </cell>
        </row>
        <row r="262">
          <cell r="A262" t="str">
            <v>4.1.1.</v>
          </cell>
          <cell r="B262" t="str">
            <v>Руководство и управление в сфере установленных функций органов государственной власти Приморского края</v>
          </cell>
          <cell r="C262" t="str">
            <v>департамент земельных и имущественных отношений Приморского края</v>
          </cell>
        </row>
        <row r="264">
          <cell r="A264" t="str">
            <v>4.1.2.</v>
          </cell>
          <cell r="C264" t="str">
            <v>департамент земельных и имущественных отношений Приморского края</v>
          </cell>
        </row>
        <row r="267">
          <cell r="A267" t="str">
            <v>4.1.3.</v>
          </cell>
          <cell r="B267" t="str">
            <v>Обеспечение деятельности подведомственного краевого государственного казенного учреждения «Управление землями и имуществом на территории Приморского края»</v>
          </cell>
          <cell r="C267" t="str">
            <v>департамент земельных и имущественных отношений Приморского края</v>
          </cell>
        </row>
        <row r="269">
          <cell r="A269" t="str">
            <v>4.2.</v>
          </cell>
          <cell r="C269" t="str">
            <v>департамент земельных и имущественных отношений Приморского края</v>
          </cell>
        </row>
        <row r="271">
          <cell r="A271" t="str">
            <v>4.2.1.</v>
          </cell>
          <cell r="C271" t="str">
            <v>департамент земельных и имущественных отношений Приморского края</v>
          </cell>
        </row>
        <row r="273">
          <cell r="A273" t="str">
            <v>4.2.2.</v>
          </cell>
          <cell r="C273" t="str">
            <v>департамент земельных и имущественных отношений Приморского края</v>
          </cell>
        </row>
        <row r="275">
          <cell r="A275" t="str">
            <v>4.2.3.</v>
          </cell>
          <cell r="C275" t="str">
            <v>департамент земельных и имущественных отношений Приморского края</v>
          </cell>
        </row>
        <row r="277">
          <cell r="A277" t="str">
            <v>4.2.4.</v>
          </cell>
          <cell r="C277" t="str">
            <v>департамент земельных и имущественных отношений Приморского края</v>
          </cell>
        </row>
        <row r="281">
          <cell r="A281" t="str">
            <v>4.3.</v>
          </cell>
          <cell r="B281" t="str">
            <v>Основное мероприятие «Поддержка строительства гостевого комплекса и  инфраструктуры на о. Русский»</v>
          </cell>
          <cell r="C281" t="str">
            <v>департамент земельных и имущественных отношений Приморского края</v>
          </cell>
        </row>
        <row r="283">
          <cell r="A283" t="str">
            <v>4.3.1.</v>
          </cell>
          <cell r="C283" t="str">
            <v>департамент земельных и имущественных отношений Приморского края</v>
          </cell>
        </row>
        <row r="285">
          <cell r="A285" t="str">
            <v>4.3.2.</v>
          </cell>
          <cell r="C285" t="str">
            <v>департамент земельных и имущественных отношений Приморского края</v>
          </cell>
        </row>
        <row r="287">
          <cell r="A287" t="str">
            <v>4.4.</v>
          </cell>
          <cell r="B287" t="str">
            <v>Основное мероприятие «Поддержка юридических лиц,  не являющихся государственными или муниципальными учреждениями и государственными или муниципальными унитарными предприятиями, в целях привлечения инвестиций в Приморский край»</v>
          </cell>
          <cell r="C287" t="str">
            <v>департамент земельных и имущественных отношений Приморского края</v>
          </cell>
        </row>
        <row r="289">
          <cell r="A289" t="str">
            <v>4.4.1.</v>
          </cell>
          <cell r="C289" t="str">
            <v>департамент земельных и имущественных отношений Приморского края</v>
          </cell>
        </row>
        <row r="291">
          <cell r="A291" t="str">
            <v>5.</v>
          </cell>
          <cell r="B291" t="str">
            <v>Подпрограмма № 5 «Поддержка социально ориентированных некоммерческих и иных общественных организаций в Приморском крае» на 2014-2020 годы</v>
          </cell>
        </row>
        <row r="297">
          <cell r="A297" t="str">
            <v>5.1.</v>
          </cell>
          <cell r="B297" t="str">
            <v>Основное мероприятие «Поддержка социально ориентированных некоммерческих организаций в Приморском крае»</v>
          </cell>
          <cell r="C297" t="str">
            <v xml:space="preserve">департамент внутренней политики Приморского края </v>
          </cell>
        </row>
        <row r="301">
          <cell r="A301" t="str">
            <v>5.1.1.</v>
          </cell>
          <cell r="B301" t="str">
            <v>Проведение социологического опроса по вопросам и проблемам деятельности СО НКО</v>
          </cell>
          <cell r="C301" t="str">
            <v>департамент внутренней политики Приморского края</v>
          </cell>
        </row>
        <row r="303">
          <cell r="A303" t="str">
            <v>5.1.2.</v>
          </cell>
          <cell r="C303" t="str">
            <v>департамент внутренней политики Приморского края</v>
          </cell>
        </row>
        <row r="307">
          <cell r="A307" t="str">
            <v>5.1.2.1.</v>
          </cell>
          <cell r="B307" t="str">
            <v>Социальная адаптация инвалидов и их семей</v>
          </cell>
          <cell r="C307" t="str">
            <v>департамент внутренней политики Приморского края</v>
          </cell>
        </row>
        <row r="309">
          <cell r="A309" t="str">
            <v>5.1.2.2.</v>
          </cell>
          <cell r="B309" t="str">
            <v>Укрепление межнациональных, межэтнических и межконфессиональных отношений, профилактика экстремизма и ксенофобии</v>
          </cell>
          <cell r="C309" t="str">
            <v>департамент внутренней политики Приморского края</v>
          </cell>
        </row>
        <row r="311">
          <cell r="A311" t="str">
            <v>5.1.2.3.</v>
          </cell>
          <cell r="B311" t="str">
            <v>Развитие институтов гражданского общества</v>
          </cell>
          <cell r="C311" t="str">
            <v>департамент внутренней политики Приморского края</v>
          </cell>
        </row>
        <row r="313">
          <cell r="A313" t="str">
            <v>5.1.2.4.</v>
          </cell>
          <cell r="B313" t="str">
            <v>Гражданско-патриотическое воспитание, краеведение</v>
          </cell>
          <cell r="C313" t="str">
            <v>департамент внутренней политики Приморского края</v>
          </cell>
        </row>
        <row r="315">
          <cell r="A315" t="str">
            <v>5.1.2.5.</v>
          </cell>
          <cell r="B315" t="str">
            <v>Профилактика незаконного потребления наркотических средств и психотропных веществ, наркомании, социальная реабилитация, социальная и трудовая реинтеграция лиц, потребляющих наркотические средства или психотропные вещества</v>
          </cell>
          <cell r="C315" t="str">
            <v>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v>
          </cell>
        </row>
        <row r="317">
          <cell r="A317" t="str">
            <v>5.1.3.</v>
          </cell>
          <cell r="B317" t="str">
            <v>Имущественная поддержка СО НКО</v>
          </cell>
          <cell r="C317" t="str">
            <v>департамент земельных и имущественных отношений Приморского края</v>
          </cell>
        </row>
        <row r="318">
          <cell r="A318" t="str">
            <v>5.1.3.1.</v>
          </cell>
          <cell r="B318" t="str">
            <v xml:space="preserve">Предоставление во владение и (или) в пользование СО НКО имущества Приморского края </v>
          </cell>
          <cell r="C318" t="str">
            <v>департамент земельных и имущественных отношений Приморского края</v>
          </cell>
        </row>
        <row r="319">
          <cell r="A319" t="str">
            <v>5.1.4.</v>
          </cell>
          <cell r="B319" t="str">
            <v>Информационная поддержка СО НКО</v>
          </cell>
          <cell r="C319" t="str">
            <v>департамент информатизации и телекоммуникаций Приморского края;</v>
          </cell>
        </row>
        <row r="320">
          <cell r="C320" t="str">
            <v>департамент внутренней политики Приморского края;</v>
          </cell>
        </row>
        <row r="321">
          <cell r="C321" t="str">
            <v xml:space="preserve">департамент  информационной политики Приморского края    </v>
          </cell>
        </row>
        <row r="322">
          <cell r="A322" t="str">
            <v>5.1.4.1.</v>
          </cell>
          <cell r="B322" t="str">
            <v>Создание и обеспечение функционирования раздела на сайте Администрации Приморского края по поддержке СО НКО</v>
          </cell>
          <cell r="C322" t="str">
            <v>департамент информатизации и телекоммуникаций Приморского края;
департамент внутренней политики Приморского края</v>
          </cell>
        </row>
        <row r="323">
          <cell r="A323" t="str">
            <v>5.1.4.2.</v>
          </cell>
          <cell r="B323" t="str">
            <v xml:space="preserve">Обеспечение  освещения деятельности СО НКО, благотворительной деятельности и добровольчества в средствах массовой информации Приморского края </v>
          </cell>
          <cell r="C323" t="str">
            <v xml:space="preserve">департамент  информационной политики Приморского края </v>
          </cell>
        </row>
        <row r="324">
          <cell r="A324" t="str">
            <v>5.1.4.3.</v>
          </cell>
          <cell r="B324" t="str">
            <v>Формирование и ведение краевого реестра СО НКО – получателей поддержки</v>
          </cell>
          <cell r="C324" t="str">
            <v>департамент внутренней политики Приморского края</v>
          </cell>
        </row>
        <row r="325">
          <cell r="A325" t="str">
            <v>5.2.</v>
          </cell>
          <cell r="B325" t="str">
            <v>Основное мероприятие «Поддержка иных общественных организаций в Приморском крае»</v>
          </cell>
          <cell r="C325" t="str">
            <v>департамент внутренней политики Приморского края</v>
          </cell>
        </row>
        <row r="326">
          <cell r="A326" t="str">
            <v>5.2.1.</v>
          </cell>
          <cell r="B326" t="str">
            <v>Предоставление субсидий Приморской краевой организации общероссийской общественной организации «Всероссийское общество инвалидов»</v>
          </cell>
          <cell r="C326" t="str">
            <v>департамент внутренней политики Приморского края</v>
          </cell>
        </row>
        <row r="327">
          <cell r="A327" t="str">
            <v>5.2.2.</v>
          </cell>
          <cell r="B327" t="str">
            <v>Предоставление субсидий Приморской краевой организации Общероссийской общественной организации инвалидов «Всероссийское ордена Трудового Красного Знамени общество слепых»</v>
          </cell>
          <cell r="C327" t="str">
            <v>департамент внутренней политики Приморского края</v>
          </cell>
        </row>
        <row r="328">
          <cell r="A328" t="str">
            <v>5.2.3.</v>
          </cell>
          <cell r="B328" t="str">
            <v>Предоставление субсидий Приморскому региональному отделению Общероссийской общественной организации инвалидов «Всероссийское общество глухих»</v>
          </cell>
          <cell r="C328" t="str">
            <v>департамент внутренней политики Приморского края</v>
          </cell>
        </row>
        <row r="329">
          <cell r="A329" t="str">
            <v>5.2.4.</v>
          </cell>
          <cell r="B329" t="str">
            <v>Предоставление субсидий Приморской краевой общественной организации ветеранов (пенсионеров) войны, труда, Вооруженных Сил и правоохранительных органов</v>
          </cell>
          <cell r="C329" t="str">
            <v>департамент внутренней политики Приморского края</v>
          </cell>
        </row>
      </sheetData>
      <sheetData sheetId="2" refreshError="1">
        <row r="10">
          <cell r="B10" t="str">
            <v>Государственная программа Приморского края «Экономическое развитие и инновационная экономика Приморского     края»    на    2013 - 2020 годы</v>
          </cell>
        </row>
        <row r="27">
          <cell r="A27" t="str">
            <v>1.</v>
          </cell>
          <cell r="B27" t="str">
            <v>Подпрограмма №  1 «Улучшение инвестиционного климата в Приморском крае»  на 2013-2020 годы</v>
          </cell>
        </row>
        <row r="157">
          <cell r="L157">
            <v>0</v>
          </cell>
        </row>
        <row r="185">
          <cell r="E185">
            <v>0</v>
          </cell>
          <cell r="F185">
            <v>0</v>
          </cell>
          <cell r="G185">
            <v>0</v>
          </cell>
          <cell r="H185">
            <v>0</v>
          </cell>
          <cell r="I185">
            <v>0</v>
          </cell>
          <cell r="J185">
            <v>0</v>
          </cell>
          <cell r="K185">
            <v>0</v>
          </cell>
          <cell r="L185">
            <v>0</v>
          </cell>
        </row>
        <row r="256">
          <cell r="E256">
            <v>2900</v>
          </cell>
          <cell r="F256">
            <v>7320</v>
          </cell>
          <cell r="G256">
            <v>9329</v>
          </cell>
        </row>
        <row r="263">
          <cell r="E263">
            <v>36</v>
          </cell>
          <cell r="F263">
            <v>0</v>
          </cell>
          <cell r="G263">
            <v>0</v>
          </cell>
          <cell r="I263">
            <v>0</v>
          </cell>
          <cell r="J263">
            <v>0</v>
          </cell>
          <cell r="K263">
            <v>0</v>
          </cell>
          <cell r="L263">
            <v>0</v>
          </cell>
        </row>
        <row r="270">
          <cell r="E270">
            <v>20000</v>
          </cell>
          <cell r="F270">
            <v>20000</v>
          </cell>
          <cell r="G270">
            <v>19000</v>
          </cell>
          <cell r="J270">
            <v>20000</v>
          </cell>
          <cell r="K270">
            <v>20000</v>
          </cell>
          <cell r="L270">
            <v>20000</v>
          </cell>
        </row>
        <row r="338">
          <cell r="A338" t="str">
            <v>2.3.</v>
          </cell>
          <cell r="B338" t="str">
            <v>Основное мероприятие «Формирование положительного образа предпринимателя, популяризация роли предпринимательства»</v>
          </cell>
        </row>
        <row r="376">
          <cell r="M376">
            <v>0</v>
          </cell>
        </row>
        <row r="380">
          <cell r="A380" t="str">
            <v>2.4.1.</v>
          </cell>
          <cell r="B380" t="str">
            <v>Сбор, анализ и систематизация данных в рамках проведения выборочного обседования субъектов малого и среднего предпринимательства, производящих и реализующих (работы, услуги), предназначеные для внутреннего рынка Российской Федерации и (или) экспорта - пол</v>
          </cell>
          <cell r="C380" t="str">
            <v>всего</v>
          </cell>
          <cell r="D380">
            <v>784</v>
          </cell>
          <cell r="E380">
            <v>0</v>
          </cell>
          <cell r="F380">
            <v>0</v>
          </cell>
          <cell r="G380">
            <v>0</v>
          </cell>
          <cell r="H380">
            <v>0</v>
          </cell>
          <cell r="I380">
            <v>0</v>
          </cell>
          <cell r="J380">
            <v>0</v>
          </cell>
          <cell r="K380">
            <v>0</v>
          </cell>
          <cell r="L380">
            <v>0</v>
          </cell>
          <cell r="M380">
            <v>0</v>
          </cell>
        </row>
        <row r="403">
          <cell r="I403">
            <v>89424.1</v>
          </cell>
          <cell r="J403">
            <v>89424.1</v>
          </cell>
          <cell r="K403">
            <v>89424.1</v>
          </cell>
          <cell r="L403">
            <v>89424.1</v>
          </cell>
        </row>
        <row r="410">
          <cell r="F410">
            <v>0</v>
          </cell>
          <cell r="I410">
            <v>32590</v>
          </cell>
          <cell r="J410">
            <v>32590</v>
          </cell>
          <cell r="K410">
            <v>32590</v>
          </cell>
          <cell r="L410">
            <v>32590</v>
          </cell>
        </row>
        <row r="466">
          <cell r="E466">
            <v>64226</v>
          </cell>
          <cell r="F466">
            <v>175823.7</v>
          </cell>
        </row>
        <row r="473">
          <cell r="H473">
            <v>994175.1</v>
          </cell>
          <cell r="I473">
            <v>994175.1</v>
          </cell>
          <cell r="J473">
            <v>994175.1</v>
          </cell>
          <cell r="K473">
            <v>994175.1</v>
          </cell>
          <cell r="L473">
            <v>994175.1</v>
          </cell>
        </row>
        <row r="550">
          <cell r="G550">
            <v>40556.97</v>
          </cell>
        </row>
        <row r="714">
          <cell r="L714">
            <v>550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1"/>
      <sheetName val="Приложение № 2 (труд.ресурсы)"/>
      <sheetName val="Приложение № 2 (№3 к ГП)"/>
      <sheetName val="Приложение № 4"/>
      <sheetName val="Приложение № 2 (№3 к ГП) (3)"/>
      <sheetName val="Приложение № 3 (№5 к ГП)"/>
      <sheetName val="Приложение № 4 (№6 к ГП)"/>
      <sheetName val="Лист1"/>
      <sheetName val="Лист2"/>
    </sheetNames>
    <sheetDataSet>
      <sheetData sheetId="0" refreshError="1"/>
      <sheetData sheetId="1" refreshError="1"/>
      <sheetData sheetId="2" refreshError="1"/>
      <sheetData sheetId="3" refreshError="1"/>
      <sheetData sheetId="4" refreshError="1"/>
      <sheetData sheetId="5" refreshError="1"/>
      <sheetData sheetId="6">
        <row r="278">
          <cell r="E278">
            <v>0</v>
          </cell>
          <cell r="F278">
            <v>0</v>
          </cell>
          <cell r="G278">
            <v>0</v>
          </cell>
          <cell r="H278">
            <v>0</v>
          </cell>
          <cell r="J278">
            <v>0</v>
          </cell>
          <cell r="K278">
            <v>0</v>
          </cell>
          <cell r="L278">
            <v>0</v>
          </cell>
        </row>
        <row r="282">
          <cell r="A282" t="str">
            <v>2.1.6.</v>
          </cell>
          <cell r="B282" t="str">
            <v>Субсидии в виде имущественного взноса автономной некоммерческой организации "Инжиниринговый центр Приморского края"</v>
          </cell>
        </row>
        <row r="284">
          <cell r="I284">
            <v>40</v>
          </cell>
        </row>
      </sheetData>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2 (приложение №1)"/>
      <sheetName val="Приложение № 3 (приложение №2)"/>
      <sheetName val="Приложение № 4 (приложение №3)"/>
      <sheetName val="Приложение № 5 (приложение №4)"/>
      <sheetName val="Приложение № 6 (приложение №5)"/>
      <sheetName val="Приложение № 7 (приложение № 6)"/>
    </sheetNames>
    <sheetDataSet>
      <sheetData sheetId="0" refreshError="1"/>
      <sheetData sheetId="1" refreshError="1"/>
      <sheetData sheetId="2" refreshError="1"/>
      <sheetData sheetId="3" refreshError="1"/>
      <sheetData sheetId="4" refreshError="1">
        <row r="152">
          <cell r="I152">
            <v>4000</v>
          </cell>
        </row>
        <row r="153">
          <cell r="I153">
            <v>8250</v>
          </cell>
        </row>
      </sheetData>
      <sheetData sheetId="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1"/>
  <sheetViews>
    <sheetView view="pageBreakPreview" topLeftCell="A5" zoomScale="55" zoomScaleNormal="100" zoomScaleSheetLayoutView="55" zoomScalePageLayoutView="60" workbookViewId="0">
      <pane xSplit="2" ySplit="6" topLeftCell="C23" activePane="bottomRight" state="frozen"/>
      <selection activeCell="A5" sqref="A5"/>
      <selection pane="topRight" activeCell="C5" sqref="C5"/>
      <selection pane="bottomLeft" activeCell="A11" sqref="A11"/>
      <selection pane="bottomRight" activeCell="B26" sqref="B26"/>
    </sheetView>
  </sheetViews>
  <sheetFormatPr defaultRowHeight="15" x14ac:dyDescent="0.25"/>
  <cols>
    <col min="1" max="1" width="6.85546875" style="27" bestFit="1" customWidth="1"/>
    <col min="2" max="2" width="38.85546875" style="27" customWidth="1"/>
    <col min="3" max="3" width="11" style="27" customWidth="1"/>
    <col min="4" max="4" width="11.42578125" style="27" customWidth="1"/>
    <col min="5" max="5" width="10.85546875" style="27" customWidth="1"/>
    <col min="6" max="6" width="11.5703125" style="27" customWidth="1"/>
    <col min="7" max="8" width="11" style="27" customWidth="1"/>
    <col min="9" max="9" width="11.5703125" style="27" customWidth="1"/>
    <col min="10" max="10" width="11" style="27" customWidth="1"/>
    <col min="11" max="11" width="11.5703125" style="27" customWidth="1"/>
    <col min="12" max="12" width="11.42578125" style="27" customWidth="1"/>
    <col min="13" max="13" width="12" style="27" customWidth="1"/>
    <col min="14" max="16384" width="9.140625" style="27"/>
  </cols>
  <sheetData>
    <row r="1" spans="1:14" ht="243" customHeight="1" x14ac:dyDescent="0.3">
      <c r="A1" s="25"/>
      <c r="B1" s="25"/>
      <c r="C1" s="25"/>
      <c r="D1" s="25"/>
      <c r="E1" s="25"/>
      <c r="F1" s="265" t="s">
        <v>356</v>
      </c>
      <c r="G1" s="265"/>
      <c r="H1" s="265"/>
      <c r="I1" s="265"/>
      <c r="J1" s="265"/>
      <c r="K1" s="265"/>
      <c r="L1" s="265"/>
      <c r="M1" s="265"/>
      <c r="N1" s="26"/>
    </row>
    <row r="2" spans="1:14" ht="15" customHeight="1" x14ac:dyDescent="0.3">
      <c r="A2" s="25"/>
      <c r="B2" s="25"/>
      <c r="C2" s="25"/>
      <c r="D2" s="25"/>
      <c r="E2" s="25"/>
      <c r="F2" s="25"/>
      <c r="G2" s="25"/>
      <c r="H2" s="25"/>
      <c r="I2" s="25"/>
      <c r="J2" s="28"/>
    </row>
    <row r="3" spans="1:14" ht="31.5" customHeight="1" x14ac:dyDescent="0.25">
      <c r="A3" s="266" t="s">
        <v>357</v>
      </c>
      <c r="B3" s="266"/>
      <c r="C3" s="266"/>
      <c r="D3" s="266"/>
      <c r="E3" s="266"/>
      <c r="F3" s="266"/>
      <c r="G3" s="266"/>
      <c r="H3" s="266"/>
      <c r="I3" s="266"/>
      <c r="J3" s="266"/>
      <c r="K3" s="266"/>
      <c r="L3" s="266"/>
      <c r="M3" s="266"/>
    </row>
    <row r="4" spans="1:14" ht="18.75" x14ac:dyDescent="0.25">
      <c r="A4" s="267" t="s">
        <v>358</v>
      </c>
      <c r="B4" s="267"/>
      <c r="C4" s="267"/>
      <c r="D4" s="267"/>
      <c r="E4" s="267"/>
      <c r="F4" s="267"/>
      <c r="G4" s="267"/>
      <c r="H4" s="267"/>
      <c r="I4" s="267"/>
      <c r="J4" s="267"/>
      <c r="K4" s="267"/>
      <c r="L4" s="267"/>
      <c r="M4" s="267"/>
    </row>
    <row r="5" spans="1:14" ht="36" customHeight="1" x14ac:dyDescent="0.25">
      <c r="A5" s="266" t="s">
        <v>359</v>
      </c>
      <c r="B5" s="266"/>
      <c r="C5" s="266"/>
      <c r="D5" s="266"/>
      <c r="E5" s="266"/>
      <c r="F5" s="266"/>
      <c r="G5" s="266"/>
      <c r="H5" s="266"/>
      <c r="I5" s="266"/>
      <c r="J5" s="266"/>
      <c r="K5" s="266"/>
      <c r="L5" s="266"/>
      <c r="M5" s="266"/>
    </row>
    <row r="6" spans="1:14" x14ac:dyDescent="0.25">
      <c r="J6" s="29"/>
    </row>
    <row r="7" spans="1:14" ht="15.75" customHeight="1" x14ac:dyDescent="0.25">
      <c r="A7" s="268" t="s">
        <v>0</v>
      </c>
      <c r="B7" s="268" t="s">
        <v>360</v>
      </c>
      <c r="C7" s="268" t="s">
        <v>361</v>
      </c>
      <c r="D7" s="269" t="s">
        <v>362</v>
      </c>
      <c r="E7" s="270"/>
      <c r="F7" s="270"/>
      <c r="G7" s="270"/>
      <c r="H7" s="270"/>
      <c r="I7" s="270"/>
      <c r="J7" s="270"/>
      <c r="K7" s="270"/>
      <c r="L7" s="270"/>
      <c r="M7" s="271"/>
    </row>
    <row r="8" spans="1:14" ht="33" customHeight="1" x14ac:dyDescent="0.25">
      <c r="A8" s="268"/>
      <c r="B8" s="268"/>
      <c r="C8" s="268"/>
      <c r="D8" s="30">
        <v>2011</v>
      </c>
      <c r="E8" s="30">
        <v>2012</v>
      </c>
      <c r="F8" s="30">
        <v>2013</v>
      </c>
      <c r="G8" s="30">
        <v>2014</v>
      </c>
      <c r="H8" s="30">
        <v>2015</v>
      </c>
      <c r="I8" s="30">
        <v>2016</v>
      </c>
      <c r="J8" s="30">
        <v>2017</v>
      </c>
      <c r="K8" s="30">
        <v>2018</v>
      </c>
      <c r="L8" s="30">
        <v>2019</v>
      </c>
      <c r="M8" s="30">
        <v>2020</v>
      </c>
    </row>
    <row r="9" spans="1:14" ht="21" customHeight="1" x14ac:dyDescent="0.25">
      <c r="A9" s="30">
        <v>1</v>
      </c>
      <c r="B9" s="30">
        <v>2</v>
      </c>
      <c r="C9" s="30">
        <v>3</v>
      </c>
      <c r="D9" s="30">
        <v>4</v>
      </c>
      <c r="E9" s="30">
        <v>5</v>
      </c>
      <c r="F9" s="30">
        <v>6</v>
      </c>
      <c r="G9" s="30">
        <v>7</v>
      </c>
      <c r="H9" s="30">
        <v>8</v>
      </c>
      <c r="I9" s="30">
        <v>9</v>
      </c>
      <c r="J9" s="30">
        <v>10</v>
      </c>
      <c r="K9" s="30">
        <v>11</v>
      </c>
      <c r="L9" s="30">
        <v>12</v>
      </c>
      <c r="M9" s="30">
        <v>13</v>
      </c>
    </row>
    <row r="10" spans="1:14" ht="24" customHeight="1" x14ac:dyDescent="0.25">
      <c r="A10" s="259" t="str">
        <f>'[1]Приложение № 6 (приложение № 5)'!B10</f>
        <v>Государственная программа Приморского края «Экономическое развитие и инновационная экономика Приморского     края»    на    2013 - 2020 годы</v>
      </c>
      <c r="B10" s="259"/>
      <c r="C10" s="259"/>
      <c r="D10" s="259"/>
      <c r="E10" s="259"/>
      <c r="F10" s="259"/>
      <c r="G10" s="259"/>
      <c r="H10" s="259"/>
      <c r="I10" s="259"/>
      <c r="J10" s="259"/>
      <c r="K10" s="259"/>
      <c r="L10" s="259"/>
      <c r="M10" s="259"/>
    </row>
    <row r="11" spans="1:14" ht="71.25" customHeight="1" x14ac:dyDescent="0.25">
      <c r="A11" s="31" t="s">
        <v>2</v>
      </c>
      <c r="B11" s="32" t="s">
        <v>363</v>
      </c>
      <c r="C11" s="31" t="s">
        <v>364</v>
      </c>
      <c r="D11" s="31">
        <v>107.3</v>
      </c>
      <c r="E11" s="31">
        <v>105.1</v>
      </c>
      <c r="F11" s="31" t="s">
        <v>365</v>
      </c>
      <c r="G11" s="31" t="s">
        <v>366</v>
      </c>
      <c r="H11" s="31">
        <v>100.3</v>
      </c>
      <c r="I11" s="108">
        <v>101.1</v>
      </c>
      <c r="J11" s="105">
        <v>102.2</v>
      </c>
      <c r="K11" s="105">
        <v>103.6</v>
      </c>
      <c r="L11" s="105">
        <v>103.9</v>
      </c>
      <c r="M11" s="105">
        <v>104</v>
      </c>
    </row>
    <row r="12" spans="1:14" ht="24" customHeight="1" x14ac:dyDescent="0.25">
      <c r="A12" s="31" t="s">
        <v>8</v>
      </c>
      <c r="B12" s="32" t="s">
        <v>367</v>
      </c>
      <c r="C12" s="31" t="s">
        <v>364</v>
      </c>
      <c r="D12" s="31">
        <v>106.7</v>
      </c>
      <c r="E12" s="31">
        <v>104.6</v>
      </c>
      <c r="F12" s="31">
        <v>105.9</v>
      </c>
      <c r="G12" s="31">
        <v>106</v>
      </c>
      <c r="H12" s="33">
        <v>102.3469387755102</v>
      </c>
      <c r="I12" s="105">
        <v>101.2</v>
      </c>
      <c r="J12" s="105">
        <v>101.8</v>
      </c>
      <c r="K12" s="105">
        <v>103.5</v>
      </c>
      <c r="L12" s="105">
        <v>104.7</v>
      </c>
      <c r="M12" s="105">
        <v>105.1</v>
      </c>
    </row>
    <row r="13" spans="1:14" ht="67.5" customHeight="1" x14ac:dyDescent="0.25">
      <c r="A13" s="31" t="s">
        <v>23</v>
      </c>
      <c r="B13" s="32" t="s">
        <v>368</v>
      </c>
      <c r="C13" s="31" t="s">
        <v>364</v>
      </c>
      <c r="D13" s="31">
        <v>16.600000000000001</v>
      </c>
      <c r="E13" s="31">
        <v>17.600000000000001</v>
      </c>
      <c r="F13" s="31">
        <v>17.899999999999999</v>
      </c>
      <c r="G13" s="31">
        <v>18.600000000000001</v>
      </c>
      <c r="H13" s="31">
        <v>19.100000000000001</v>
      </c>
      <c r="I13" s="31">
        <v>19.600000000000001</v>
      </c>
      <c r="J13" s="31">
        <v>20.6</v>
      </c>
      <c r="K13" s="33">
        <v>21.58</v>
      </c>
      <c r="L13" s="33">
        <v>21.7</v>
      </c>
      <c r="M13" s="33">
        <v>22</v>
      </c>
    </row>
    <row r="14" spans="1:14" ht="51.75" customHeight="1" x14ac:dyDescent="0.25">
      <c r="A14" s="31" t="s">
        <v>27</v>
      </c>
      <c r="B14" s="32" t="s">
        <v>369</v>
      </c>
      <c r="C14" s="31" t="s">
        <v>370</v>
      </c>
      <c r="D14" s="31">
        <v>235400</v>
      </c>
      <c r="E14" s="31">
        <v>254700</v>
      </c>
      <c r="F14" s="31">
        <v>260600</v>
      </c>
      <c r="G14" s="31">
        <v>267300</v>
      </c>
      <c r="H14" s="31">
        <v>274600</v>
      </c>
      <c r="I14" s="31">
        <v>282700</v>
      </c>
      <c r="J14" s="31">
        <v>291800</v>
      </c>
      <c r="K14" s="31">
        <v>301900</v>
      </c>
      <c r="L14" s="31">
        <v>318191</v>
      </c>
      <c r="M14" s="31">
        <v>334482</v>
      </c>
    </row>
    <row r="15" spans="1:14" ht="72" customHeight="1" x14ac:dyDescent="0.25">
      <c r="A15" s="31" t="s">
        <v>110</v>
      </c>
      <c r="B15" s="32" t="s">
        <v>371</v>
      </c>
      <c r="C15" s="31" t="s">
        <v>364</v>
      </c>
      <c r="D15" s="31">
        <v>23.5</v>
      </c>
      <c r="E15" s="31">
        <v>24.1</v>
      </c>
      <c r="F15" s="31">
        <v>31</v>
      </c>
      <c r="G15" s="31">
        <v>31.2</v>
      </c>
      <c r="H15" s="31">
        <v>31.4</v>
      </c>
      <c r="I15" s="31">
        <v>31.7</v>
      </c>
      <c r="J15" s="31">
        <v>31.9</v>
      </c>
      <c r="K15" s="31">
        <v>32</v>
      </c>
      <c r="L15" s="31">
        <v>32.1</v>
      </c>
      <c r="M15" s="31">
        <v>32.200000000000003</v>
      </c>
    </row>
    <row r="16" spans="1:14" ht="86.25" customHeight="1" x14ac:dyDescent="0.25">
      <c r="A16" s="31" t="s">
        <v>372</v>
      </c>
      <c r="B16" s="32" t="s">
        <v>373</v>
      </c>
      <c r="C16" s="31" t="s">
        <v>374</v>
      </c>
      <c r="D16" s="33">
        <v>427839.1</v>
      </c>
      <c r="E16" s="33">
        <v>476862.3</v>
      </c>
      <c r="F16" s="33">
        <v>513426</v>
      </c>
      <c r="G16" s="33">
        <v>558536</v>
      </c>
      <c r="H16" s="33">
        <v>614241</v>
      </c>
      <c r="I16" s="33">
        <v>665454</v>
      </c>
      <c r="J16" s="33">
        <v>709349</v>
      </c>
      <c r="K16" s="33">
        <v>751909.94</v>
      </c>
      <c r="L16" s="33">
        <v>797024.53639999998</v>
      </c>
      <c r="M16" s="33">
        <v>843251.95900000003</v>
      </c>
    </row>
    <row r="17" spans="1:13" ht="87.75" customHeight="1" x14ac:dyDescent="0.25">
      <c r="A17" s="31" t="s">
        <v>375</v>
      </c>
      <c r="B17" s="32" t="s">
        <v>376</v>
      </c>
      <c r="C17" s="31" t="s">
        <v>364</v>
      </c>
      <c r="D17" s="31" t="s">
        <v>109</v>
      </c>
      <c r="E17" s="31" t="s">
        <v>109</v>
      </c>
      <c r="F17" s="34">
        <f>0.931*100</f>
        <v>93.100000000000009</v>
      </c>
      <c r="G17" s="34">
        <f>0.939*100</f>
        <v>93.899999999999991</v>
      </c>
      <c r="H17" s="34">
        <v>94.3</v>
      </c>
      <c r="I17" s="34">
        <v>94.7</v>
      </c>
      <c r="J17" s="34">
        <v>95</v>
      </c>
      <c r="K17" s="34">
        <v>95</v>
      </c>
      <c r="L17" s="35">
        <v>95</v>
      </c>
      <c r="M17" s="34">
        <v>95</v>
      </c>
    </row>
    <row r="18" spans="1:13" ht="70.5" customHeight="1" x14ac:dyDescent="0.25">
      <c r="A18" s="31" t="s">
        <v>377</v>
      </c>
      <c r="B18" s="32" t="s">
        <v>378</v>
      </c>
      <c r="C18" s="31" t="s">
        <v>374</v>
      </c>
      <c r="D18" s="33">
        <v>63577.75</v>
      </c>
      <c r="E18" s="33">
        <v>72978.009999999995</v>
      </c>
      <c r="F18" s="33">
        <v>75048.42</v>
      </c>
      <c r="G18" s="33">
        <v>80195.240000000005</v>
      </c>
      <c r="H18" s="33">
        <v>86270.8</v>
      </c>
      <c r="I18" s="33">
        <v>88858.92</v>
      </c>
      <c r="J18" s="33">
        <v>91524.73</v>
      </c>
      <c r="K18" s="33">
        <v>94270.399999999994</v>
      </c>
      <c r="L18" s="33">
        <v>97098.5</v>
      </c>
      <c r="M18" s="33">
        <v>100011.5</v>
      </c>
    </row>
    <row r="19" spans="1:13" ht="22.5" customHeight="1" x14ac:dyDescent="0.25">
      <c r="A19" s="260" t="str">
        <f>'[1]Приложение № 4 (приложение  (2'!B11</f>
        <v>Подпрограмма №  1 «Улучшение инвестиционного климата в Приморском крае»  на 2013-2020 годы</v>
      </c>
      <c r="B19" s="261"/>
      <c r="C19" s="261"/>
      <c r="D19" s="261"/>
      <c r="E19" s="261"/>
      <c r="F19" s="261"/>
      <c r="G19" s="261"/>
      <c r="H19" s="261"/>
      <c r="I19" s="261"/>
      <c r="J19" s="261"/>
      <c r="K19" s="261"/>
      <c r="L19" s="261"/>
      <c r="M19" s="262"/>
    </row>
    <row r="20" spans="1:13" ht="49.5" customHeight="1" x14ac:dyDescent="0.25">
      <c r="A20" s="31" t="s">
        <v>379</v>
      </c>
      <c r="B20" s="32" t="s">
        <v>380</v>
      </c>
      <c r="C20" s="31" t="s">
        <v>364</v>
      </c>
      <c r="D20" s="33" t="s">
        <v>109</v>
      </c>
      <c r="E20" s="33" t="s">
        <v>109</v>
      </c>
      <c r="F20" s="33">
        <v>23</v>
      </c>
      <c r="G20" s="33">
        <v>25</v>
      </c>
      <c r="H20" s="33">
        <v>25.5</v>
      </c>
      <c r="I20" s="33">
        <v>26</v>
      </c>
      <c r="J20" s="33">
        <v>27</v>
      </c>
      <c r="K20" s="33">
        <v>27</v>
      </c>
      <c r="L20" s="33">
        <v>27</v>
      </c>
      <c r="M20" s="33">
        <v>27</v>
      </c>
    </row>
    <row r="21" spans="1:13" ht="38.25" customHeight="1" x14ac:dyDescent="0.25">
      <c r="A21" s="31" t="s">
        <v>381</v>
      </c>
      <c r="B21" s="32" t="s">
        <v>382</v>
      </c>
      <c r="C21" s="31" t="s">
        <v>383</v>
      </c>
      <c r="D21" s="31" t="s">
        <v>109</v>
      </c>
      <c r="E21" s="31" t="s">
        <v>109</v>
      </c>
      <c r="F21" s="31">
        <v>15.3</v>
      </c>
      <c r="G21" s="31">
        <v>15.8</v>
      </c>
      <c r="H21" s="31">
        <v>16.3</v>
      </c>
      <c r="I21" s="31">
        <v>16.8</v>
      </c>
      <c r="J21" s="31">
        <v>17.3</v>
      </c>
      <c r="K21" s="31">
        <v>17.8</v>
      </c>
      <c r="L21" s="31">
        <v>18.3</v>
      </c>
      <c r="M21" s="31">
        <v>18.8</v>
      </c>
    </row>
    <row r="22" spans="1:13" ht="184.5" customHeight="1" x14ac:dyDescent="0.25">
      <c r="A22" s="31" t="s">
        <v>384</v>
      </c>
      <c r="B22" s="32" t="s">
        <v>385</v>
      </c>
      <c r="C22" s="31" t="s">
        <v>386</v>
      </c>
      <c r="D22" s="36">
        <v>12</v>
      </c>
      <c r="E22" s="36">
        <v>12</v>
      </c>
      <c r="F22" s="36">
        <v>12</v>
      </c>
      <c r="G22" s="36">
        <v>12</v>
      </c>
      <c r="H22" s="36">
        <v>12</v>
      </c>
      <c r="I22" s="36">
        <v>12</v>
      </c>
      <c r="J22" s="36">
        <v>12</v>
      </c>
      <c r="K22" s="36">
        <v>12</v>
      </c>
      <c r="L22" s="36">
        <v>12</v>
      </c>
      <c r="M22" s="36">
        <v>12</v>
      </c>
    </row>
    <row r="23" spans="1:13" ht="57.75" customHeight="1" x14ac:dyDescent="0.25">
      <c r="A23" s="31" t="s">
        <v>387</v>
      </c>
      <c r="B23" s="32" t="s">
        <v>388</v>
      </c>
      <c r="C23" s="31" t="s">
        <v>364</v>
      </c>
      <c r="D23" s="33" t="s">
        <v>109</v>
      </c>
      <c r="E23" s="33" t="s">
        <v>109</v>
      </c>
      <c r="F23" s="33">
        <v>13.8</v>
      </c>
      <c r="G23" s="33">
        <v>14.4</v>
      </c>
      <c r="H23" s="33">
        <v>15.2</v>
      </c>
      <c r="I23" s="33">
        <v>15.9</v>
      </c>
      <c r="J23" s="33">
        <v>16.7</v>
      </c>
      <c r="K23" s="37">
        <v>17.5</v>
      </c>
      <c r="L23" s="37">
        <v>18.5</v>
      </c>
      <c r="M23" s="37">
        <v>19.600000000000001</v>
      </c>
    </row>
    <row r="24" spans="1:13" ht="91.5" customHeight="1" x14ac:dyDescent="0.25">
      <c r="A24" s="31" t="s">
        <v>389</v>
      </c>
      <c r="B24" s="32" t="s">
        <v>390</v>
      </c>
      <c r="C24" s="31"/>
      <c r="D24" s="33" t="s">
        <v>109</v>
      </c>
      <c r="E24" s="33" t="s">
        <v>109</v>
      </c>
      <c r="F24" s="33">
        <v>101.1</v>
      </c>
      <c r="G24" s="33">
        <v>102</v>
      </c>
      <c r="H24" s="33">
        <v>102</v>
      </c>
      <c r="I24" s="33">
        <v>102.5</v>
      </c>
      <c r="J24" s="33">
        <v>103.1</v>
      </c>
      <c r="K24" s="33">
        <v>103.1</v>
      </c>
      <c r="L24" s="33">
        <v>103.1</v>
      </c>
      <c r="M24" s="33">
        <v>103.1</v>
      </c>
    </row>
    <row r="25" spans="1:13" ht="137.25" customHeight="1" x14ac:dyDescent="0.25">
      <c r="A25" s="31" t="s">
        <v>391</v>
      </c>
      <c r="B25" s="32" t="s">
        <v>392</v>
      </c>
      <c r="C25" s="31" t="s">
        <v>386</v>
      </c>
      <c r="D25" s="33" t="s">
        <v>109</v>
      </c>
      <c r="E25" s="36">
        <v>1</v>
      </c>
      <c r="F25" s="36">
        <v>2</v>
      </c>
      <c r="G25" s="36">
        <v>1</v>
      </c>
      <c r="H25" s="33" t="s">
        <v>109</v>
      </c>
      <c r="I25" s="33" t="s">
        <v>109</v>
      </c>
      <c r="J25" s="33" t="s">
        <v>109</v>
      </c>
      <c r="K25" s="33" t="s">
        <v>109</v>
      </c>
      <c r="L25" s="33" t="s">
        <v>109</v>
      </c>
      <c r="M25" s="33"/>
    </row>
    <row r="26" spans="1:13" ht="96.75" customHeight="1" x14ac:dyDescent="0.25">
      <c r="A26" s="31" t="s">
        <v>393</v>
      </c>
      <c r="B26" s="32" t="s">
        <v>394</v>
      </c>
      <c r="C26" s="31" t="s">
        <v>395</v>
      </c>
      <c r="D26" s="33" t="s">
        <v>109</v>
      </c>
      <c r="E26" s="33" t="s">
        <v>109</v>
      </c>
      <c r="F26" s="33">
        <v>5.5</v>
      </c>
      <c r="G26" s="33">
        <v>6</v>
      </c>
      <c r="H26" s="33">
        <v>6.5</v>
      </c>
      <c r="I26" s="105" t="s">
        <v>109</v>
      </c>
      <c r="J26" s="105" t="s">
        <v>109</v>
      </c>
      <c r="K26" s="105" t="s">
        <v>109</v>
      </c>
      <c r="L26" s="105" t="s">
        <v>109</v>
      </c>
      <c r="M26" s="105" t="s">
        <v>109</v>
      </c>
    </row>
    <row r="27" spans="1:13" ht="66" customHeight="1" x14ac:dyDescent="0.25">
      <c r="A27" s="31" t="s">
        <v>396</v>
      </c>
      <c r="B27" s="32" t="s">
        <v>397</v>
      </c>
      <c r="C27" s="31" t="s">
        <v>364</v>
      </c>
      <c r="D27" s="33" t="s">
        <v>109</v>
      </c>
      <c r="E27" s="33" t="s">
        <v>109</v>
      </c>
      <c r="F27" s="33" t="s">
        <v>109</v>
      </c>
      <c r="G27" s="33">
        <v>13.2</v>
      </c>
      <c r="H27" s="33">
        <v>21.9</v>
      </c>
      <c r="I27" s="105">
        <v>35.9</v>
      </c>
      <c r="J27" s="105">
        <v>49.9</v>
      </c>
      <c r="K27" s="105">
        <v>66.900000000000006</v>
      </c>
      <c r="L27" s="105" t="s">
        <v>109</v>
      </c>
      <c r="M27" s="105" t="s">
        <v>109</v>
      </c>
    </row>
    <row r="28" spans="1:13" ht="143.25" customHeight="1" x14ac:dyDescent="0.25">
      <c r="A28" s="31" t="s">
        <v>398</v>
      </c>
      <c r="B28" s="32" t="s">
        <v>399</v>
      </c>
      <c r="C28" s="31" t="s">
        <v>395</v>
      </c>
      <c r="D28" s="33" t="s">
        <v>109</v>
      </c>
      <c r="E28" s="33" t="s">
        <v>109</v>
      </c>
      <c r="F28" s="33" t="s">
        <v>109</v>
      </c>
      <c r="G28" s="33" t="s">
        <v>109</v>
      </c>
      <c r="H28" s="36">
        <v>8</v>
      </c>
      <c r="I28" s="33">
        <v>10</v>
      </c>
      <c r="J28" s="33">
        <v>10</v>
      </c>
      <c r="K28" s="33">
        <v>10</v>
      </c>
      <c r="L28" s="33">
        <v>10</v>
      </c>
      <c r="M28" s="33">
        <v>10</v>
      </c>
    </row>
    <row r="29" spans="1:13" ht="340.5" customHeight="1" x14ac:dyDescent="0.25">
      <c r="A29" s="31" t="s">
        <v>400</v>
      </c>
      <c r="B29" s="32" t="s">
        <v>401</v>
      </c>
      <c r="C29" s="31" t="s">
        <v>364</v>
      </c>
      <c r="D29" s="31">
        <v>0</v>
      </c>
      <c r="E29" s="31">
        <v>0</v>
      </c>
      <c r="F29" s="31">
        <v>100</v>
      </c>
      <c r="G29" s="31">
        <v>100</v>
      </c>
      <c r="H29" s="31">
        <v>100</v>
      </c>
      <c r="I29" s="31">
        <v>100</v>
      </c>
      <c r="J29" s="31">
        <v>100</v>
      </c>
      <c r="K29" s="31">
        <v>100</v>
      </c>
      <c r="L29" s="31">
        <v>100</v>
      </c>
      <c r="M29" s="31">
        <v>100</v>
      </c>
    </row>
    <row r="30" spans="1:13" ht="105.75" customHeight="1" x14ac:dyDescent="0.25">
      <c r="A30" s="31" t="s">
        <v>402</v>
      </c>
      <c r="B30" s="32" t="s">
        <v>403</v>
      </c>
      <c r="C30" s="31" t="s">
        <v>364</v>
      </c>
      <c r="D30" s="31">
        <v>100</v>
      </c>
      <c r="E30" s="31">
        <v>100</v>
      </c>
      <c r="F30" s="31">
        <v>100</v>
      </c>
      <c r="G30" s="31">
        <v>100</v>
      </c>
      <c r="H30" s="31">
        <v>100</v>
      </c>
      <c r="I30" s="31">
        <v>100</v>
      </c>
      <c r="J30" s="31">
        <v>100</v>
      </c>
      <c r="K30" s="31">
        <v>100</v>
      </c>
      <c r="L30" s="31">
        <v>100</v>
      </c>
      <c r="M30" s="31">
        <v>100</v>
      </c>
    </row>
    <row r="31" spans="1:13" ht="19.5" customHeight="1" x14ac:dyDescent="0.25">
      <c r="A31" s="260" t="str">
        <f>'[1]Приложение № 4 (приложение  (2'!B96</f>
        <v>Подпрограмма № 2 «Развитие малого и среднего предпринимательства в Приморском крае» на 2013-2020 годы</v>
      </c>
      <c r="B31" s="261"/>
      <c r="C31" s="261"/>
      <c r="D31" s="261"/>
      <c r="E31" s="261"/>
      <c r="F31" s="261"/>
      <c r="G31" s="261"/>
      <c r="H31" s="261"/>
      <c r="I31" s="261"/>
      <c r="J31" s="261"/>
      <c r="K31" s="261"/>
      <c r="L31" s="261"/>
      <c r="M31" s="262"/>
    </row>
    <row r="32" spans="1:13" ht="78.75" customHeight="1" x14ac:dyDescent="0.25">
      <c r="A32" s="31" t="s">
        <v>404</v>
      </c>
      <c r="B32" s="32" t="s">
        <v>405</v>
      </c>
      <c r="C32" s="31" t="s">
        <v>386</v>
      </c>
      <c r="D32" s="31">
        <v>664</v>
      </c>
      <c r="E32" s="31">
        <v>699</v>
      </c>
      <c r="F32" s="31">
        <v>726</v>
      </c>
      <c r="G32" s="31">
        <v>1204</v>
      </c>
      <c r="H32" s="36">
        <v>6974</v>
      </c>
      <c r="I32" s="109">
        <v>695</v>
      </c>
      <c r="J32" s="109">
        <v>700</v>
      </c>
      <c r="K32" s="109">
        <v>700</v>
      </c>
      <c r="L32" s="109">
        <v>700</v>
      </c>
      <c r="M32" s="109">
        <v>700</v>
      </c>
    </row>
    <row r="33" spans="1:13" ht="107.25" customHeight="1" x14ac:dyDescent="0.25">
      <c r="A33" s="31" t="s">
        <v>406</v>
      </c>
      <c r="B33" s="32" t="s">
        <v>407</v>
      </c>
      <c r="C33" s="31" t="s">
        <v>386</v>
      </c>
      <c r="D33" s="31" t="s">
        <v>109</v>
      </c>
      <c r="E33" s="31" t="s">
        <v>109</v>
      </c>
      <c r="F33" s="31" t="s">
        <v>109</v>
      </c>
      <c r="G33" s="31">
        <v>42.1</v>
      </c>
      <c r="H33" s="31" t="s">
        <v>109</v>
      </c>
      <c r="I33" s="31" t="s">
        <v>109</v>
      </c>
      <c r="J33" s="31" t="s">
        <v>109</v>
      </c>
      <c r="K33" s="31" t="s">
        <v>109</v>
      </c>
      <c r="L33" s="31" t="s">
        <v>109</v>
      </c>
      <c r="M33" s="36" t="s">
        <v>109</v>
      </c>
    </row>
    <row r="34" spans="1:13" ht="150.75" customHeight="1" x14ac:dyDescent="0.25">
      <c r="A34" s="31" t="s">
        <v>408</v>
      </c>
      <c r="B34" s="32" t="s">
        <v>409</v>
      </c>
      <c r="C34" s="31" t="s">
        <v>364</v>
      </c>
      <c r="D34" s="31">
        <v>23.9</v>
      </c>
      <c r="E34" s="31">
        <v>32.5</v>
      </c>
      <c r="F34" s="31">
        <v>29</v>
      </c>
      <c r="G34" s="31">
        <v>29.2</v>
      </c>
      <c r="H34" s="31" t="s">
        <v>109</v>
      </c>
      <c r="I34" s="31" t="s">
        <v>109</v>
      </c>
      <c r="J34" s="31" t="s">
        <v>109</v>
      </c>
      <c r="K34" s="31" t="s">
        <v>109</v>
      </c>
      <c r="L34" s="31" t="s">
        <v>109</v>
      </c>
      <c r="M34" s="36" t="s">
        <v>109</v>
      </c>
    </row>
    <row r="35" spans="1:13" ht="120" customHeight="1" x14ac:dyDescent="0.25">
      <c r="A35" s="31" t="s">
        <v>410</v>
      </c>
      <c r="B35" s="32" t="s">
        <v>411</v>
      </c>
      <c r="C35" s="31" t="s">
        <v>364</v>
      </c>
      <c r="D35" s="31" t="s">
        <v>109</v>
      </c>
      <c r="E35" s="31" t="s">
        <v>109</v>
      </c>
      <c r="F35" s="31" t="s">
        <v>109</v>
      </c>
      <c r="G35" s="31">
        <v>27.3</v>
      </c>
      <c r="H35" s="31" t="s">
        <v>109</v>
      </c>
      <c r="I35" s="31" t="s">
        <v>109</v>
      </c>
      <c r="J35" s="31" t="s">
        <v>109</v>
      </c>
      <c r="K35" s="31" t="s">
        <v>109</v>
      </c>
      <c r="L35" s="31" t="s">
        <v>109</v>
      </c>
      <c r="M35" s="36" t="s">
        <v>109</v>
      </c>
    </row>
    <row r="36" spans="1:13" ht="159" customHeight="1" x14ac:dyDescent="0.25">
      <c r="A36" s="31" t="s">
        <v>412</v>
      </c>
      <c r="B36" s="38" t="s">
        <v>413</v>
      </c>
      <c r="C36" s="31" t="s">
        <v>386</v>
      </c>
      <c r="D36" s="31" t="s">
        <v>109</v>
      </c>
      <c r="E36" s="31" t="s">
        <v>109</v>
      </c>
      <c r="F36" s="31" t="s">
        <v>109</v>
      </c>
      <c r="G36" s="31">
        <v>344</v>
      </c>
      <c r="H36" s="36">
        <v>179</v>
      </c>
      <c r="I36" s="109">
        <v>140</v>
      </c>
      <c r="J36" s="109">
        <v>145</v>
      </c>
      <c r="K36" s="109">
        <v>150</v>
      </c>
      <c r="L36" s="109">
        <v>150</v>
      </c>
      <c r="M36" s="109">
        <v>150</v>
      </c>
    </row>
    <row r="37" spans="1:13" ht="87.75" customHeight="1" x14ac:dyDescent="0.25">
      <c r="A37" s="31" t="s">
        <v>414</v>
      </c>
      <c r="B37" s="32" t="s">
        <v>415</v>
      </c>
      <c r="C37" s="31" t="s">
        <v>383</v>
      </c>
      <c r="D37" s="31"/>
      <c r="E37" s="31"/>
      <c r="F37" s="31">
        <v>7.3</v>
      </c>
      <c r="G37" s="31">
        <v>7.3</v>
      </c>
      <c r="H37" s="31">
        <v>7.3</v>
      </c>
      <c r="I37" s="31">
        <v>7.3</v>
      </c>
      <c r="J37" s="31">
        <v>7.3</v>
      </c>
      <c r="K37" s="31">
        <v>7.3</v>
      </c>
      <c r="L37" s="31" t="s">
        <v>109</v>
      </c>
      <c r="M37" s="36" t="s">
        <v>109</v>
      </c>
    </row>
    <row r="38" spans="1:13" ht="75" customHeight="1" x14ac:dyDescent="0.25">
      <c r="A38" s="31" t="s">
        <v>416</v>
      </c>
      <c r="B38" s="32" t="s">
        <v>417</v>
      </c>
      <c r="C38" s="31" t="s">
        <v>395</v>
      </c>
      <c r="D38" s="31" t="s">
        <v>109</v>
      </c>
      <c r="E38" s="31" t="s">
        <v>109</v>
      </c>
      <c r="F38" s="31">
        <v>5.5</v>
      </c>
      <c r="G38" s="31">
        <v>6</v>
      </c>
      <c r="H38" s="31">
        <v>6.5</v>
      </c>
      <c r="I38" s="31">
        <v>7</v>
      </c>
      <c r="J38" s="31">
        <v>7.5</v>
      </c>
      <c r="K38" s="31">
        <v>8</v>
      </c>
      <c r="L38" s="31" t="s">
        <v>109</v>
      </c>
      <c r="M38" s="36" t="s">
        <v>109</v>
      </c>
    </row>
    <row r="39" spans="1:13" ht="88.5" customHeight="1" x14ac:dyDescent="0.25">
      <c r="A39" s="31" t="s">
        <v>418</v>
      </c>
      <c r="B39" s="32" t="s">
        <v>419</v>
      </c>
      <c r="C39" s="31" t="s">
        <v>395</v>
      </c>
      <c r="D39" s="31" t="s">
        <v>109</v>
      </c>
      <c r="E39" s="31" t="s">
        <v>109</v>
      </c>
      <c r="F39" s="31">
        <v>5.5</v>
      </c>
      <c r="G39" s="31">
        <v>6</v>
      </c>
      <c r="H39" s="31">
        <v>6.5</v>
      </c>
      <c r="I39" s="31">
        <v>7</v>
      </c>
      <c r="J39" s="31">
        <v>7.5</v>
      </c>
      <c r="K39" s="31">
        <v>8</v>
      </c>
      <c r="L39" s="31" t="s">
        <v>109</v>
      </c>
      <c r="M39" s="36" t="s">
        <v>109</v>
      </c>
    </row>
    <row r="40" spans="1:13" ht="89.25" customHeight="1" x14ac:dyDescent="0.25">
      <c r="A40" s="31" t="s">
        <v>420</v>
      </c>
      <c r="B40" s="32" t="s">
        <v>421</v>
      </c>
      <c r="C40" s="31" t="s">
        <v>383</v>
      </c>
      <c r="D40" s="31" t="s">
        <v>109</v>
      </c>
      <c r="E40" s="31" t="s">
        <v>109</v>
      </c>
      <c r="F40" s="31">
        <v>7.3</v>
      </c>
      <c r="G40" s="31">
        <v>7.3</v>
      </c>
      <c r="H40" s="31">
        <v>7.3</v>
      </c>
      <c r="I40" s="31">
        <v>7.3</v>
      </c>
      <c r="J40" s="31">
        <v>7.3</v>
      </c>
      <c r="K40" s="31">
        <v>7.3</v>
      </c>
      <c r="L40" s="31" t="s">
        <v>109</v>
      </c>
      <c r="M40" s="36" t="s">
        <v>109</v>
      </c>
    </row>
    <row r="41" spans="1:13" ht="85.5" customHeight="1" x14ac:dyDescent="0.25">
      <c r="A41" s="31" t="s">
        <v>422</v>
      </c>
      <c r="B41" s="32" t="s">
        <v>793</v>
      </c>
      <c r="C41" s="31" t="s">
        <v>364</v>
      </c>
      <c r="D41" s="31" t="s">
        <v>109</v>
      </c>
      <c r="E41" s="31" t="s">
        <v>109</v>
      </c>
      <c r="F41" s="31" t="s">
        <v>109</v>
      </c>
      <c r="G41" s="31" t="s">
        <v>109</v>
      </c>
      <c r="H41" s="31">
        <v>100</v>
      </c>
      <c r="I41" s="31">
        <v>100</v>
      </c>
      <c r="J41" s="31">
        <v>100</v>
      </c>
      <c r="K41" s="31">
        <v>100</v>
      </c>
      <c r="L41" s="31">
        <v>100</v>
      </c>
      <c r="M41" s="36">
        <v>100</v>
      </c>
    </row>
    <row r="42" spans="1:13" ht="201" customHeight="1" x14ac:dyDescent="0.25">
      <c r="A42" s="31" t="s">
        <v>423</v>
      </c>
      <c r="B42" s="32" t="s">
        <v>424</v>
      </c>
      <c r="C42" s="31" t="s">
        <v>364</v>
      </c>
      <c r="D42" s="31" t="s">
        <v>109</v>
      </c>
      <c r="E42" s="31" t="s">
        <v>109</v>
      </c>
      <c r="F42" s="31" t="s">
        <v>109</v>
      </c>
      <c r="G42" s="31" t="s">
        <v>109</v>
      </c>
      <c r="H42" s="31">
        <v>200</v>
      </c>
      <c r="I42" s="31">
        <v>200</v>
      </c>
      <c r="J42" s="31">
        <v>200</v>
      </c>
      <c r="K42" s="31">
        <v>200</v>
      </c>
      <c r="L42" s="31">
        <v>200</v>
      </c>
      <c r="M42" s="36">
        <v>200</v>
      </c>
    </row>
    <row r="43" spans="1:13" ht="69.75" customHeight="1" x14ac:dyDescent="0.25">
      <c r="A43" s="31" t="s">
        <v>425</v>
      </c>
      <c r="B43" s="32" t="s">
        <v>426</v>
      </c>
      <c r="C43" s="31" t="s">
        <v>427</v>
      </c>
      <c r="D43" s="31" t="s">
        <v>109</v>
      </c>
      <c r="E43" s="31" t="s">
        <v>109</v>
      </c>
      <c r="F43" s="31" t="s">
        <v>109</v>
      </c>
      <c r="G43" s="31" t="s">
        <v>109</v>
      </c>
      <c r="H43" s="31">
        <v>54632.9</v>
      </c>
      <c r="I43" s="108">
        <v>48058.8</v>
      </c>
      <c r="J43" s="39">
        <v>100000</v>
      </c>
      <c r="K43" s="39">
        <v>100000</v>
      </c>
      <c r="L43" s="39">
        <v>100000</v>
      </c>
      <c r="M43" s="39">
        <v>100000</v>
      </c>
    </row>
    <row r="44" spans="1:13" ht="107.25" customHeight="1" x14ac:dyDescent="0.25">
      <c r="A44" s="31" t="s">
        <v>428</v>
      </c>
      <c r="B44" s="32" t="s">
        <v>429</v>
      </c>
      <c r="C44" s="31" t="s">
        <v>427</v>
      </c>
      <c r="D44" s="31" t="s">
        <v>109</v>
      </c>
      <c r="E44" s="31" t="s">
        <v>109</v>
      </c>
      <c r="F44" s="31" t="s">
        <v>109</v>
      </c>
      <c r="G44" s="31" t="s">
        <v>109</v>
      </c>
      <c r="H44" s="31">
        <v>72500</v>
      </c>
      <c r="I44" s="31">
        <v>72500</v>
      </c>
      <c r="J44" s="31">
        <v>72500</v>
      </c>
      <c r="K44" s="31">
        <v>72500</v>
      </c>
      <c r="L44" s="31">
        <v>72500</v>
      </c>
      <c r="M44" s="31">
        <v>72500</v>
      </c>
    </row>
    <row r="45" spans="1:13" ht="72" customHeight="1" x14ac:dyDescent="0.25">
      <c r="A45" s="31" t="s">
        <v>430</v>
      </c>
      <c r="B45" s="32" t="s">
        <v>431</v>
      </c>
      <c r="C45" s="31" t="s">
        <v>432</v>
      </c>
      <c r="D45" s="31" t="s">
        <v>109</v>
      </c>
      <c r="E45" s="31" t="s">
        <v>109</v>
      </c>
      <c r="F45" s="31" t="s">
        <v>109</v>
      </c>
      <c r="G45" s="31" t="s">
        <v>109</v>
      </c>
      <c r="H45" s="31">
        <v>125</v>
      </c>
      <c r="I45" s="31">
        <f>H45+5</f>
        <v>130</v>
      </c>
      <c r="J45" s="31">
        <f>I45+5</f>
        <v>135</v>
      </c>
      <c r="K45" s="31">
        <f>J45+5</f>
        <v>140</v>
      </c>
      <c r="L45" s="31">
        <f>K45+5</f>
        <v>145</v>
      </c>
      <c r="M45" s="31">
        <f>L45+5</f>
        <v>150</v>
      </c>
    </row>
    <row r="46" spans="1:13" ht="65.25" customHeight="1" x14ac:dyDescent="0.25">
      <c r="A46" s="31" t="s">
        <v>433</v>
      </c>
      <c r="B46" s="32" t="s">
        <v>434</v>
      </c>
      <c r="C46" s="31" t="s">
        <v>432</v>
      </c>
      <c r="D46" s="31" t="s">
        <v>109</v>
      </c>
      <c r="E46" s="31" t="s">
        <v>109</v>
      </c>
      <c r="F46" s="31" t="s">
        <v>109</v>
      </c>
      <c r="G46" s="31" t="s">
        <v>109</v>
      </c>
      <c r="H46" s="31">
        <v>5</v>
      </c>
      <c r="I46" s="31">
        <v>5</v>
      </c>
      <c r="J46" s="31">
        <v>5</v>
      </c>
      <c r="K46" s="31">
        <v>5</v>
      </c>
      <c r="L46" s="31">
        <v>5</v>
      </c>
      <c r="M46" s="31">
        <v>5</v>
      </c>
    </row>
    <row r="47" spans="1:13" ht="134.25" customHeight="1" x14ac:dyDescent="0.25">
      <c r="A47" s="31" t="s">
        <v>435</v>
      </c>
      <c r="B47" s="32" t="s">
        <v>436</v>
      </c>
      <c r="C47" s="31" t="s">
        <v>364</v>
      </c>
      <c r="D47" s="31" t="s">
        <v>109</v>
      </c>
      <c r="E47" s="31" t="s">
        <v>109</v>
      </c>
      <c r="F47" s="31" t="s">
        <v>109</v>
      </c>
      <c r="G47" s="31" t="s">
        <v>109</v>
      </c>
      <c r="H47" s="31">
        <v>8.6999999999999993</v>
      </c>
      <c r="I47" s="31">
        <v>8.6999999999999993</v>
      </c>
      <c r="J47" s="31">
        <v>8.6999999999999993</v>
      </c>
      <c r="K47" s="31">
        <v>8.6999999999999993</v>
      </c>
      <c r="L47" s="31">
        <v>8.6999999999999993</v>
      </c>
      <c r="M47" s="31">
        <v>8.6999999999999993</v>
      </c>
    </row>
    <row r="48" spans="1:13" ht="75" customHeight="1" x14ac:dyDescent="0.25">
      <c r="A48" s="31" t="s">
        <v>437</v>
      </c>
      <c r="B48" s="32" t="s">
        <v>438</v>
      </c>
      <c r="C48" s="31" t="s">
        <v>432</v>
      </c>
      <c r="D48" s="31" t="s">
        <v>109</v>
      </c>
      <c r="E48" s="31" t="s">
        <v>109</v>
      </c>
      <c r="F48" s="31" t="s">
        <v>109</v>
      </c>
      <c r="G48" s="31" t="s">
        <v>109</v>
      </c>
      <c r="H48" s="31">
        <v>6414</v>
      </c>
      <c r="I48" s="108">
        <v>1660</v>
      </c>
      <c r="J48" s="108">
        <v>1670</v>
      </c>
      <c r="K48" s="108">
        <v>1680</v>
      </c>
      <c r="L48" s="108">
        <v>1690</v>
      </c>
      <c r="M48" s="108">
        <v>1700</v>
      </c>
    </row>
    <row r="49" spans="1:13" ht="119.25" customHeight="1" x14ac:dyDescent="0.25">
      <c r="A49" s="31" t="s">
        <v>439</v>
      </c>
      <c r="B49" s="32" t="s">
        <v>440</v>
      </c>
      <c r="C49" s="31" t="s">
        <v>364</v>
      </c>
      <c r="D49" s="31" t="s">
        <v>109</v>
      </c>
      <c r="E49" s="31" t="s">
        <v>109</v>
      </c>
      <c r="F49" s="31" t="s">
        <v>109</v>
      </c>
      <c r="G49" s="31" t="s">
        <v>109</v>
      </c>
      <c r="H49" s="31">
        <v>3</v>
      </c>
      <c r="I49" s="108" t="s">
        <v>109</v>
      </c>
      <c r="J49" s="108" t="s">
        <v>109</v>
      </c>
      <c r="K49" s="108" t="s">
        <v>109</v>
      </c>
      <c r="L49" s="108" t="s">
        <v>109</v>
      </c>
      <c r="M49" s="108" t="s">
        <v>109</v>
      </c>
    </row>
    <row r="50" spans="1:13" ht="119.25" customHeight="1" x14ac:dyDescent="0.25">
      <c r="A50" s="31" t="s">
        <v>441</v>
      </c>
      <c r="B50" s="32" t="s">
        <v>442</v>
      </c>
      <c r="C50" s="31" t="s">
        <v>432</v>
      </c>
      <c r="D50" s="31" t="s">
        <v>109</v>
      </c>
      <c r="E50" s="31" t="s">
        <v>109</v>
      </c>
      <c r="F50" s="31" t="s">
        <v>109</v>
      </c>
      <c r="G50" s="31" t="s">
        <v>109</v>
      </c>
      <c r="H50" s="31">
        <v>481</v>
      </c>
      <c r="I50" s="108" t="s">
        <v>109</v>
      </c>
      <c r="J50" s="108" t="s">
        <v>109</v>
      </c>
      <c r="K50" s="108" t="s">
        <v>109</v>
      </c>
      <c r="L50" s="108" t="s">
        <v>109</v>
      </c>
      <c r="M50" s="108" t="s">
        <v>109</v>
      </c>
    </row>
    <row r="51" spans="1:13" ht="186.75" customHeight="1" x14ac:dyDescent="0.25">
      <c r="A51" s="106" t="s">
        <v>443</v>
      </c>
      <c r="B51" s="38" t="s">
        <v>792</v>
      </c>
      <c r="C51" s="106" t="s">
        <v>432</v>
      </c>
      <c r="D51" s="106" t="s">
        <v>109</v>
      </c>
      <c r="E51" s="106" t="s">
        <v>109</v>
      </c>
      <c r="F51" s="106" t="s">
        <v>109</v>
      </c>
      <c r="G51" s="106" t="s">
        <v>109</v>
      </c>
      <c r="H51" s="107">
        <v>31</v>
      </c>
      <c r="I51" s="107">
        <v>26</v>
      </c>
      <c r="J51" s="106" t="s">
        <v>109</v>
      </c>
      <c r="K51" s="106" t="s">
        <v>109</v>
      </c>
      <c r="L51" s="106" t="s">
        <v>109</v>
      </c>
      <c r="M51" s="106" t="s">
        <v>109</v>
      </c>
    </row>
    <row r="52" spans="1:13" ht="32.25" hidden="1" customHeight="1" x14ac:dyDescent="0.25">
      <c r="A52" s="263" t="e">
        <f>#REF!</f>
        <v>#REF!</v>
      </c>
      <c r="B52" s="264"/>
      <c r="C52" s="264"/>
      <c r="D52" s="264"/>
      <c r="E52" s="264"/>
      <c r="F52" s="264"/>
      <c r="G52" s="264"/>
      <c r="H52" s="264"/>
      <c r="I52" s="264"/>
      <c r="J52" s="264"/>
      <c r="K52" s="264"/>
      <c r="L52" s="264"/>
      <c r="M52" s="264"/>
    </row>
    <row r="53" spans="1:13" ht="285" hidden="1" customHeight="1" x14ac:dyDescent="0.25"/>
    <row r="54" spans="1:13" ht="109.5" hidden="1" customHeight="1" x14ac:dyDescent="0.25"/>
    <row r="55" spans="1:13" ht="29.25" customHeight="1" x14ac:dyDescent="0.25">
      <c r="A55" s="260" t="str">
        <f>'[1]Приложение № 4 (приложение  (2'!B127</f>
        <v>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2020 годы</v>
      </c>
      <c r="B55" s="261"/>
      <c r="C55" s="261"/>
      <c r="D55" s="261"/>
      <c r="E55" s="261"/>
      <c r="F55" s="261"/>
      <c r="G55" s="261"/>
      <c r="H55" s="261"/>
      <c r="I55" s="261"/>
      <c r="J55" s="261"/>
      <c r="K55" s="261"/>
      <c r="L55" s="261"/>
      <c r="M55" s="262"/>
    </row>
    <row r="56" spans="1:13" ht="208.5" customHeight="1" x14ac:dyDescent="0.25">
      <c r="A56" s="31">
        <v>40</v>
      </c>
      <c r="B56" s="32" t="s">
        <v>444</v>
      </c>
      <c r="C56" s="31" t="s">
        <v>445</v>
      </c>
      <c r="D56" s="31">
        <v>1.1000000000000001</v>
      </c>
      <c r="E56" s="31">
        <v>1.1000000000000001</v>
      </c>
      <c r="F56" s="31">
        <v>1</v>
      </c>
      <c r="G56" s="31">
        <v>1</v>
      </c>
      <c r="H56" s="31">
        <v>1</v>
      </c>
      <c r="I56" s="31">
        <v>1</v>
      </c>
      <c r="J56" s="31">
        <v>1</v>
      </c>
      <c r="K56" s="31">
        <v>1</v>
      </c>
      <c r="L56" s="31">
        <v>1</v>
      </c>
      <c r="M56" s="31">
        <v>1</v>
      </c>
    </row>
    <row r="57" spans="1:13" ht="240.75" customHeight="1" x14ac:dyDescent="0.25">
      <c r="A57" s="31">
        <v>41</v>
      </c>
      <c r="B57" s="32" t="s">
        <v>446</v>
      </c>
      <c r="C57" s="31" t="s">
        <v>364</v>
      </c>
      <c r="D57" s="31">
        <v>1.3</v>
      </c>
      <c r="E57" s="31">
        <v>1.3</v>
      </c>
      <c r="F57" s="31">
        <v>1.2</v>
      </c>
      <c r="G57" s="31">
        <v>5.4</v>
      </c>
      <c r="H57" s="40">
        <v>1.2</v>
      </c>
      <c r="I57" s="40">
        <v>0.7</v>
      </c>
      <c r="J57" s="40">
        <v>0.7</v>
      </c>
      <c r="K57" s="40">
        <v>0.9</v>
      </c>
      <c r="L57" s="40">
        <v>0.9</v>
      </c>
      <c r="M57" s="40">
        <v>0.9</v>
      </c>
    </row>
    <row r="58" spans="1:13" ht="19.5" customHeight="1" x14ac:dyDescent="0.25">
      <c r="A58" s="260" t="str">
        <f>'[1]Приложение № 4 (приложение  (2'!B149</f>
        <v>Подпрограмма № 4 «Управление имуществом, находящимся в собственности и в ведении Приморского края» на 2014-2020 годы</v>
      </c>
      <c r="B58" s="261"/>
      <c r="C58" s="261"/>
      <c r="D58" s="261"/>
      <c r="E58" s="261"/>
      <c r="F58" s="261"/>
      <c r="G58" s="261"/>
      <c r="H58" s="261"/>
      <c r="I58" s="261"/>
      <c r="J58" s="261"/>
      <c r="K58" s="261"/>
      <c r="L58" s="261"/>
      <c r="M58" s="262"/>
    </row>
    <row r="59" spans="1:13" ht="90" customHeight="1" x14ac:dyDescent="0.25">
      <c r="A59" s="31">
        <v>42</v>
      </c>
      <c r="B59" s="32" t="s">
        <v>447</v>
      </c>
      <c r="C59" s="31" t="s">
        <v>448</v>
      </c>
      <c r="D59" s="31" t="s">
        <v>109</v>
      </c>
      <c r="E59" s="31" t="s">
        <v>109</v>
      </c>
      <c r="F59" s="31">
        <v>0</v>
      </c>
      <c r="G59" s="31">
        <v>10</v>
      </c>
      <c r="H59" s="31">
        <v>11</v>
      </c>
      <c r="I59" s="31">
        <v>12</v>
      </c>
      <c r="J59" s="31">
        <v>13</v>
      </c>
      <c r="K59" s="40">
        <v>13</v>
      </c>
      <c r="L59" s="40">
        <v>13</v>
      </c>
      <c r="M59" s="40">
        <v>13</v>
      </c>
    </row>
    <row r="60" spans="1:13" ht="69" customHeight="1" x14ac:dyDescent="0.25">
      <c r="A60" s="31">
        <v>43</v>
      </c>
      <c r="B60" s="32" t="s">
        <v>449</v>
      </c>
      <c r="C60" s="31" t="s">
        <v>448</v>
      </c>
      <c r="D60" s="31" t="s">
        <v>109</v>
      </c>
      <c r="E60" s="31" t="s">
        <v>109</v>
      </c>
      <c r="F60" s="31">
        <v>0</v>
      </c>
      <c r="G60" s="31">
        <v>10</v>
      </c>
      <c r="H60" s="31">
        <v>11</v>
      </c>
      <c r="I60" s="31">
        <v>12</v>
      </c>
      <c r="J60" s="31">
        <v>13</v>
      </c>
      <c r="K60" s="40">
        <v>13</v>
      </c>
      <c r="L60" s="40">
        <v>13</v>
      </c>
      <c r="M60" s="40">
        <v>13</v>
      </c>
    </row>
    <row r="61" spans="1:13" ht="104.25" customHeight="1" x14ac:dyDescent="0.25">
      <c r="A61" s="31">
        <v>44</v>
      </c>
      <c r="B61" s="32" t="s">
        <v>450</v>
      </c>
      <c r="C61" s="31" t="s">
        <v>451</v>
      </c>
      <c r="D61" s="31" t="s">
        <v>109</v>
      </c>
      <c r="E61" s="31" t="s">
        <v>109</v>
      </c>
      <c r="F61" s="31">
        <v>30</v>
      </c>
      <c r="G61" s="31">
        <v>20</v>
      </c>
      <c r="H61" s="31">
        <v>46</v>
      </c>
      <c r="I61" s="40">
        <v>14</v>
      </c>
      <c r="J61" s="40">
        <v>15</v>
      </c>
      <c r="K61" s="40">
        <v>15</v>
      </c>
      <c r="L61" s="40">
        <v>15</v>
      </c>
      <c r="M61" s="40">
        <v>16</v>
      </c>
    </row>
    <row r="62" spans="1:13" ht="75" customHeight="1" x14ac:dyDescent="0.25">
      <c r="A62" s="31">
        <v>45</v>
      </c>
      <c r="B62" s="32" t="s">
        <v>452</v>
      </c>
      <c r="C62" s="31" t="s">
        <v>364</v>
      </c>
      <c r="D62" s="31" t="s">
        <v>109</v>
      </c>
      <c r="E62" s="31" t="s">
        <v>109</v>
      </c>
      <c r="F62" s="31">
        <v>88</v>
      </c>
      <c r="G62" s="31">
        <v>76</v>
      </c>
      <c r="H62" s="31">
        <v>72</v>
      </c>
      <c r="I62" s="31">
        <v>64</v>
      </c>
      <c r="J62" s="31">
        <v>56</v>
      </c>
      <c r="K62" s="40">
        <v>54</v>
      </c>
      <c r="L62" s="40">
        <v>53</v>
      </c>
      <c r="M62" s="40">
        <v>52</v>
      </c>
    </row>
    <row r="63" spans="1:13" ht="69" customHeight="1" x14ac:dyDescent="0.25">
      <c r="A63" s="31">
        <v>46</v>
      </c>
      <c r="B63" s="32" t="s">
        <v>453</v>
      </c>
      <c r="C63" s="31" t="s">
        <v>364</v>
      </c>
      <c r="D63" s="31" t="s">
        <v>109</v>
      </c>
      <c r="E63" s="31" t="s">
        <v>109</v>
      </c>
      <c r="F63" s="31">
        <v>100</v>
      </c>
      <c r="G63" s="31">
        <v>100</v>
      </c>
      <c r="H63" s="31">
        <v>100</v>
      </c>
      <c r="I63" s="31">
        <v>100</v>
      </c>
      <c r="J63" s="31">
        <v>100</v>
      </c>
      <c r="K63" s="40">
        <v>100</v>
      </c>
      <c r="L63" s="40">
        <v>100</v>
      </c>
      <c r="M63" s="40">
        <v>100</v>
      </c>
    </row>
    <row r="64" spans="1:13" ht="44.25" customHeight="1" x14ac:dyDescent="0.25">
      <c r="A64" s="31">
        <v>47</v>
      </c>
      <c r="B64" s="32" t="s">
        <v>454</v>
      </c>
      <c r="C64" s="31" t="s">
        <v>364</v>
      </c>
      <c r="D64" s="31" t="s">
        <v>109</v>
      </c>
      <c r="E64" s="31" t="s">
        <v>109</v>
      </c>
      <c r="F64" s="31">
        <v>100</v>
      </c>
      <c r="G64" s="31">
        <v>100</v>
      </c>
      <c r="H64" s="31">
        <v>100</v>
      </c>
      <c r="I64" s="31">
        <v>100</v>
      </c>
      <c r="J64" s="31">
        <v>100</v>
      </c>
      <c r="K64" s="40">
        <v>100</v>
      </c>
      <c r="L64" s="40">
        <v>100</v>
      </c>
      <c r="M64" s="40">
        <v>100</v>
      </c>
    </row>
    <row r="65" spans="1:13" ht="126" customHeight="1" x14ac:dyDescent="0.25">
      <c r="A65" s="31">
        <v>48</v>
      </c>
      <c r="B65" s="32" t="s">
        <v>455</v>
      </c>
      <c r="C65" s="31" t="s">
        <v>364</v>
      </c>
      <c r="D65" s="31" t="s">
        <v>109</v>
      </c>
      <c r="E65" s="31" t="s">
        <v>109</v>
      </c>
      <c r="F65" s="31">
        <v>100</v>
      </c>
      <c r="G65" s="31">
        <v>100</v>
      </c>
      <c r="H65" s="31">
        <v>100</v>
      </c>
      <c r="I65" s="31">
        <v>100</v>
      </c>
      <c r="J65" s="31">
        <v>100</v>
      </c>
      <c r="K65" s="40">
        <v>100</v>
      </c>
      <c r="L65" s="40">
        <v>100</v>
      </c>
      <c r="M65" s="40">
        <v>100</v>
      </c>
    </row>
    <row r="66" spans="1:13" ht="49.5" customHeight="1" x14ac:dyDescent="0.25">
      <c r="A66" s="31">
        <v>49</v>
      </c>
      <c r="B66" s="32" t="s">
        <v>456</v>
      </c>
      <c r="C66" s="31" t="s">
        <v>364</v>
      </c>
      <c r="D66" s="31" t="s">
        <v>109</v>
      </c>
      <c r="E66" s="31" t="s">
        <v>109</v>
      </c>
      <c r="F66" s="31">
        <v>100</v>
      </c>
      <c r="G66" s="31">
        <v>100</v>
      </c>
      <c r="H66" s="31">
        <v>100</v>
      </c>
      <c r="I66" s="31">
        <v>100</v>
      </c>
      <c r="J66" s="31">
        <v>100</v>
      </c>
      <c r="K66" s="40">
        <v>100</v>
      </c>
      <c r="L66" s="40">
        <v>100</v>
      </c>
      <c r="M66" s="40">
        <v>100</v>
      </c>
    </row>
    <row r="67" spans="1:13" ht="54.75" customHeight="1" x14ac:dyDescent="0.25">
      <c r="A67" s="31">
        <v>50</v>
      </c>
      <c r="B67" s="32" t="s">
        <v>457</v>
      </c>
      <c r="C67" s="31" t="s">
        <v>364</v>
      </c>
      <c r="D67" s="31" t="s">
        <v>109</v>
      </c>
      <c r="E67" s="31" t="s">
        <v>109</v>
      </c>
      <c r="F67" s="31">
        <v>100</v>
      </c>
      <c r="G67" s="31">
        <v>100</v>
      </c>
      <c r="H67" s="31">
        <v>100</v>
      </c>
      <c r="I67" s="31">
        <v>100</v>
      </c>
      <c r="J67" s="31">
        <v>100</v>
      </c>
      <c r="K67" s="40">
        <v>100</v>
      </c>
      <c r="L67" s="40">
        <v>100</v>
      </c>
      <c r="M67" s="40">
        <v>100</v>
      </c>
    </row>
    <row r="68" spans="1:13" ht="267.75" customHeight="1" x14ac:dyDescent="0.25">
      <c r="A68" s="31">
        <v>51</v>
      </c>
      <c r="B68" s="32" t="s">
        <v>458</v>
      </c>
      <c r="C68" s="31" t="s">
        <v>364</v>
      </c>
      <c r="D68" s="31" t="s">
        <v>109</v>
      </c>
      <c r="E68" s="31" t="s">
        <v>109</v>
      </c>
      <c r="F68" s="31">
        <v>95</v>
      </c>
      <c r="G68" s="31">
        <v>96</v>
      </c>
      <c r="H68" s="40">
        <v>90</v>
      </c>
      <c r="I68" s="40">
        <v>91</v>
      </c>
      <c r="J68" s="40">
        <v>92</v>
      </c>
      <c r="K68" s="40">
        <v>93</v>
      </c>
      <c r="L68" s="40">
        <v>93</v>
      </c>
      <c r="M68" s="40">
        <v>94</v>
      </c>
    </row>
    <row r="69" spans="1:13" ht="219.75" customHeight="1" x14ac:dyDescent="0.25">
      <c r="A69" s="31">
        <v>52</v>
      </c>
      <c r="B69" s="32" t="s">
        <v>459</v>
      </c>
      <c r="C69" s="31" t="s">
        <v>364</v>
      </c>
      <c r="D69" s="31" t="s">
        <v>109</v>
      </c>
      <c r="E69" s="31" t="s">
        <v>109</v>
      </c>
      <c r="F69" s="31">
        <v>2</v>
      </c>
      <c r="G69" s="31">
        <v>5</v>
      </c>
      <c r="H69" s="31">
        <v>8</v>
      </c>
      <c r="I69" s="31">
        <v>12</v>
      </c>
      <c r="J69" s="31">
        <v>15</v>
      </c>
      <c r="K69" s="40">
        <v>17</v>
      </c>
      <c r="L69" s="40">
        <v>18</v>
      </c>
      <c r="M69" s="40">
        <v>19</v>
      </c>
    </row>
    <row r="70" spans="1:13" ht="159.75" customHeight="1" x14ac:dyDescent="0.25">
      <c r="A70" s="31">
        <v>53</v>
      </c>
      <c r="B70" s="32" t="s">
        <v>460</v>
      </c>
      <c r="C70" s="31" t="s">
        <v>364</v>
      </c>
      <c r="D70" s="31" t="s">
        <v>109</v>
      </c>
      <c r="E70" s="31" t="s">
        <v>109</v>
      </c>
      <c r="F70" s="31">
        <v>30</v>
      </c>
      <c r="G70" s="31">
        <v>50</v>
      </c>
      <c r="H70" s="40">
        <v>55</v>
      </c>
      <c r="I70" s="40">
        <v>60</v>
      </c>
      <c r="J70" s="40">
        <v>65</v>
      </c>
      <c r="K70" s="40">
        <v>70</v>
      </c>
      <c r="L70" s="40">
        <v>75</v>
      </c>
      <c r="M70" s="40">
        <v>75</v>
      </c>
    </row>
    <row r="71" spans="1:13" ht="145.5" customHeight="1" x14ac:dyDescent="0.25">
      <c r="A71" s="31">
        <v>54</v>
      </c>
      <c r="B71" s="32" t="s">
        <v>461</v>
      </c>
      <c r="C71" s="31" t="s">
        <v>364</v>
      </c>
      <c r="D71" s="31" t="s">
        <v>109</v>
      </c>
      <c r="E71" s="31" t="s">
        <v>109</v>
      </c>
      <c r="F71" s="31">
        <v>10</v>
      </c>
      <c r="G71" s="31">
        <v>12</v>
      </c>
      <c r="H71" s="31">
        <v>15</v>
      </c>
      <c r="I71" s="31">
        <v>20</v>
      </c>
      <c r="J71" s="31">
        <v>23</v>
      </c>
      <c r="K71" s="40">
        <v>20</v>
      </c>
      <c r="L71" s="40">
        <v>20</v>
      </c>
      <c r="M71" s="40">
        <v>20</v>
      </c>
    </row>
    <row r="72" spans="1:13" ht="37.5" customHeight="1" x14ac:dyDescent="0.25">
      <c r="A72" s="255" t="str">
        <f>'[1]Приложение № 4 (приложение  (2'!B175</f>
        <v>Подпрограмма № 5 «Поддержка социально ориентированных некоммерческих и иных общественных организаций в Приморском крае» на 2014-2020 годы</v>
      </c>
      <c r="B72" s="256"/>
      <c r="C72" s="256"/>
      <c r="D72" s="256"/>
      <c r="E72" s="256"/>
      <c r="F72" s="256"/>
      <c r="G72" s="256"/>
      <c r="H72" s="256"/>
      <c r="I72" s="256"/>
      <c r="J72" s="256"/>
      <c r="K72" s="256"/>
      <c r="L72" s="256"/>
      <c r="M72" s="257"/>
    </row>
    <row r="73" spans="1:13" ht="62.25" customHeight="1" x14ac:dyDescent="0.25">
      <c r="A73" s="3">
        <v>55</v>
      </c>
      <c r="B73" s="6" t="s">
        <v>462</v>
      </c>
      <c r="C73" s="9" t="s">
        <v>386</v>
      </c>
      <c r="D73" s="9" t="s">
        <v>109</v>
      </c>
      <c r="E73" s="9" t="s">
        <v>109</v>
      </c>
      <c r="F73" s="9">
        <v>0</v>
      </c>
      <c r="G73" s="9">
        <v>0</v>
      </c>
      <c r="H73" s="9">
        <v>12</v>
      </c>
      <c r="I73" s="9">
        <v>15</v>
      </c>
      <c r="J73" s="9">
        <v>18</v>
      </c>
      <c r="K73" s="9">
        <v>20</v>
      </c>
      <c r="L73" s="9">
        <v>22</v>
      </c>
      <c r="M73" s="9">
        <v>25</v>
      </c>
    </row>
    <row r="74" spans="1:13" ht="71.25" customHeight="1" x14ac:dyDescent="0.25">
      <c r="A74" s="3">
        <v>56</v>
      </c>
      <c r="B74" s="6" t="s">
        <v>463</v>
      </c>
      <c r="C74" s="9" t="s">
        <v>464</v>
      </c>
      <c r="D74" s="9" t="s">
        <v>109</v>
      </c>
      <c r="E74" s="9" t="s">
        <v>109</v>
      </c>
      <c r="F74" s="9">
        <v>0</v>
      </c>
      <c r="G74" s="9">
        <v>0</v>
      </c>
      <c r="H74" s="9">
        <v>120</v>
      </c>
      <c r="I74" s="9">
        <v>150</v>
      </c>
      <c r="J74" s="9">
        <v>180</v>
      </c>
      <c r="K74" s="9">
        <v>200</v>
      </c>
      <c r="L74" s="9">
        <v>220</v>
      </c>
      <c r="M74" s="9">
        <v>250</v>
      </c>
    </row>
    <row r="75" spans="1:13" ht="95.25" customHeight="1" x14ac:dyDescent="0.25">
      <c r="A75" s="3">
        <v>57</v>
      </c>
      <c r="B75" s="6" t="s">
        <v>465</v>
      </c>
      <c r="C75" s="9" t="s">
        <v>464</v>
      </c>
      <c r="D75" s="9" t="s">
        <v>109</v>
      </c>
      <c r="E75" s="9" t="s">
        <v>109</v>
      </c>
      <c r="F75" s="9">
        <v>0</v>
      </c>
      <c r="G75" s="9">
        <v>0</v>
      </c>
      <c r="H75" s="9">
        <v>45</v>
      </c>
      <c r="I75" s="9">
        <v>50</v>
      </c>
      <c r="J75" s="9">
        <v>60</v>
      </c>
      <c r="K75" s="9">
        <v>110</v>
      </c>
      <c r="L75" s="9">
        <v>130</v>
      </c>
      <c r="M75" s="9">
        <v>140</v>
      </c>
    </row>
    <row r="76" spans="1:13" ht="135.75" customHeight="1" x14ac:dyDescent="0.25">
      <c r="A76" s="3">
        <v>58</v>
      </c>
      <c r="B76" s="6" t="s">
        <v>466</v>
      </c>
      <c r="C76" s="9" t="s">
        <v>386</v>
      </c>
      <c r="D76" s="9" t="s">
        <v>109</v>
      </c>
      <c r="E76" s="9" t="s">
        <v>109</v>
      </c>
      <c r="F76" s="9">
        <v>0</v>
      </c>
      <c r="G76" s="9">
        <v>0</v>
      </c>
      <c r="H76" s="9">
        <v>10</v>
      </c>
      <c r="I76" s="9">
        <v>12</v>
      </c>
      <c r="J76" s="9">
        <v>13</v>
      </c>
      <c r="K76" s="9">
        <v>14</v>
      </c>
      <c r="L76" s="9">
        <v>15</v>
      </c>
      <c r="M76" s="9">
        <v>16</v>
      </c>
    </row>
    <row r="77" spans="1:13" ht="119.25" customHeight="1" x14ac:dyDescent="0.25">
      <c r="A77" s="3">
        <v>59</v>
      </c>
      <c r="B77" s="6" t="s">
        <v>467</v>
      </c>
      <c r="C77" s="9" t="s">
        <v>464</v>
      </c>
      <c r="D77" s="9" t="s">
        <v>109</v>
      </c>
      <c r="E77" s="9" t="s">
        <v>109</v>
      </c>
      <c r="F77" s="9">
        <v>0</v>
      </c>
      <c r="G77" s="9">
        <v>0</v>
      </c>
      <c r="H77" s="9">
        <v>100</v>
      </c>
      <c r="I77" s="9">
        <v>150</v>
      </c>
      <c r="J77" s="9">
        <v>200</v>
      </c>
      <c r="K77" s="9">
        <v>250</v>
      </c>
      <c r="L77" s="9">
        <v>280</v>
      </c>
      <c r="M77" s="9">
        <v>300</v>
      </c>
    </row>
    <row r="78" spans="1:13" ht="132" customHeight="1" x14ac:dyDescent="0.25">
      <c r="A78" s="3">
        <v>60</v>
      </c>
      <c r="B78" s="6" t="s">
        <v>468</v>
      </c>
      <c r="C78" s="9" t="s">
        <v>464</v>
      </c>
      <c r="D78" s="9" t="s">
        <v>109</v>
      </c>
      <c r="E78" s="9" t="s">
        <v>109</v>
      </c>
      <c r="F78" s="9">
        <v>0</v>
      </c>
      <c r="G78" s="9">
        <v>0</v>
      </c>
      <c r="H78" s="9">
        <v>30</v>
      </c>
      <c r="I78" s="9">
        <v>40</v>
      </c>
      <c r="J78" s="9">
        <v>50</v>
      </c>
      <c r="K78" s="9">
        <v>55</v>
      </c>
      <c r="L78" s="9">
        <v>60</v>
      </c>
      <c r="M78" s="9">
        <v>65</v>
      </c>
    </row>
    <row r="79" spans="1:13" ht="50.25" customHeight="1" x14ac:dyDescent="0.25">
      <c r="A79" s="3">
        <v>61</v>
      </c>
      <c r="B79" s="6" t="s">
        <v>469</v>
      </c>
      <c r="C79" s="9" t="s">
        <v>386</v>
      </c>
      <c r="D79" s="9" t="s">
        <v>109</v>
      </c>
      <c r="E79" s="9" t="s">
        <v>109</v>
      </c>
      <c r="F79" s="9">
        <v>0</v>
      </c>
      <c r="G79" s="9">
        <v>0</v>
      </c>
      <c r="H79" s="9">
        <v>5</v>
      </c>
      <c r="I79" s="9">
        <v>10</v>
      </c>
      <c r="J79" s="9">
        <v>25</v>
      </c>
      <c r="K79" s="9">
        <v>27</v>
      </c>
      <c r="L79" s="9">
        <v>30</v>
      </c>
      <c r="M79" s="9">
        <v>32</v>
      </c>
    </row>
    <row r="80" spans="1:13" x14ac:dyDescent="0.25">
      <c r="M80" s="41" t="s">
        <v>355</v>
      </c>
    </row>
    <row r="81" spans="1:10" ht="15.75" x14ac:dyDescent="0.25">
      <c r="A81" s="258"/>
      <c r="B81" s="258"/>
      <c r="C81" s="258"/>
      <c r="D81" s="258"/>
      <c r="E81" s="258"/>
      <c r="F81" s="258"/>
      <c r="G81" s="258"/>
      <c r="H81" s="258"/>
      <c r="I81" s="258"/>
      <c r="J81" s="258"/>
    </row>
  </sheetData>
  <mergeCells count="16">
    <mergeCell ref="F1:M1"/>
    <mergeCell ref="A3:M3"/>
    <mergeCell ref="A4:M4"/>
    <mergeCell ref="A5:M5"/>
    <mergeCell ref="A7:A8"/>
    <mergeCell ref="B7:B8"/>
    <mergeCell ref="C7:C8"/>
    <mergeCell ref="D7:M7"/>
    <mergeCell ref="A72:M72"/>
    <mergeCell ref="A81:J81"/>
    <mergeCell ref="A10:M10"/>
    <mergeCell ref="A19:M19"/>
    <mergeCell ref="A31:M31"/>
    <mergeCell ref="A52:M52"/>
    <mergeCell ref="A55:M55"/>
    <mergeCell ref="A58:M58"/>
  </mergeCells>
  <pageMargins left="0.86614173228346458" right="0.47244094488188981" top="0.47244094488188981" bottom="0.6692913385826772" header="0.23622047244094491" footer="0.59055118110236227"/>
  <pageSetup paperSize="9" scale="8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2"/>
  <sheetViews>
    <sheetView view="pageBreakPreview" topLeftCell="A76" zoomScale="60" zoomScaleNormal="85" workbookViewId="0">
      <selection activeCell="N20" sqref="N20"/>
    </sheetView>
  </sheetViews>
  <sheetFormatPr defaultRowHeight="12.75" x14ac:dyDescent="0.2"/>
  <cols>
    <col min="1" max="1" width="5.7109375" customWidth="1"/>
    <col min="2" max="2" width="67.140625" customWidth="1"/>
    <col min="3" max="3" width="10.85546875" customWidth="1"/>
    <col min="4" max="7" width="9.140625" customWidth="1"/>
    <col min="8" max="8" width="10.5703125" customWidth="1"/>
    <col min="9" max="12" width="9.140625" customWidth="1"/>
  </cols>
  <sheetData>
    <row r="1" spans="1:12" ht="38.25" customHeight="1" x14ac:dyDescent="0.2">
      <c r="A1" s="42"/>
      <c r="B1" s="42"/>
      <c r="C1" s="42"/>
      <c r="D1" s="42"/>
      <c r="E1" s="42"/>
      <c r="F1" s="284" t="s">
        <v>470</v>
      </c>
      <c r="G1" s="285"/>
      <c r="H1" s="285"/>
      <c r="I1" s="285"/>
      <c r="J1" s="285"/>
      <c r="K1" s="285"/>
      <c r="L1" s="285"/>
    </row>
    <row r="2" spans="1:12" ht="15" customHeight="1" x14ac:dyDescent="0.2">
      <c r="A2" s="42"/>
      <c r="B2" s="42"/>
      <c r="C2" s="42"/>
      <c r="D2" s="42"/>
      <c r="E2" s="42"/>
      <c r="F2" s="285"/>
      <c r="G2" s="285"/>
      <c r="H2" s="285"/>
      <c r="I2" s="285"/>
      <c r="J2" s="285"/>
      <c r="K2" s="285"/>
      <c r="L2" s="285"/>
    </row>
    <row r="3" spans="1:12" ht="2.25" customHeight="1" x14ac:dyDescent="0.2">
      <c r="A3" s="42"/>
      <c r="B3" s="42"/>
      <c r="C3" s="42"/>
      <c r="D3" s="42"/>
      <c r="E3" s="42"/>
      <c r="F3" s="285"/>
      <c r="G3" s="285"/>
      <c r="H3" s="285"/>
      <c r="I3" s="285"/>
      <c r="J3" s="285"/>
      <c r="K3" s="285"/>
      <c r="L3" s="285"/>
    </row>
    <row r="4" spans="1:12" ht="18.75" customHeight="1" x14ac:dyDescent="0.2">
      <c r="A4" s="42"/>
      <c r="B4" s="42"/>
      <c r="C4" s="42"/>
      <c r="D4" s="42"/>
      <c r="E4" s="42"/>
      <c r="F4" s="285"/>
      <c r="G4" s="285"/>
      <c r="H4" s="285"/>
      <c r="I4" s="285"/>
      <c r="J4" s="285"/>
      <c r="K4" s="285"/>
      <c r="L4" s="285"/>
    </row>
    <row r="5" spans="1:12" ht="15" customHeight="1" x14ac:dyDescent="0.2">
      <c r="A5" s="42"/>
      <c r="B5" s="42"/>
      <c r="C5" s="42"/>
      <c r="D5" s="42"/>
      <c r="E5" s="42"/>
      <c r="F5" s="285"/>
      <c r="G5" s="285"/>
      <c r="H5" s="285"/>
      <c r="I5" s="285"/>
      <c r="J5" s="285"/>
      <c r="K5" s="285"/>
      <c r="L5" s="285"/>
    </row>
    <row r="6" spans="1:12" ht="15" customHeight="1" x14ac:dyDescent="0.2">
      <c r="A6" s="42"/>
      <c r="B6" s="42"/>
      <c r="C6" s="42"/>
      <c r="D6" s="42"/>
      <c r="E6" s="42"/>
      <c r="F6" s="285"/>
      <c r="G6" s="285"/>
      <c r="H6" s="285"/>
      <c r="I6" s="285"/>
      <c r="J6" s="285"/>
      <c r="K6" s="285"/>
      <c r="L6" s="285"/>
    </row>
    <row r="7" spans="1:12" ht="76.5" customHeight="1" x14ac:dyDescent="0.2">
      <c r="A7" s="42"/>
      <c r="B7" s="42"/>
      <c r="C7" s="42"/>
      <c r="D7" s="42"/>
      <c r="E7" s="42"/>
      <c r="F7" s="285"/>
      <c r="G7" s="285"/>
      <c r="H7" s="285"/>
      <c r="I7" s="285"/>
      <c r="J7" s="285"/>
      <c r="K7" s="285"/>
      <c r="L7" s="285"/>
    </row>
    <row r="8" spans="1:12" ht="15" customHeight="1" x14ac:dyDescent="0.2">
      <c r="A8" s="42"/>
      <c r="B8" s="42"/>
      <c r="C8" s="42"/>
      <c r="D8" s="42"/>
      <c r="E8" s="42"/>
      <c r="F8" s="285"/>
      <c r="G8" s="285"/>
      <c r="H8" s="285"/>
      <c r="I8" s="285"/>
      <c r="J8" s="285"/>
      <c r="K8" s="285"/>
      <c r="L8" s="285"/>
    </row>
    <row r="9" spans="1:12" ht="18.75" x14ac:dyDescent="0.2">
      <c r="A9" s="43"/>
      <c r="B9" s="43"/>
      <c r="C9" s="43"/>
      <c r="D9" s="43"/>
      <c r="E9" s="43"/>
      <c r="F9" s="285"/>
      <c r="G9" s="285"/>
      <c r="H9" s="285"/>
      <c r="I9" s="285"/>
      <c r="J9" s="285"/>
      <c r="K9" s="285"/>
      <c r="L9" s="285"/>
    </row>
    <row r="10" spans="1:12" ht="54.75" customHeight="1" x14ac:dyDescent="0.2">
      <c r="A10" s="43"/>
      <c r="B10" s="43"/>
      <c r="C10" s="43"/>
      <c r="D10" s="43"/>
      <c r="E10" s="43"/>
      <c r="F10" s="285"/>
      <c r="G10" s="285"/>
      <c r="H10" s="285"/>
      <c r="I10" s="285"/>
      <c r="J10" s="285"/>
      <c r="K10" s="285"/>
      <c r="L10" s="285"/>
    </row>
    <row r="11" spans="1:12" ht="7.5" customHeight="1" x14ac:dyDescent="0.2">
      <c r="A11" s="43"/>
      <c r="B11" s="43"/>
      <c r="C11" s="43"/>
      <c r="D11" s="43"/>
      <c r="E11" s="43"/>
      <c r="F11" s="43"/>
    </row>
    <row r="12" spans="1:12" ht="89.25" customHeight="1" x14ac:dyDescent="0.2">
      <c r="A12" s="286" t="s">
        <v>471</v>
      </c>
      <c r="B12" s="286"/>
      <c r="C12" s="286"/>
      <c r="D12" s="286"/>
      <c r="E12" s="286"/>
      <c r="F12" s="286"/>
      <c r="G12" s="286"/>
      <c r="H12" s="286"/>
      <c r="I12" s="286"/>
      <c r="J12" s="286"/>
      <c r="K12" s="286"/>
      <c r="L12" s="286"/>
    </row>
    <row r="13" spans="1:12" ht="16.5" thickBot="1" x14ac:dyDescent="0.25">
      <c r="A13" s="287"/>
      <c r="B13" s="287"/>
      <c r="C13" s="287"/>
      <c r="D13" s="287"/>
      <c r="E13" s="287"/>
      <c r="F13" s="287"/>
      <c r="G13" s="287"/>
      <c r="H13" s="287"/>
      <c r="I13" s="287"/>
      <c r="J13" s="287"/>
      <c r="K13" s="287"/>
      <c r="L13" s="287"/>
    </row>
    <row r="14" spans="1:12" ht="16.5" customHeight="1" thickBot="1" x14ac:dyDescent="0.25">
      <c r="A14" s="277" t="s">
        <v>0</v>
      </c>
      <c r="B14" s="277" t="s">
        <v>472</v>
      </c>
      <c r="C14" s="278" t="s">
        <v>473</v>
      </c>
      <c r="D14" s="279"/>
      <c r="E14" s="279"/>
      <c r="F14" s="279"/>
      <c r="G14" s="280"/>
      <c r="H14" s="278" t="s">
        <v>473</v>
      </c>
      <c r="I14" s="279"/>
      <c r="J14" s="279"/>
      <c r="K14" s="279"/>
      <c r="L14" s="280"/>
    </row>
    <row r="15" spans="1:12" ht="189" customHeight="1" thickBot="1" x14ac:dyDescent="0.25">
      <c r="A15" s="275"/>
      <c r="B15" s="275"/>
      <c r="C15" s="44" t="s">
        <v>474</v>
      </c>
      <c r="D15" s="44" t="s">
        <v>475</v>
      </c>
      <c r="E15" s="44" t="s">
        <v>476</v>
      </c>
      <c r="F15" s="44" t="s">
        <v>477</v>
      </c>
      <c r="G15" s="44" t="s">
        <v>478</v>
      </c>
      <c r="H15" s="44" t="s">
        <v>479</v>
      </c>
      <c r="I15" s="44" t="s">
        <v>475</v>
      </c>
      <c r="J15" s="44" t="s">
        <v>476</v>
      </c>
      <c r="K15" s="44" t="s">
        <v>477</v>
      </c>
      <c r="L15" s="44" t="s">
        <v>478</v>
      </c>
    </row>
    <row r="16" spans="1:12" ht="18" customHeight="1" thickBot="1" x14ac:dyDescent="0.25">
      <c r="A16" s="276"/>
      <c r="B16" s="276"/>
      <c r="C16" s="278" t="s">
        <v>480</v>
      </c>
      <c r="D16" s="279"/>
      <c r="E16" s="279"/>
      <c r="F16" s="279"/>
      <c r="G16" s="280"/>
      <c r="H16" s="278" t="s">
        <v>481</v>
      </c>
      <c r="I16" s="279"/>
      <c r="J16" s="279"/>
      <c r="K16" s="279"/>
      <c r="L16" s="280"/>
    </row>
    <row r="17" spans="1:15" ht="16.5" thickBot="1" x14ac:dyDescent="0.25">
      <c r="A17" s="45">
        <v>1</v>
      </c>
      <c r="B17" s="46">
        <v>2</v>
      </c>
      <c r="C17" s="281">
        <v>3</v>
      </c>
      <c r="D17" s="282"/>
      <c r="E17" s="282"/>
      <c r="F17" s="282"/>
      <c r="G17" s="283"/>
      <c r="H17" s="281">
        <v>4</v>
      </c>
      <c r="I17" s="282"/>
      <c r="J17" s="282"/>
      <c r="K17" s="282"/>
      <c r="L17" s="283"/>
    </row>
    <row r="18" spans="1:15" ht="33.75" customHeight="1" thickBot="1" x14ac:dyDescent="0.25">
      <c r="A18" s="47" t="s">
        <v>2</v>
      </c>
      <c r="B18" s="48" t="s">
        <v>482</v>
      </c>
      <c r="C18" s="49">
        <v>0</v>
      </c>
      <c r="D18" s="49">
        <v>0</v>
      </c>
      <c r="E18" s="49">
        <v>0</v>
      </c>
      <c r="F18" s="49">
        <v>0</v>
      </c>
      <c r="G18" s="49">
        <v>0</v>
      </c>
      <c r="H18" s="49">
        <v>0</v>
      </c>
      <c r="I18" s="49">
        <v>0</v>
      </c>
      <c r="J18" s="49">
        <v>0</v>
      </c>
      <c r="K18" s="49">
        <v>0</v>
      </c>
      <c r="L18" s="49">
        <v>0</v>
      </c>
      <c r="M18" s="50"/>
      <c r="N18" s="50"/>
      <c r="O18" s="50"/>
    </row>
    <row r="19" spans="1:15" ht="16.5" thickBot="1" x14ac:dyDescent="0.25">
      <c r="A19" s="51" t="s">
        <v>264</v>
      </c>
      <c r="B19" s="52" t="s">
        <v>483</v>
      </c>
      <c r="C19" s="53" t="s">
        <v>32</v>
      </c>
      <c r="D19" s="53" t="s">
        <v>32</v>
      </c>
      <c r="E19" s="53">
        <v>0</v>
      </c>
      <c r="F19" s="53">
        <v>0</v>
      </c>
      <c r="G19" s="53">
        <v>0</v>
      </c>
      <c r="H19" s="53" t="s">
        <v>32</v>
      </c>
      <c r="I19" s="53" t="s">
        <v>32</v>
      </c>
      <c r="J19" s="53">
        <v>0</v>
      </c>
      <c r="K19" s="53">
        <v>0</v>
      </c>
      <c r="L19" s="53">
        <v>0</v>
      </c>
      <c r="M19" s="50"/>
      <c r="N19" s="50"/>
      <c r="O19" s="50"/>
    </row>
    <row r="20" spans="1:15" ht="16.5" thickBot="1" x14ac:dyDescent="0.25">
      <c r="A20" s="51" t="s">
        <v>274</v>
      </c>
      <c r="B20" s="52" t="s">
        <v>484</v>
      </c>
      <c r="C20" s="53" t="s">
        <v>32</v>
      </c>
      <c r="D20" s="53" t="s">
        <v>32</v>
      </c>
      <c r="E20" s="53">
        <v>0</v>
      </c>
      <c r="F20" s="53">
        <v>0</v>
      </c>
      <c r="G20" s="53">
        <v>0</v>
      </c>
      <c r="H20" s="53" t="s">
        <v>32</v>
      </c>
      <c r="I20" s="53" t="s">
        <v>32</v>
      </c>
      <c r="J20" s="53">
        <v>0</v>
      </c>
      <c r="K20" s="53">
        <v>0</v>
      </c>
      <c r="L20" s="53" t="s">
        <v>32</v>
      </c>
      <c r="M20" s="50"/>
      <c r="N20" s="50"/>
      <c r="O20" s="50"/>
    </row>
    <row r="21" spans="1:15" ht="16.5" thickBot="1" x14ac:dyDescent="0.25">
      <c r="A21" s="51" t="s">
        <v>276</v>
      </c>
      <c r="B21" s="52" t="s">
        <v>485</v>
      </c>
      <c r="C21" s="53" t="s">
        <v>32</v>
      </c>
      <c r="D21" s="53" t="s">
        <v>32</v>
      </c>
      <c r="E21" s="53">
        <v>0</v>
      </c>
      <c r="F21" s="53">
        <v>0</v>
      </c>
      <c r="G21" s="53">
        <v>0</v>
      </c>
      <c r="H21" s="53" t="s">
        <v>32</v>
      </c>
      <c r="I21" s="53" t="s">
        <v>32</v>
      </c>
      <c r="J21" s="53">
        <v>0</v>
      </c>
      <c r="K21" s="53">
        <v>0</v>
      </c>
      <c r="L21" s="53">
        <v>0</v>
      </c>
      <c r="M21" s="50"/>
      <c r="N21" s="50"/>
      <c r="O21" s="50"/>
    </row>
    <row r="22" spans="1:15" ht="16.5" thickBot="1" x14ac:dyDescent="0.25">
      <c r="A22" s="51" t="s">
        <v>278</v>
      </c>
      <c r="B22" s="52" t="s">
        <v>486</v>
      </c>
      <c r="C22" s="53" t="s">
        <v>32</v>
      </c>
      <c r="D22" s="53" t="s">
        <v>32</v>
      </c>
      <c r="E22" s="53">
        <v>0</v>
      </c>
      <c r="F22" s="53">
        <v>0</v>
      </c>
      <c r="G22" s="53">
        <v>0</v>
      </c>
      <c r="H22" s="53" t="s">
        <v>32</v>
      </c>
      <c r="I22" s="53" t="s">
        <v>32</v>
      </c>
      <c r="J22" s="53">
        <v>0</v>
      </c>
      <c r="K22" s="53">
        <v>0</v>
      </c>
      <c r="L22" s="53">
        <v>0</v>
      </c>
      <c r="M22" s="50"/>
      <c r="N22" s="50"/>
      <c r="O22" s="50"/>
    </row>
    <row r="23" spans="1:15" ht="16.5" thickBot="1" x14ac:dyDescent="0.25">
      <c r="A23" s="51" t="s">
        <v>279</v>
      </c>
      <c r="B23" s="52" t="s">
        <v>487</v>
      </c>
      <c r="C23" s="53" t="s">
        <v>32</v>
      </c>
      <c r="D23" s="53" t="s">
        <v>32</v>
      </c>
      <c r="E23" s="53">
        <v>0</v>
      </c>
      <c r="F23" s="53">
        <v>0</v>
      </c>
      <c r="G23" s="53" t="s">
        <v>32</v>
      </c>
      <c r="H23" s="53" t="s">
        <v>32</v>
      </c>
      <c r="I23" s="53" t="s">
        <v>32</v>
      </c>
      <c r="J23" s="53">
        <v>0</v>
      </c>
      <c r="K23" s="53">
        <v>0</v>
      </c>
      <c r="L23" s="53" t="s">
        <v>32</v>
      </c>
      <c r="M23" s="50"/>
      <c r="N23" s="50"/>
      <c r="O23" s="50"/>
    </row>
    <row r="24" spans="1:15" ht="16.5" thickBot="1" x14ac:dyDescent="0.25">
      <c r="A24" s="51" t="s">
        <v>281</v>
      </c>
      <c r="B24" s="52" t="s">
        <v>488</v>
      </c>
      <c r="C24" s="53" t="s">
        <v>32</v>
      </c>
      <c r="D24" s="53" t="s">
        <v>32</v>
      </c>
      <c r="E24" s="53">
        <v>0</v>
      </c>
      <c r="F24" s="53">
        <v>0</v>
      </c>
      <c r="G24" s="53"/>
      <c r="H24" s="53" t="s">
        <v>32</v>
      </c>
      <c r="I24" s="53" t="s">
        <v>32</v>
      </c>
      <c r="J24" s="53">
        <v>0</v>
      </c>
      <c r="K24" s="53">
        <v>0</v>
      </c>
      <c r="L24" s="53"/>
      <c r="M24" s="50"/>
      <c r="N24" s="50"/>
      <c r="O24" s="50"/>
    </row>
    <row r="25" spans="1:15" ht="32.25" thickBot="1" x14ac:dyDescent="0.25">
      <c r="A25" s="47" t="s">
        <v>8</v>
      </c>
      <c r="B25" s="48" t="s">
        <v>489</v>
      </c>
      <c r="C25" s="53">
        <v>0</v>
      </c>
      <c r="D25" s="53">
        <v>0</v>
      </c>
      <c r="E25" s="53">
        <v>0</v>
      </c>
      <c r="F25" s="53">
        <v>0</v>
      </c>
      <c r="G25" s="53">
        <v>0</v>
      </c>
      <c r="H25" s="53">
        <v>0</v>
      </c>
      <c r="I25" s="53">
        <v>0</v>
      </c>
      <c r="J25" s="53">
        <v>0</v>
      </c>
      <c r="K25" s="53">
        <v>0</v>
      </c>
      <c r="L25" s="53">
        <v>0</v>
      </c>
      <c r="M25" s="50"/>
      <c r="N25" s="50"/>
      <c r="O25" s="50"/>
    </row>
    <row r="26" spans="1:15" ht="16.5" thickBot="1" x14ac:dyDescent="0.25">
      <c r="A26" s="51" t="s">
        <v>16</v>
      </c>
      <c r="B26" s="52" t="s">
        <v>490</v>
      </c>
      <c r="C26" s="53" t="s">
        <v>32</v>
      </c>
      <c r="D26" s="53">
        <v>0</v>
      </c>
      <c r="E26" s="53">
        <v>0</v>
      </c>
      <c r="F26" s="53">
        <v>0</v>
      </c>
      <c r="G26" s="53" t="s">
        <v>32</v>
      </c>
      <c r="H26" s="53" t="s">
        <v>32</v>
      </c>
      <c r="I26" s="53">
        <v>0</v>
      </c>
      <c r="J26" s="53">
        <v>0</v>
      </c>
      <c r="K26" s="53">
        <v>0</v>
      </c>
      <c r="L26" s="53" t="s">
        <v>32</v>
      </c>
      <c r="M26" s="50"/>
      <c r="N26" s="50"/>
      <c r="O26" s="50"/>
    </row>
    <row r="27" spans="1:15" ht="16.5" thickBot="1" x14ac:dyDescent="0.25">
      <c r="A27" s="51" t="s">
        <v>18</v>
      </c>
      <c r="B27" s="52" t="s">
        <v>491</v>
      </c>
      <c r="C27" s="53">
        <v>0</v>
      </c>
      <c r="D27" s="53">
        <v>0</v>
      </c>
      <c r="E27" s="53">
        <v>0</v>
      </c>
      <c r="F27" s="53">
        <v>0</v>
      </c>
      <c r="G27" s="53">
        <v>0</v>
      </c>
      <c r="H27" s="53">
        <v>0</v>
      </c>
      <c r="I27" s="53">
        <v>0</v>
      </c>
      <c r="J27" s="53">
        <v>0</v>
      </c>
      <c r="K27" s="53">
        <v>0</v>
      </c>
      <c r="L27" s="53">
        <v>0</v>
      </c>
      <c r="M27" s="50"/>
      <c r="N27" s="50"/>
      <c r="O27" s="50"/>
    </row>
    <row r="28" spans="1:15" ht="16.5" thickBot="1" x14ac:dyDescent="0.25">
      <c r="A28" s="51" t="s">
        <v>25</v>
      </c>
      <c r="B28" s="52" t="s">
        <v>492</v>
      </c>
      <c r="C28" s="53">
        <v>0</v>
      </c>
      <c r="D28" s="53">
        <v>0</v>
      </c>
      <c r="E28" s="53">
        <v>0</v>
      </c>
      <c r="F28" s="53">
        <v>0</v>
      </c>
      <c r="G28" s="53" t="s">
        <v>32</v>
      </c>
      <c r="H28" s="53">
        <v>0</v>
      </c>
      <c r="I28" s="53">
        <v>0</v>
      </c>
      <c r="J28" s="53">
        <v>0</v>
      </c>
      <c r="K28" s="53">
        <v>0</v>
      </c>
      <c r="L28" s="53" t="s">
        <v>32</v>
      </c>
      <c r="M28" s="50"/>
      <c r="N28" s="50"/>
      <c r="O28" s="50"/>
    </row>
    <row r="29" spans="1:15" ht="16.5" thickBot="1" x14ac:dyDescent="0.25">
      <c r="A29" s="51" t="s">
        <v>26</v>
      </c>
      <c r="B29" s="52" t="s">
        <v>493</v>
      </c>
      <c r="C29" s="53" t="s">
        <v>32</v>
      </c>
      <c r="D29" s="53">
        <v>0</v>
      </c>
      <c r="E29" s="53">
        <v>0</v>
      </c>
      <c r="F29" s="53">
        <v>0</v>
      </c>
      <c r="G29" s="53">
        <v>0</v>
      </c>
      <c r="H29" s="53" t="s">
        <v>32</v>
      </c>
      <c r="I29" s="53">
        <v>0</v>
      </c>
      <c r="J29" s="53">
        <v>0</v>
      </c>
      <c r="K29" s="53">
        <v>0</v>
      </c>
      <c r="L29" s="53">
        <v>0</v>
      </c>
      <c r="M29" s="50"/>
      <c r="N29" s="50"/>
      <c r="O29" s="50"/>
    </row>
    <row r="30" spans="1:15" ht="16.5" thickBot="1" x14ac:dyDescent="0.25">
      <c r="A30" s="51" t="s">
        <v>494</v>
      </c>
      <c r="B30" s="52" t="s">
        <v>495</v>
      </c>
      <c r="C30" s="53">
        <v>0</v>
      </c>
      <c r="D30" s="53">
        <v>0</v>
      </c>
      <c r="E30" s="53">
        <v>0</v>
      </c>
      <c r="F30" s="53">
        <v>0</v>
      </c>
      <c r="G30" s="53">
        <v>0</v>
      </c>
      <c r="H30" s="53">
        <v>0</v>
      </c>
      <c r="I30" s="53">
        <v>0</v>
      </c>
      <c r="J30" s="53">
        <v>0</v>
      </c>
      <c r="K30" s="53">
        <v>0</v>
      </c>
      <c r="L30" s="53">
        <v>0</v>
      </c>
      <c r="M30" s="50"/>
      <c r="N30" s="50"/>
      <c r="O30" s="50"/>
    </row>
    <row r="31" spans="1:15" ht="40.5" customHeight="1" thickBot="1" x14ac:dyDescent="0.25">
      <c r="A31" s="51" t="s">
        <v>496</v>
      </c>
      <c r="B31" s="52" t="s">
        <v>497</v>
      </c>
      <c r="C31" s="53">
        <v>0</v>
      </c>
      <c r="D31" s="53">
        <v>0</v>
      </c>
      <c r="E31" s="53">
        <v>0</v>
      </c>
      <c r="F31" s="53">
        <v>0</v>
      </c>
      <c r="G31" s="53">
        <v>0</v>
      </c>
      <c r="H31" s="53">
        <v>0</v>
      </c>
      <c r="I31" s="53">
        <v>0</v>
      </c>
      <c r="J31" s="53">
        <v>0</v>
      </c>
      <c r="K31" s="53">
        <v>0</v>
      </c>
      <c r="L31" s="53">
        <v>0</v>
      </c>
      <c r="M31" s="50"/>
      <c r="N31" s="50"/>
      <c r="O31" s="50"/>
    </row>
    <row r="32" spans="1:15" ht="16.5" thickBot="1" x14ac:dyDescent="0.25">
      <c r="A32" s="51" t="s">
        <v>498</v>
      </c>
      <c r="B32" s="52" t="s">
        <v>499</v>
      </c>
      <c r="C32" s="53">
        <v>0</v>
      </c>
      <c r="D32" s="53">
        <v>0</v>
      </c>
      <c r="E32" s="53">
        <v>0</v>
      </c>
      <c r="F32" s="53">
        <v>0</v>
      </c>
      <c r="G32" s="53" t="s">
        <v>32</v>
      </c>
      <c r="H32" s="53">
        <v>0</v>
      </c>
      <c r="I32" s="53">
        <v>0</v>
      </c>
      <c r="J32" s="53">
        <v>0</v>
      </c>
      <c r="K32" s="53">
        <v>0</v>
      </c>
      <c r="L32" s="53" t="s">
        <v>32</v>
      </c>
      <c r="M32" s="50"/>
      <c r="N32" s="50"/>
      <c r="O32" s="50"/>
    </row>
    <row r="33" spans="1:15" ht="16.5" thickBot="1" x14ac:dyDescent="0.25">
      <c r="A33" s="51" t="s">
        <v>500</v>
      </c>
      <c r="B33" s="52" t="s">
        <v>501</v>
      </c>
      <c r="C33" s="53" t="s">
        <v>32</v>
      </c>
      <c r="D33" s="53">
        <v>0</v>
      </c>
      <c r="E33" s="53">
        <v>0</v>
      </c>
      <c r="F33" s="53">
        <v>0</v>
      </c>
      <c r="G33" s="53">
        <v>0</v>
      </c>
      <c r="H33" s="53" t="s">
        <v>32</v>
      </c>
      <c r="I33" s="53">
        <v>0</v>
      </c>
      <c r="J33" s="53">
        <v>0</v>
      </c>
      <c r="K33" s="53">
        <v>0</v>
      </c>
      <c r="L33" s="53">
        <v>0</v>
      </c>
      <c r="M33" s="50"/>
      <c r="N33" s="50"/>
      <c r="O33" s="50"/>
    </row>
    <row r="34" spans="1:15" ht="16.5" thickBot="1" x14ac:dyDescent="0.25">
      <c r="A34" s="51" t="s">
        <v>502</v>
      </c>
      <c r="B34" s="52" t="s">
        <v>503</v>
      </c>
      <c r="C34" s="53">
        <v>0</v>
      </c>
      <c r="D34" s="53">
        <v>0</v>
      </c>
      <c r="E34" s="53">
        <v>0</v>
      </c>
      <c r="F34" s="53">
        <v>0</v>
      </c>
      <c r="G34" s="53">
        <v>0</v>
      </c>
      <c r="H34" s="53">
        <v>0</v>
      </c>
      <c r="I34" s="53">
        <v>0</v>
      </c>
      <c r="J34" s="53">
        <v>0</v>
      </c>
      <c r="K34" s="53">
        <v>0</v>
      </c>
      <c r="L34" s="53">
        <v>0</v>
      </c>
      <c r="M34" s="50"/>
      <c r="N34" s="50"/>
      <c r="O34" s="50"/>
    </row>
    <row r="35" spans="1:15" ht="16.5" thickBot="1" x14ac:dyDescent="0.25">
      <c r="A35" s="51" t="s">
        <v>504</v>
      </c>
      <c r="B35" s="52" t="s">
        <v>505</v>
      </c>
      <c r="C35" s="53" t="s">
        <v>32</v>
      </c>
      <c r="D35" s="53" t="s">
        <v>32</v>
      </c>
      <c r="E35" s="53">
        <v>0</v>
      </c>
      <c r="F35" s="53">
        <v>0</v>
      </c>
      <c r="G35" s="53">
        <v>0</v>
      </c>
      <c r="H35" s="53" t="s">
        <v>32</v>
      </c>
      <c r="I35" s="53" t="s">
        <v>32</v>
      </c>
      <c r="J35" s="53">
        <v>0</v>
      </c>
      <c r="K35" s="53">
        <v>0</v>
      </c>
      <c r="L35" s="53">
        <v>0</v>
      </c>
      <c r="M35" s="50"/>
      <c r="N35" s="50"/>
      <c r="O35" s="50"/>
    </row>
    <row r="36" spans="1:15" ht="16.5" thickBot="1" x14ac:dyDescent="0.25">
      <c r="A36" s="51" t="s">
        <v>506</v>
      </c>
      <c r="B36" s="52" t="s">
        <v>507</v>
      </c>
      <c r="C36" s="53" t="s">
        <v>32</v>
      </c>
      <c r="D36" s="53" t="s">
        <v>32</v>
      </c>
      <c r="E36" s="53">
        <v>0</v>
      </c>
      <c r="F36" s="53">
        <v>0</v>
      </c>
      <c r="G36" s="53">
        <v>0</v>
      </c>
      <c r="H36" s="53" t="s">
        <v>32</v>
      </c>
      <c r="I36" s="53" t="s">
        <v>32</v>
      </c>
      <c r="J36" s="53">
        <v>0</v>
      </c>
      <c r="K36" s="53">
        <v>0</v>
      </c>
      <c r="L36" s="53">
        <v>0</v>
      </c>
      <c r="M36" s="50"/>
      <c r="N36" s="50"/>
      <c r="O36" s="50"/>
    </row>
    <row r="37" spans="1:15" ht="16.5" thickBot="1" x14ac:dyDescent="0.25">
      <c r="A37" s="51" t="s">
        <v>508</v>
      </c>
      <c r="B37" s="52" t="s">
        <v>509</v>
      </c>
      <c r="C37" s="53">
        <v>0</v>
      </c>
      <c r="D37" s="53">
        <v>0</v>
      </c>
      <c r="E37" s="53">
        <v>0</v>
      </c>
      <c r="F37" s="53">
        <v>0</v>
      </c>
      <c r="G37" s="53">
        <v>0</v>
      </c>
      <c r="H37" s="53">
        <v>0</v>
      </c>
      <c r="I37" s="53">
        <v>0</v>
      </c>
      <c r="J37" s="53">
        <v>0</v>
      </c>
      <c r="K37" s="53">
        <v>0</v>
      </c>
      <c r="L37" s="53">
        <v>0</v>
      </c>
      <c r="M37" s="50"/>
      <c r="N37" s="50"/>
      <c r="O37" s="50"/>
    </row>
    <row r="38" spans="1:15" ht="16.5" thickBot="1" x14ac:dyDescent="0.25">
      <c r="A38" s="51" t="s">
        <v>510</v>
      </c>
      <c r="B38" s="52" t="s">
        <v>511</v>
      </c>
      <c r="C38" s="53">
        <v>0</v>
      </c>
      <c r="D38" s="53">
        <v>0</v>
      </c>
      <c r="E38" s="53">
        <v>0</v>
      </c>
      <c r="F38" s="53">
        <v>0</v>
      </c>
      <c r="G38" s="53" t="s">
        <v>32</v>
      </c>
      <c r="H38" s="53">
        <v>0</v>
      </c>
      <c r="I38" s="53">
        <v>0</v>
      </c>
      <c r="J38" s="53">
        <v>0</v>
      </c>
      <c r="K38" s="53">
        <v>0</v>
      </c>
      <c r="L38" s="53" t="s">
        <v>32</v>
      </c>
      <c r="M38" s="50"/>
      <c r="N38" s="50"/>
      <c r="O38" s="50"/>
    </row>
    <row r="39" spans="1:15" ht="16.5" thickBot="1" x14ac:dyDescent="0.25">
      <c r="A39" s="51" t="s">
        <v>512</v>
      </c>
      <c r="B39" s="52" t="s">
        <v>513</v>
      </c>
      <c r="C39" s="53">
        <v>0</v>
      </c>
      <c r="D39" s="53">
        <v>0</v>
      </c>
      <c r="E39" s="53">
        <v>0</v>
      </c>
      <c r="F39" s="53">
        <v>0</v>
      </c>
      <c r="G39" s="53">
        <v>0</v>
      </c>
      <c r="H39" s="53">
        <v>0</v>
      </c>
      <c r="I39" s="53">
        <v>0</v>
      </c>
      <c r="J39" s="53">
        <v>0</v>
      </c>
      <c r="K39" s="53">
        <v>0</v>
      </c>
      <c r="L39" s="53">
        <v>0</v>
      </c>
      <c r="M39" s="50"/>
      <c r="N39" s="50"/>
      <c r="O39" s="50"/>
    </row>
    <row r="40" spans="1:15" ht="16.5" thickBot="1" x14ac:dyDescent="0.25">
      <c r="A40" s="51" t="s">
        <v>514</v>
      </c>
      <c r="B40" s="52" t="s">
        <v>515</v>
      </c>
      <c r="C40" s="53">
        <v>0</v>
      </c>
      <c r="D40" s="53">
        <v>0</v>
      </c>
      <c r="E40" s="53">
        <v>0</v>
      </c>
      <c r="F40" s="53">
        <v>0</v>
      </c>
      <c r="G40" s="53">
        <v>0</v>
      </c>
      <c r="H40" s="53">
        <v>0</v>
      </c>
      <c r="I40" s="53">
        <v>0</v>
      </c>
      <c r="J40" s="53">
        <v>0</v>
      </c>
      <c r="K40" s="53">
        <v>0</v>
      </c>
      <c r="L40" s="53">
        <v>0</v>
      </c>
      <c r="M40" s="50"/>
      <c r="N40" s="50"/>
      <c r="O40" s="50"/>
    </row>
    <row r="41" spans="1:15" ht="16.5" thickBot="1" x14ac:dyDescent="0.25">
      <c r="A41" s="51" t="s">
        <v>516</v>
      </c>
      <c r="B41" s="52" t="s">
        <v>517</v>
      </c>
      <c r="C41" s="53">
        <v>0</v>
      </c>
      <c r="D41" s="53">
        <v>0</v>
      </c>
      <c r="E41" s="53">
        <v>0</v>
      </c>
      <c r="F41" s="53">
        <v>0</v>
      </c>
      <c r="G41" s="53" t="s">
        <v>32</v>
      </c>
      <c r="H41" s="53">
        <v>0</v>
      </c>
      <c r="I41" s="53">
        <v>0</v>
      </c>
      <c r="J41" s="53">
        <v>0</v>
      </c>
      <c r="K41" s="53">
        <v>0</v>
      </c>
      <c r="L41" s="53" t="s">
        <v>32</v>
      </c>
      <c r="M41" s="50"/>
      <c r="N41" s="50"/>
      <c r="O41" s="50"/>
    </row>
    <row r="42" spans="1:15" ht="16.5" thickBot="1" x14ac:dyDescent="0.25">
      <c r="A42" s="51" t="s">
        <v>518</v>
      </c>
      <c r="B42" s="52" t="s">
        <v>519</v>
      </c>
      <c r="C42" s="53">
        <v>0</v>
      </c>
      <c r="D42" s="53">
        <v>0</v>
      </c>
      <c r="E42" s="53">
        <v>0</v>
      </c>
      <c r="F42" s="53">
        <v>0</v>
      </c>
      <c r="G42" s="53">
        <v>0</v>
      </c>
      <c r="H42" s="53">
        <v>0</v>
      </c>
      <c r="I42" s="53">
        <v>0</v>
      </c>
      <c r="J42" s="53">
        <v>0</v>
      </c>
      <c r="K42" s="53">
        <v>0</v>
      </c>
      <c r="L42" s="53">
        <v>0</v>
      </c>
      <c r="M42" s="50"/>
      <c r="N42" s="50"/>
      <c r="O42" s="50"/>
    </row>
    <row r="43" spans="1:15" ht="16.5" thickBot="1" x14ac:dyDescent="0.25">
      <c r="A43" s="51" t="s">
        <v>520</v>
      </c>
      <c r="B43" s="52" t="s">
        <v>521</v>
      </c>
      <c r="C43" s="53">
        <v>0</v>
      </c>
      <c r="D43" s="53">
        <v>0</v>
      </c>
      <c r="E43" s="53">
        <v>0</v>
      </c>
      <c r="F43" s="53">
        <v>0</v>
      </c>
      <c r="G43" s="53">
        <v>0</v>
      </c>
      <c r="H43" s="53">
        <v>0</v>
      </c>
      <c r="I43" s="53">
        <v>0</v>
      </c>
      <c r="J43" s="53">
        <v>0</v>
      </c>
      <c r="K43" s="53">
        <v>0</v>
      </c>
      <c r="L43" s="53">
        <v>0</v>
      </c>
      <c r="M43" s="50"/>
      <c r="N43" s="50"/>
      <c r="O43" s="50"/>
    </row>
    <row r="44" spans="1:15" ht="32.25" thickBot="1" x14ac:dyDescent="0.25">
      <c r="A44" s="51" t="s">
        <v>522</v>
      </c>
      <c r="B44" s="52" t="s">
        <v>523</v>
      </c>
      <c r="C44" s="53">
        <v>0</v>
      </c>
      <c r="D44" s="53">
        <v>0</v>
      </c>
      <c r="E44" s="53">
        <v>0</v>
      </c>
      <c r="F44" s="53">
        <v>0</v>
      </c>
      <c r="G44" s="53">
        <v>0</v>
      </c>
      <c r="H44" s="53">
        <v>0</v>
      </c>
      <c r="I44" s="53">
        <v>0</v>
      </c>
      <c r="J44" s="53">
        <v>0</v>
      </c>
      <c r="K44" s="53">
        <v>0</v>
      </c>
      <c r="L44" s="53">
        <v>0</v>
      </c>
      <c r="M44" s="50"/>
      <c r="N44" s="50"/>
      <c r="O44" s="50"/>
    </row>
    <row r="45" spans="1:15" ht="16.5" thickBot="1" x14ac:dyDescent="0.25">
      <c r="A45" s="51" t="s">
        <v>524</v>
      </c>
      <c r="B45" s="52" t="s">
        <v>525</v>
      </c>
      <c r="C45" s="53">
        <v>0</v>
      </c>
      <c r="D45" s="53">
        <v>0</v>
      </c>
      <c r="E45" s="53">
        <v>0</v>
      </c>
      <c r="F45" s="53">
        <v>0</v>
      </c>
      <c r="G45" s="53">
        <v>0</v>
      </c>
      <c r="H45" s="53">
        <v>0</v>
      </c>
      <c r="I45" s="53">
        <v>0</v>
      </c>
      <c r="J45" s="53">
        <v>0</v>
      </c>
      <c r="K45" s="53">
        <v>0</v>
      </c>
      <c r="L45" s="53">
        <v>0</v>
      </c>
      <c r="M45" s="50"/>
      <c r="N45" s="50"/>
      <c r="O45" s="50"/>
    </row>
    <row r="46" spans="1:15" ht="16.5" thickBot="1" x14ac:dyDescent="0.25">
      <c r="A46" s="51" t="s">
        <v>526</v>
      </c>
      <c r="B46" s="52" t="s">
        <v>527</v>
      </c>
      <c r="C46" s="53" t="s">
        <v>32</v>
      </c>
      <c r="D46" s="53">
        <v>0</v>
      </c>
      <c r="E46" s="53">
        <v>0</v>
      </c>
      <c r="F46" s="53">
        <v>0</v>
      </c>
      <c r="G46" s="53">
        <v>0</v>
      </c>
      <c r="H46" s="53" t="s">
        <v>32</v>
      </c>
      <c r="I46" s="53">
        <v>0</v>
      </c>
      <c r="J46" s="53">
        <v>0</v>
      </c>
      <c r="K46" s="53">
        <v>0</v>
      </c>
      <c r="L46" s="53">
        <v>0</v>
      </c>
      <c r="M46" s="50"/>
      <c r="N46" s="50"/>
      <c r="O46" s="50"/>
    </row>
    <row r="47" spans="1:15" ht="16.5" thickBot="1" x14ac:dyDescent="0.25">
      <c r="A47" s="51" t="s">
        <v>528</v>
      </c>
      <c r="B47" s="52" t="s">
        <v>529</v>
      </c>
      <c r="C47" s="53" t="s">
        <v>32</v>
      </c>
      <c r="D47" s="53" t="s">
        <v>32</v>
      </c>
      <c r="E47" s="53">
        <v>0</v>
      </c>
      <c r="F47" s="53">
        <v>0</v>
      </c>
      <c r="G47" s="53" t="s">
        <v>32</v>
      </c>
      <c r="H47" s="53" t="s">
        <v>32</v>
      </c>
      <c r="I47" s="53" t="s">
        <v>32</v>
      </c>
      <c r="J47" s="53">
        <v>0</v>
      </c>
      <c r="K47" s="53">
        <v>0</v>
      </c>
      <c r="L47" s="53" t="s">
        <v>32</v>
      </c>
      <c r="M47" s="50"/>
      <c r="N47" s="50"/>
      <c r="O47" s="50"/>
    </row>
    <row r="48" spans="1:15" ht="16.5" thickBot="1" x14ac:dyDescent="0.25">
      <c r="A48" s="51" t="s">
        <v>530</v>
      </c>
      <c r="B48" s="52" t="s">
        <v>531</v>
      </c>
      <c r="C48" s="53">
        <v>0</v>
      </c>
      <c r="D48" s="53">
        <v>0</v>
      </c>
      <c r="E48" s="53">
        <v>0</v>
      </c>
      <c r="F48" s="53">
        <v>0</v>
      </c>
      <c r="G48" s="53" t="s">
        <v>32</v>
      </c>
      <c r="H48" s="53">
        <v>0</v>
      </c>
      <c r="I48" s="53">
        <v>0</v>
      </c>
      <c r="J48" s="53">
        <v>0</v>
      </c>
      <c r="K48" s="53">
        <v>0</v>
      </c>
      <c r="L48" s="53" t="s">
        <v>32</v>
      </c>
      <c r="M48" s="50"/>
      <c r="N48" s="50"/>
      <c r="O48" s="50"/>
    </row>
    <row r="49" spans="1:15" ht="32.25" thickBot="1" x14ac:dyDescent="0.25">
      <c r="A49" s="47" t="s">
        <v>23</v>
      </c>
      <c r="B49" s="48" t="s">
        <v>532</v>
      </c>
      <c r="C49" s="53">
        <v>0</v>
      </c>
      <c r="D49" s="53">
        <v>0</v>
      </c>
      <c r="E49" s="53">
        <v>0</v>
      </c>
      <c r="F49" s="53">
        <v>0</v>
      </c>
      <c r="G49" s="53">
        <v>0</v>
      </c>
      <c r="H49" s="53">
        <v>0</v>
      </c>
      <c r="I49" s="53">
        <v>0</v>
      </c>
      <c r="J49" s="53">
        <v>0</v>
      </c>
      <c r="K49" s="53">
        <v>0</v>
      </c>
      <c r="L49" s="53">
        <v>0</v>
      </c>
      <c r="M49" s="50"/>
      <c r="N49" s="50"/>
      <c r="O49" s="50"/>
    </row>
    <row r="50" spans="1:15" ht="16.5" thickBot="1" x14ac:dyDescent="0.25">
      <c r="A50" s="51" t="s">
        <v>24</v>
      </c>
      <c r="B50" s="52" t="s">
        <v>533</v>
      </c>
      <c r="C50" s="53" t="s">
        <v>32</v>
      </c>
      <c r="D50" s="53" t="s">
        <v>32</v>
      </c>
      <c r="E50" s="53" t="s">
        <v>32</v>
      </c>
      <c r="F50" s="53" t="s">
        <v>32</v>
      </c>
      <c r="G50" s="53">
        <v>0</v>
      </c>
      <c r="H50" s="53" t="s">
        <v>32</v>
      </c>
      <c r="I50" s="53" t="s">
        <v>32</v>
      </c>
      <c r="J50" s="53" t="s">
        <v>32</v>
      </c>
      <c r="K50" s="53" t="s">
        <v>32</v>
      </c>
      <c r="L50" s="53">
        <v>0</v>
      </c>
      <c r="M50" s="50"/>
      <c r="N50" s="50"/>
      <c r="O50" s="50"/>
    </row>
    <row r="51" spans="1:15" ht="16.5" thickBot="1" x14ac:dyDescent="0.25">
      <c r="A51" s="51" t="s">
        <v>63</v>
      </c>
      <c r="B51" s="52" t="s">
        <v>534</v>
      </c>
      <c r="C51" s="53" t="s">
        <v>32</v>
      </c>
      <c r="D51" s="53">
        <v>0</v>
      </c>
      <c r="E51" s="53" t="s">
        <v>32</v>
      </c>
      <c r="F51" s="53" t="s">
        <v>32</v>
      </c>
      <c r="G51" s="53">
        <v>0</v>
      </c>
      <c r="H51" s="53" t="s">
        <v>32</v>
      </c>
      <c r="I51" s="53">
        <v>0</v>
      </c>
      <c r="J51" s="53" t="s">
        <v>32</v>
      </c>
      <c r="K51" s="53" t="s">
        <v>32</v>
      </c>
      <c r="L51" s="53">
        <v>0</v>
      </c>
      <c r="M51" s="50"/>
      <c r="N51" s="50"/>
      <c r="O51" s="50"/>
    </row>
    <row r="52" spans="1:15" ht="16.5" thickBot="1" x14ac:dyDescent="0.25">
      <c r="A52" s="51" t="s">
        <v>160</v>
      </c>
      <c r="B52" s="52" t="s">
        <v>535</v>
      </c>
      <c r="C52" s="53" t="s">
        <v>32</v>
      </c>
      <c r="D52" s="53">
        <v>0</v>
      </c>
      <c r="E52" s="53" t="s">
        <v>32</v>
      </c>
      <c r="F52" s="53">
        <v>0</v>
      </c>
      <c r="G52" s="53">
        <v>0</v>
      </c>
      <c r="H52" s="53" t="s">
        <v>32</v>
      </c>
      <c r="I52" s="53">
        <v>0</v>
      </c>
      <c r="J52" s="53" t="s">
        <v>32</v>
      </c>
      <c r="K52" s="53">
        <v>0</v>
      </c>
      <c r="L52" s="53">
        <v>0</v>
      </c>
      <c r="M52" s="50"/>
      <c r="N52" s="50"/>
      <c r="O52" s="50"/>
    </row>
    <row r="53" spans="1:15" ht="16.5" thickBot="1" x14ac:dyDescent="0.25">
      <c r="A53" s="51" t="s">
        <v>536</v>
      </c>
      <c r="B53" s="52" t="s">
        <v>537</v>
      </c>
      <c r="C53" s="53" t="s">
        <v>32</v>
      </c>
      <c r="D53" s="53">
        <v>0</v>
      </c>
      <c r="E53" s="53" t="s">
        <v>32</v>
      </c>
      <c r="F53" s="53" t="s">
        <v>32</v>
      </c>
      <c r="G53" s="53">
        <v>0</v>
      </c>
      <c r="H53" s="53" t="s">
        <v>32</v>
      </c>
      <c r="I53" s="53">
        <v>0</v>
      </c>
      <c r="J53" s="53" t="s">
        <v>32</v>
      </c>
      <c r="K53" s="53" t="s">
        <v>32</v>
      </c>
      <c r="L53" s="53">
        <v>0</v>
      </c>
      <c r="M53" s="50"/>
      <c r="N53" s="50"/>
      <c r="O53" s="50"/>
    </row>
    <row r="54" spans="1:15" ht="16.5" thickBot="1" x14ac:dyDescent="0.25">
      <c r="A54" s="51" t="s">
        <v>538</v>
      </c>
      <c r="B54" s="52" t="s">
        <v>539</v>
      </c>
      <c r="C54" s="53">
        <v>0</v>
      </c>
      <c r="D54" s="53" t="s">
        <v>32</v>
      </c>
      <c r="E54" s="53">
        <v>0</v>
      </c>
      <c r="F54" s="53" t="s">
        <v>32</v>
      </c>
      <c r="G54" s="53" t="s">
        <v>32</v>
      </c>
      <c r="H54" s="53">
        <v>0</v>
      </c>
      <c r="I54" s="53" t="s">
        <v>32</v>
      </c>
      <c r="J54" s="53">
        <v>0</v>
      </c>
      <c r="K54" s="53" t="s">
        <v>32</v>
      </c>
      <c r="L54" s="53" t="s">
        <v>32</v>
      </c>
      <c r="M54" s="50"/>
      <c r="N54" s="50"/>
      <c r="O54" s="50"/>
    </row>
    <row r="55" spans="1:15" ht="32.25" thickBot="1" x14ac:dyDescent="0.25">
      <c r="A55" s="47" t="s">
        <v>27</v>
      </c>
      <c r="B55" s="48" t="s">
        <v>540</v>
      </c>
      <c r="C55" s="53">
        <v>0</v>
      </c>
      <c r="D55" s="53">
        <v>0</v>
      </c>
      <c r="E55" s="53">
        <v>0</v>
      </c>
      <c r="F55" s="53">
        <v>0</v>
      </c>
      <c r="G55" s="53">
        <v>0</v>
      </c>
      <c r="H55" s="53">
        <v>0</v>
      </c>
      <c r="I55" s="53">
        <v>0</v>
      </c>
      <c r="J55" s="53">
        <v>0</v>
      </c>
      <c r="K55" s="53">
        <v>0</v>
      </c>
      <c r="L55" s="53">
        <v>0</v>
      </c>
      <c r="M55" s="50"/>
      <c r="N55" s="50"/>
      <c r="O55" s="50"/>
    </row>
    <row r="56" spans="1:15" ht="16.5" thickBot="1" x14ac:dyDescent="0.25">
      <c r="A56" s="51" t="s">
        <v>194</v>
      </c>
      <c r="B56" s="52" t="s">
        <v>541</v>
      </c>
      <c r="C56" s="53">
        <v>0</v>
      </c>
      <c r="D56" s="53">
        <v>0</v>
      </c>
      <c r="E56" s="53">
        <v>0</v>
      </c>
      <c r="F56" s="53">
        <v>0</v>
      </c>
      <c r="G56" s="53" t="s">
        <v>32</v>
      </c>
      <c r="H56" s="53">
        <v>0</v>
      </c>
      <c r="I56" s="53">
        <v>0</v>
      </c>
      <c r="J56" s="53">
        <v>0</v>
      </c>
      <c r="K56" s="53">
        <v>0</v>
      </c>
      <c r="L56" s="53" t="s">
        <v>32</v>
      </c>
      <c r="M56" s="50"/>
      <c r="N56" s="50"/>
      <c r="O56" s="50"/>
    </row>
    <row r="57" spans="1:15" ht="16.5" thickBot="1" x14ac:dyDescent="0.25">
      <c r="A57" s="51" t="s">
        <v>195</v>
      </c>
      <c r="B57" s="52" t="s">
        <v>542</v>
      </c>
      <c r="C57" s="53" t="s">
        <v>32</v>
      </c>
      <c r="D57" s="53" t="s">
        <v>32</v>
      </c>
      <c r="E57" s="53">
        <v>0</v>
      </c>
      <c r="F57" s="53">
        <v>0</v>
      </c>
      <c r="G57" s="53">
        <v>0</v>
      </c>
      <c r="H57" s="53" t="s">
        <v>32</v>
      </c>
      <c r="I57" s="53" t="s">
        <v>32</v>
      </c>
      <c r="J57" s="53">
        <v>0</v>
      </c>
      <c r="K57" s="53">
        <v>0</v>
      </c>
      <c r="L57" s="53">
        <v>0</v>
      </c>
      <c r="M57" s="50"/>
      <c r="N57" s="50"/>
      <c r="O57" s="50"/>
    </row>
    <row r="58" spans="1:15" ht="16.5" thickBot="1" x14ac:dyDescent="0.25">
      <c r="A58" s="47" t="s">
        <v>110</v>
      </c>
      <c r="B58" s="48" t="s">
        <v>543</v>
      </c>
      <c r="C58" s="53">
        <v>0</v>
      </c>
      <c r="D58" s="53">
        <v>0</v>
      </c>
      <c r="E58" s="53">
        <v>0</v>
      </c>
      <c r="F58" s="53">
        <v>0</v>
      </c>
      <c r="G58" s="53">
        <v>0</v>
      </c>
      <c r="H58" s="53">
        <v>0</v>
      </c>
      <c r="I58" s="53">
        <v>0</v>
      </c>
      <c r="J58" s="53">
        <v>0</v>
      </c>
      <c r="K58" s="53">
        <v>0</v>
      </c>
      <c r="L58" s="53">
        <v>0</v>
      </c>
      <c r="M58" s="50"/>
      <c r="N58" s="50"/>
      <c r="O58" s="50"/>
    </row>
    <row r="59" spans="1:15" ht="16.5" thickBot="1" x14ac:dyDescent="0.25">
      <c r="A59" s="51" t="s">
        <v>12</v>
      </c>
      <c r="B59" s="52" t="s">
        <v>544</v>
      </c>
      <c r="C59" s="53" t="s">
        <v>32</v>
      </c>
      <c r="D59" s="53" t="s">
        <v>32</v>
      </c>
      <c r="E59" s="53">
        <v>0</v>
      </c>
      <c r="F59" s="53">
        <v>0</v>
      </c>
      <c r="G59" s="53">
        <v>0</v>
      </c>
      <c r="H59" s="53" t="s">
        <v>32</v>
      </c>
      <c r="I59" s="53" t="s">
        <v>32</v>
      </c>
      <c r="J59" s="53">
        <v>0</v>
      </c>
      <c r="K59" s="53">
        <v>0</v>
      </c>
      <c r="L59" s="53">
        <v>0</v>
      </c>
      <c r="M59" s="50"/>
      <c r="N59" s="50"/>
      <c r="O59" s="50"/>
    </row>
    <row r="60" spans="1:15" ht="16.5" thickBot="1" x14ac:dyDescent="0.25">
      <c r="A60" s="51" t="s">
        <v>13</v>
      </c>
      <c r="B60" s="52" t="s">
        <v>545</v>
      </c>
      <c r="C60" s="53">
        <v>0</v>
      </c>
      <c r="D60" s="53">
        <v>0</v>
      </c>
      <c r="E60" s="53">
        <v>0</v>
      </c>
      <c r="F60" s="53">
        <v>0</v>
      </c>
      <c r="G60" s="53">
        <v>0</v>
      </c>
      <c r="H60" s="53">
        <v>0</v>
      </c>
      <c r="I60" s="53">
        <v>0</v>
      </c>
      <c r="J60" s="53">
        <v>0</v>
      </c>
      <c r="K60" s="53">
        <v>0</v>
      </c>
      <c r="L60" s="53">
        <v>0</v>
      </c>
      <c r="M60" s="50"/>
      <c r="N60" s="50"/>
      <c r="O60" s="50"/>
    </row>
    <row r="61" spans="1:15" ht="16.5" thickBot="1" x14ac:dyDescent="0.25">
      <c r="A61" s="51" t="s">
        <v>546</v>
      </c>
      <c r="B61" s="52" t="s">
        <v>547</v>
      </c>
      <c r="C61" s="53">
        <v>0</v>
      </c>
      <c r="D61" s="53">
        <v>0</v>
      </c>
      <c r="E61" s="53">
        <v>0</v>
      </c>
      <c r="F61" s="53">
        <v>0</v>
      </c>
      <c r="G61" s="53" t="s">
        <v>32</v>
      </c>
      <c r="H61" s="53">
        <v>0</v>
      </c>
      <c r="I61" s="53">
        <v>0</v>
      </c>
      <c r="J61" s="53">
        <v>0</v>
      </c>
      <c r="K61" s="53">
        <v>0</v>
      </c>
      <c r="L61" s="53" t="s">
        <v>32</v>
      </c>
      <c r="M61" s="50"/>
      <c r="N61" s="50"/>
      <c r="O61" s="50"/>
    </row>
    <row r="62" spans="1:15" ht="16.5" thickBot="1" x14ac:dyDescent="0.25">
      <c r="A62" s="51" t="s">
        <v>548</v>
      </c>
      <c r="B62" s="52" t="s">
        <v>549</v>
      </c>
      <c r="C62" s="53" t="s">
        <v>32</v>
      </c>
      <c r="D62" s="53">
        <v>0</v>
      </c>
      <c r="E62" s="53">
        <v>0</v>
      </c>
      <c r="F62" s="53">
        <v>0</v>
      </c>
      <c r="G62" s="53">
        <v>0</v>
      </c>
      <c r="H62" s="53" t="s">
        <v>32</v>
      </c>
      <c r="I62" s="53">
        <v>0</v>
      </c>
      <c r="J62" s="53">
        <v>0</v>
      </c>
      <c r="K62" s="53">
        <v>0</v>
      </c>
      <c r="L62" s="53"/>
      <c r="M62" s="50"/>
      <c r="N62" s="50"/>
      <c r="O62" s="50"/>
    </row>
    <row r="63" spans="1:15" ht="16.5" thickBot="1" x14ac:dyDescent="0.25">
      <c r="A63" s="51" t="s">
        <v>550</v>
      </c>
      <c r="B63" s="52" t="s">
        <v>551</v>
      </c>
      <c r="C63" s="53" t="s">
        <v>32</v>
      </c>
      <c r="D63" s="53" t="s">
        <v>32</v>
      </c>
      <c r="E63" s="53">
        <v>0</v>
      </c>
      <c r="F63" s="53">
        <v>0</v>
      </c>
      <c r="G63" s="53" t="s">
        <v>32</v>
      </c>
      <c r="H63" s="53" t="s">
        <v>32</v>
      </c>
      <c r="I63" s="53" t="s">
        <v>32</v>
      </c>
      <c r="J63" s="53">
        <v>0</v>
      </c>
      <c r="K63" s="53">
        <v>0</v>
      </c>
      <c r="L63" s="53" t="s">
        <v>32</v>
      </c>
      <c r="M63" s="50"/>
      <c r="N63" s="50"/>
      <c r="O63" s="50"/>
    </row>
    <row r="64" spans="1:15" ht="32.25" thickBot="1" x14ac:dyDescent="0.25">
      <c r="A64" s="51" t="s">
        <v>552</v>
      </c>
      <c r="B64" s="52" t="s">
        <v>553</v>
      </c>
      <c r="C64" s="53">
        <v>0</v>
      </c>
      <c r="D64" s="53">
        <v>0</v>
      </c>
      <c r="E64" s="53">
        <v>0</v>
      </c>
      <c r="F64" s="53">
        <v>0</v>
      </c>
      <c r="G64" s="53" t="s">
        <v>32</v>
      </c>
      <c r="H64" s="53">
        <v>0</v>
      </c>
      <c r="I64" s="53">
        <v>0</v>
      </c>
      <c r="J64" s="53">
        <v>0</v>
      </c>
      <c r="K64" s="53">
        <v>0</v>
      </c>
      <c r="L64" s="53" t="s">
        <v>32</v>
      </c>
      <c r="M64" s="50"/>
      <c r="N64" s="50"/>
      <c r="O64" s="50"/>
    </row>
    <row r="65" spans="1:15" ht="16.5" thickBot="1" x14ac:dyDescent="0.25">
      <c r="A65" s="51" t="s">
        <v>554</v>
      </c>
      <c r="B65" s="52" t="s">
        <v>555</v>
      </c>
      <c r="C65" s="53">
        <v>0</v>
      </c>
      <c r="D65" s="53">
        <v>0</v>
      </c>
      <c r="E65" s="53">
        <v>0</v>
      </c>
      <c r="F65" s="53">
        <v>0</v>
      </c>
      <c r="G65" s="53" t="s">
        <v>32</v>
      </c>
      <c r="H65" s="53">
        <v>0</v>
      </c>
      <c r="I65" s="53">
        <v>0</v>
      </c>
      <c r="J65" s="53">
        <v>0</v>
      </c>
      <c r="K65" s="53">
        <v>0</v>
      </c>
      <c r="L65" s="53" t="s">
        <v>32</v>
      </c>
      <c r="M65" s="50"/>
      <c r="N65" s="50"/>
      <c r="O65" s="50"/>
    </row>
    <row r="66" spans="1:15" ht="16.5" thickBot="1" x14ac:dyDescent="0.25">
      <c r="A66" s="47" t="s">
        <v>372</v>
      </c>
      <c r="B66" s="48" t="s">
        <v>556</v>
      </c>
      <c r="C66" s="53">
        <v>0</v>
      </c>
      <c r="D66" s="53">
        <v>0</v>
      </c>
      <c r="E66" s="53">
        <v>0</v>
      </c>
      <c r="F66" s="53">
        <v>0</v>
      </c>
      <c r="G66" s="53">
        <v>0</v>
      </c>
      <c r="H66" s="53">
        <v>0</v>
      </c>
      <c r="I66" s="53">
        <v>0</v>
      </c>
      <c r="J66" s="53">
        <v>0</v>
      </c>
      <c r="K66" s="53">
        <v>0</v>
      </c>
      <c r="L66" s="53">
        <v>0</v>
      </c>
      <c r="M66" s="50"/>
      <c r="N66" s="50"/>
      <c r="O66" s="50"/>
    </row>
    <row r="67" spans="1:15" ht="16.5" thickBot="1" x14ac:dyDescent="0.25">
      <c r="A67" s="51" t="s">
        <v>557</v>
      </c>
      <c r="B67" s="52" t="s">
        <v>558</v>
      </c>
      <c r="C67" s="53" t="s">
        <v>32</v>
      </c>
      <c r="D67" s="53">
        <v>0</v>
      </c>
      <c r="E67" s="53">
        <v>0</v>
      </c>
      <c r="F67" s="53">
        <v>0</v>
      </c>
      <c r="G67" s="53">
        <v>0</v>
      </c>
      <c r="H67" s="53" t="s">
        <v>32</v>
      </c>
      <c r="I67" s="53">
        <v>0</v>
      </c>
      <c r="J67" s="53">
        <v>0</v>
      </c>
      <c r="K67" s="53">
        <v>0</v>
      </c>
      <c r="L67" s="53">
        <v>0</v>
      </c>
      <c r="M67" s="50"/>
      <c r="N67" s="50"/>
      <c r="O67" s="50"/>
    </row>
    <row r="68" spans="1:15" ht="16.5" thickBot="1" x14ac:dyDescent="0.25">
      <c r="A68" s="47" t="s">
        <v>375</v>
      </c>
      <c r="B68" s="48" t="s">
        <v>559</v>
      </c>
      <c r="C68" s="53">
        <v>0</v>
      </c>
      <c r="D68" s="53">
        <v>0</v>
      </c>
      <c r="E68" s="53">
        <v>0</v>
      </c>
      <c r="F68" s="53">
        <v>0</v>
      </c>
      <c r="G68" s="53">
        <v>0</v>
      </c>
      <c r="H68" s="53">
        <v>0</v>
      </c>
      <c r="I68" s="53">
        <v>0</v>
      </c>
      <c r="J68" s="53">
        <v>0</v>
      </c>
      <c r="K68" s="53">
        <v>0</v>
      </c>
      <c r="L68" s="53">
        <v>0</v>
      </c>
      <c r="M68" s="50"/>
      <c r="N68" s="50"/>
      <c r="O68" s="50"/>
    </row>
    <row r="69" spans="1:15" ht="16.5" thickBot="1" x14ac:dyDescent="0.25">
      <c r="A69" s="51" t="s">
        <v>560</v>
      </c>
      <c r="B69" s="52" t="s">
        <v>561</v>
      </c>
      <c r="C69" s="53" t="s">
        <v>32</v>
      </c>
      <c r="D69" s="53" t="s">
        <v>32</v>
      </c>
      <c r="E69" s="53">
        <v>0</v>
      </c>
      <c r="F69" s="53">
        <v>0</v>
      </c>
      <c r="G69" s="53">
        <v>0</v>
      </c>
      <c r="H69" s="53" t="s">
        <v>32</v>
      </c>
      <c r="I69" s="53" t="s">
        <v>32</v>
      </c>
      <c r="J69" s="53">
        <v>0</v>
      </c>
      <c r="K69" s="53">
        <v>0</v>
      </c>
      <c r="L69" s="53">
        <v>0</v>
      </c>
      <c r="M69" s="50"/>
      <c r="N69" s="50"/>
      <c r="O69" s="50"/>
    </row>
    <row r="70" spans="1:15" ht="16.5" thickBot="1" x14ac:dyDescent="0.25">
      <c r="A70" s="51" t="s">
        <v>562</v>
      </c>
      <c r="B70" s="52" t="s">
        <v>563</v>
      </c>
      <c r="C70" s="53">
        <v>0</v>
      </c>
      <c r="D70" s="53">
        <v>0</v>
      </c>
      <c r="E70" s="53">
        <v>0</v>
      </c>
      <c r="F70" s="53">
        <v>0</v>
      </c>
      <c r="G70" s="53" t="s">
        <v>32</v>
      </c>
      <c r="H70" s="53">
        <v>0</v>
      </c>
      <c r="I70" s="53">
        <v>0</v>
      </c>
      <c r="J70" s="53">
        <v>0</v>
      </c>
      <c r="K70" s="53">
        <v>0</v>
      </c>
      <c r="L70" s="53" t="s">
        <v>32</v>
      </c>
      <c r="M70" s="50"/>
      <c r="N70" s="50"/>
      <c r="O70" s="50"/>
    </row>
    <row r="71" spans="1:15" ht="16.5" thickBot="1" x14ac:dyDescent="0.25">
      <c r="A71" s="51" t="s">
        <v>564</v>
      </c>
      <c r="B71" s="52" t="s">
        <v>565</v>
      </c>
      <c r="C71" s="53" t="s">
        <v>32</v>
      </c>
      <c r="D71" s="53" t="s">
        <v>32</v>
      </c>
      <c r="E71" s="53">
        <v>0</v>
      </c>
      <c r="F71" s="53">
        <v>0</v>
      </c>
      <c r="G71" s="53" t="s">
        <v>32</v>
      </c>
      <c r="H71" s="53" t="s">
        <v>32</v>
      </c>
      <c r="I71" s="53" t="s">
        <v>32</v>
      </c>
      <c r="J71" s="53">
        <v>0</v>
      </c>
      <c r="K71" s="53">
        <v>0</v>
      </c>
      <c r="L71" s="53" t="s">
        <v>32</v>
      </c>
      <c r="M71" s="50"/>
      <c r="N71" s="50"/>
      <c r="O71" s="50"/>
    </row>
    <row r="72" spans="1:15" ht="16.5" thickBot="1" x14ac:dyDescent="0.25">
      <c r="A72" s="51" t="s">
        <v>566</v>
      </c>
      <c r="B72" s="52" t="s">
        <v>567</v>
      </c>
      <c r="C72" s="53" t="s">
        <v>32</v>
      </c>
      <c r="D72" s="53" t="s">
        <v>32</v>
      </c>
      <c r="E72" s="53">
        <v>0</v>
      </c>
      <c r="F72" s="53">
        <v>0</v>
      </c>
      <c r="G72" s="53" t="s">
        <v>32</v>
      </c>
      <c r="H72" s="53" t="s">
        <v>32</v>
      </c>
      <c r="I72" s="53" t="s">
        <v>32</v>
      </c>
      <c r="J72" s="53">
        <v>0</v>
      </c>
      <c r="K72" s="53">
        <v>0</v>
      </c>
      <c r="L72" s="53" t="s">
        <v>32</v>
      </c>
      <c r="M72" s="50"/>
      <c r="N72" s="50"/>
      <c r="O72" s="50"/>
    </row>
    <row r="73" spans="1:15" ht="16.5" thickBot="1" x14ac:dyDescent="0.25">
      <c r="A73" s="51" t="s">
        <v>568</v>
      </c>
      <c r="B73" s="52" t="s">
        <v>569</v>
      </c>
      <c r="C73" s="53" t="s">
        <v>32</v>
      </c>
      <c r="D73" s="53">
        <v>0</v>
      </c>
      <c r="E73" s="53">
        <v>0</v>
      </c>
      <c r="F73" s="53">
        <v>0</v>
      </c>
      <c r="G73" s="53" t="s">
        <v>32</v>
      </c>
      <c r="H73" s="53" t="s">
        <v>32</v>
      </c>
      <c r="I73" s="53">
        <v>0</v>
      </c>
      <c r="J73" s="53">
        <v>0</v>
      </c>
      <c r="K73" s="53">
        <v>0</v>
      </c>
      <c r="L73" s="53" t="s">
        <v>32</v>
      </c>
      <c r="M73" s="50"/>
      <c r="N73" s="50"/>
      <c r="O73" s="50"/>
    </row>
    <row r="74" spans="1:15" ht="16.5" thickBot="1" x14ac:dyDescent="0.25">
      <c r="A74" s="47" t="s">
        <v>377</v>
      </c>
      <c r="B74" s="48" t="s">
        <v>570</v>
      </c>
      <c r="C74" s="53">
        <v>0</v>
      </c>
      <c r="D74" s="53">
        <v>0</v>
      </c>
      <c r="E74" s="53">
        <v>0</v>
      </c>
      <c r="F74" s="53">
        <v>0</v>
      </c>
      <c r="G74" s="53">
        <v>0</v>
      </c>
      <c r="H74" s="53">
        <v>0</v>
      </c>
      <c r="I74" s="53">
        <v>0</v>
      </c>
      <c r="J74" s="53">
        <v>0</v>
      </c>
      <c r="K74" s="53">
        <v>0</v>
      </c>
      <c r="L74" s="53">
        <v>0</v>
      </c>
      <c r="M74" s="50"/>
      <c r="N74" s="50"/>
      <c r="O74" s="50"/>
    </row>
    <row r="75" spans="1:15" ht="16.5" thickBot="1" x14ac:dyDescent="0.25">
      <c r="A75" s="51" t="s">
        <v>571</v>
      </c>
      <c r="B75" s="52" t="s">
        <v>572</v>
      </c>
      <c r="C75" s="53" t="s">
        <v>32</v>
      </c>
      <c r="D75" s="53">
        <v>0</v>
      </c>
      <c r="E75" s="53">
        <v>0</v>
      </c>
      <c r="F75" s="53">
        <v>0</v>
      </c>
      <c r="G75" s="53" t="s">
        <v>32</v>
      </c>
      <c r="H75" s="53" t="s">
        <v>32</v>
      </c>
      <c r="I75" s="53">
        <v>0</v>
      </c>
      <c r="J75" s="53">
        <v>0</v>
      </c>
      <c r="K75" s="53">
        <v>0</v>
      </c>
      <c r="L75" s="53" t="s">
        <v>32</v>
      </c>
      <c r="M75" s="50"/>
      <c r="N75" s="50"/>
      <c r="O75" s="50"/>
    </row>
    <row r="76" spans="1:15" ht="16.5" thickBot="1" x14ac:dyDescent="0.25">
      <c r="A76" s="51" t="s">
        <v>573</v>
      </c>
      <c r="B76" s="52" t="s">
        <v>574</v>
      </c>
      <c r="C76" s="53" t="s">
        <v>32</v>
      </c>
      <c r="D76" s="53">
        <v>0</v>
      </c>
      <c r="E76" s="53">
        <v>0</v>
      </c>
      <c r="F76" s="53">
        <v>0</v>
      </c>
      <c r="G76" s="53">
        <v>0</v>
      </c>
      <c r="H76" s="53" t="s">
        <v>32</v>
      </c>
      <c r="I76" s="53">
        <v>0</v>
      </c>
      <c r="J76" s="53">
        <v>0</v>
      </c>
      <c r="K76" s="53">
        <v>0</v>
      </c>
      <c r="L76" s="53">
        <v>0</v>
      </c>
      <c r="M76" s="50"/>
      <c r="N76" s="50"/>
      <c r="O76" s="50"/>
    </row>
    <row r="77" spans="1:15" ht="16.5" thickBot="1" x14ac:dyDescent="0.25">
      <c r="A77" s="51" t="s">
        <v>575</v>
      </c>
      <c r="B77" s="52" t="s">
        <v>576</v>
      </c>
      <c r="C77" s="53" t="s">
        <v>32</v>
      </c>
      <c r="D77" s="53">
        <v>0</v>
      </c>
      <c r="E77" s="53">
        <v>0</v>
      </c>
      <c r="F77" s="53">
        <v>0</v>
      </c>
      <c r="G77" s="53">
        <v>0</v>
      </c>
      <c r="H77" s="53" t="s">
        <v>32</v>
      </c>
      <c r="I77" s="53">
        <v>0</v>
      </c>
      <c r="J77" s="53">
        <v>0</v>
      </c>
      <c r="K77" s="53">
        <v>0</v>
      </c>
      <c r="L77" s="53">
        <v>0</v>
      </c>
      <c r="M77" s="50"/>
      <c r="N77" s="50"/>
      <c r="O77" s="50"/>
    </row>
    <row r="78" spans="1:15" ht="16.5" thickBot="1" x14ac:dyDescent="0.25">
      <c r="A78" s="51" t="s">
        <v>577</v>
      </c>
      <c r="B78" s="52" t="s">
        <v>578</v>
      </c>
      <c r="C78" s="53" t="s">
        <v>32</v>
      </c>
      <c r="D78" s="53">
        <v>0</v>
      </c>
      <c r="E78" s="53">
        <v>0</v>
      </c>
      <c r="F78" s="53">
        <v>0</v>
      </c>
      <c r="G78" s="53">
        <v>0</v>
      </c>
      <c r="H78" s="53" t="s">
        <v>32</v>
      </c>
      <c r="I78" s="53">
        <v>0</v>
      </c>
      <c r="J78" s="53">
        <v>0</v>
      </c>
      <c r="K78" s="53">
        <v>0</v>
      </c>
      <c r="L78" s="53">
        <v>0</v>
      </c>
      <c r="M78" s="50"/>
      <c r="N78" s="50"/>
      <c r="O78" s="50"/>
    </row>
    <row r="79" spans="1:15" ht="16.5" thickBot="1" x14ac:dyDescent="0.25">
      <c r="A79" s="51" t="s">
        <v>579</v>
      </c>
      <c r="B79" s="52" t="s">
        <v>580</v>
      </c>
      <c r="C79" s="53">
        <v>0</v>
      </c>
      <c r="D79" s="53">
        <v>0</v>
      </c>
      <c r="E79" s="53">
        <v>0</v>
      </c>
      <c r="F79" s="53">
        <v>0</v>
      </c>
      <c r="G79" s="53">
        <v>0</v>
      </c>
      <c r="H79" s="53">
        <v>0</v>
      </c>
      <c r="I79" s="53">
        <v>0</v>
      </c>
      <c r="J79" s="53">
        <v>0</v>
      </c>
      <c r="K79" s="53">
        <v>0</v>
      </c>
      <c r="L79" s="53">
        <v>0</v>
      </c>
      <c r="M79" s="50"/>
      <c r="N79" s="50"/>
      <c r="O79" s="50"/>
    </row>
    <row r="80" spans="1:15" ht="33" customHeight="1" thickBot="1" x14ac:dyDescent="0.25">
      <c r="A80" s="51" t="s">
        <v>581</v>
      </c>
      <c r="B80" s="52" t="s">
        <v>582</v>
      </c>
      <c r="C80" s="53">
        <v>0</v>
      </c>
      <c r="D80" s="53">
        <v>0</v>
      </c>
      <c r="E80" s="53" t="s">
        <v>32</v>
      </c>
      <c r="F80" s="53" t="s">
        <v>32</v>
      </c>
      <c r="G80" s="53">
        <v>0</v>
      </c>
      <c r="H80" s="53">
        <v>0</v>
      </c>
      <c r="I80" s="53">
        <v>0</v>
      </c>
      <c r="J80" s="53" t="s">
        <v>32</v>
      </c>
      <c r="K80" s="53" t="s">
        <v>32</v>
      </c>
      <c r="L80" s="53">
        <v>0</v>
      </c>
      <c r="M80" s="50"/>
      <c r="N80" s="50"/>
      <c r="O80" s="50"/>
    </row>
    <row r="81" spans="1:12" ht="16.5" customHeight="1" thickBot="1" x14ac:dyDescent="0.25">
      <c r="A81" s="277" t="s">
        <v>0</v>
      </c>
      <c r="B81" s="277" t="s">
        <v>472</v>
      </c>
      <c r="C81" s="278" t="s">
        <v>473</v>
      </c>
      <c r="D81" s="279"/>
      <c r="E81" s="279"/>
      <c r="F81" s="279"/>
      <c r="G81" s="280"/>
      <c r="H81" s="278" t="s">
        <v>473</v>
      </c>
      <c r="I81" s="279"/>
      <c r="J81" s="279"/>
      <c r="K81" s="279"/>
      <c r="L81" s="280"/>
    </row>
    <row r="82" spans="1:12" ht="216.75" customHeight="1" thickBot="1" x14ac:dyDescent="0.25">
      <c r="A82" s="275"/>
      <c r="B82" s="275"/>
      <c r="C82" s="44" t="s">
        <v>474</v>
      </c>
      <c r="D82" s="44" t="s">
        <v>475</v>
      </c>
      <c r="E82" s="44" t="s">
        <v>583</v>
      </c>
      <c r="F82" s="44" t="s">
        <v>477</v>
      </c>
      <c r="G82" s="44" t="s">
        <v>478</v>
      </c>
      <c r="H82" s="44" t="s">
        <v>584</v>
      </c>
      <c r="I82" s="44" t="s">
        <v>475</v>
      </c>
      <c r="J82" s="44" t="s">
        <v>476</v>
      </c>
      <c r="K82" s="44" t="s">
        <v>477</v>
      </c>
      <c r="L82" s="44" t="s">
        <v>478</v>
      </c>
    </row>
    <row r="83" spans="1:12" ht="16.5" customHeight="1" thickBot="1" x14ac:dyDescent="0.25">
      <c r="A83" s="276"/>
      <c r="B83" s="276"/>
      <c r="C83" s="278" t="s">
        <v>585</v>
      </c>
      <c r="D83" s="279"/>
      <c r="E83" s="279"/>
      <c r="F83" s="279"/>
      <c r="G83" s="280"/>
      <c r="H83" s="278" t="s">
        <v>586</v>
      </c>
      <c r="I83" s="279"/>
      <c r="J83" s="279"/>
      <c r="K83" s="279"/>
      <c r="L83" s="280"/>
    </row>
    <row r="84" spans="1:12" ht="16.5" thickBot="1" x14ac:dyDescent="0.25">
      <c r="A84" s="45">
        <v>1</v>
      </c>
      <c r="B84" s="46">
        <v>2</v>
      </c>
      <c r="C84" s="272">
        <v>5</v>
      </c>
      <c r="D84" s="273"/>
      <c r="E84" s="273"/>
      <c r="F84" s="273"/>
      <c r="G84" s="274"/>
      <c r="H84" s="272">
        <v>6</v>
      </c>
      <c r="I84" s="273"/>
      <c r="J84" s="273"/>
      <c r="K84" s="273"/>
      <c r="L84" s="274"/>
    </row>
    <row r="85" spans="1:12" ht="32.25" thickBot="1" x14ac:dyDescent="0.25">
      <c r="A85" s="47" t="s">
        <v>2</v>
      </c>
      <c r="B85" s="48" t="s">
        <v>482</v>
      </c>
      <c r="C85" s="49">
        <v>0</v>
      </c>
      <c r="D85" s="49">
        <v>0</v>
      </c>
      <c r="E85" s="49">
        <v>0</v>
      </c>
      <c r="F85" s="49">
        <v>0</v>
      </c>
      <c r="G85" s="49">
        <v>0</v>
      </c>
      <c r="H85" s="49">
        <v>0</v>
      </c>
      <c r="I85" s="49">
        <v>0</v>
      </c>
      <c r="J85" s="49">
        <v>0</v>
      </c>
      <c r="K85" s="49">
        <v>0</v>
      </c>
      <c r="L85" s="49">
        <v>0</v>
      </c>
    </row>
    <row r="86" spans="1:12" ht="16.5" thickBot="1" x14ac:dyDescent="0.25">
      <c r="A86" s="51" t="s">
        <v>264</v>
      </c>
      <c r="B86" s="52" t="s">
        <v>483</v>
      </c>
      <c r="C86" s="53" t="s">
        <v>32</v>
      </c>
      <c r="D86" s="53" t="s">
        <v>32</v>
      </c>
      <c r="E86" s="53">
        <v>0</v>
      </c>
      <c r="F86" s="53">
        <v>0</v>
      </c>
      <c r="G86" s="53">
        <v>0</v>
      </c>
      <c r="H86" s="53" t="s">
        <v>32</v>
      </c>
      <c r="I86" s="53" t="s">
        <v>32</v>
      </c>
      <c r="J86" s="53">
        <v>0</v>
      </c>
      <c r="K86" s="53">
        <v>0</v>
      </c>
      <c r="L86" s="53">
        <v>0</v>
      </c>
    </row>
    <row r="87" spans="1:12" ht="16.5" thickBot="1" x14ac:dyDescent="0.25">
      <c r="A87" s="51" t="s">
        <v>274</v>
      </c>
      <c r="B87" s="52" t="s">
        <v>484</v>
      </c>
      <c r="C87" s="53" t="s">
        <v>32</v>
      </c>
      <c r="D87" s="53" t="s">
        <v>32</v>
      </c>
      <c r="E87" s="53">
        <v>0</v>
      </c>
      <c r="F87" s="53">
        <v>0</v>
      </c>
      <c r="G87" s="53">
        <v>0</v>
      </c>
      <c r="H87" s="53" t="s">
        <v>32</v>
      </c>
      <c r="I87" s="53" t="s">
        <v>32</v>
      </c>
      <c r="J87" s="53">
        <v>0</v>
      </c>
      <c r="K87" s="53">
        <v>0</v>
      </c>
      <c r="L87" s="53" t="s">
        <v>32</v>
      </c>
    </row>
    <row r="88" spans="1:12" ht="16.5" thickBot="1" x14ac:dyDescent="0.25">
      <c r="A88" s="51" t="s">
        <v>276</v>
      </c>
      <c r="B88" s="52" t="s">
        <v>485</v>
      </c>
      <c r="C88" s="53" t="s">
        <v>32</v>
      </c>
      <c r="D88" s="53" t="s">
        <v>32</v>
      </c>
      <c r="E88" s="53">
        <v>0</v>
      </c>
      <c r="F88" s="53">
        <v>0</v>
      </c>
      <c r="G88" s="53">
        <v>0</v>
      </c>
      <c r="H88" s="53" t="s">
        <v>32</v>
      </c>
      <c r="I88" s="53" t="s">
        <v>32</v>
      </c>
      <c r="J88" s="53">
        <v>0</v>
      </c>
      <c r="K88" s="53">
        <v>0</v>
      </c>
      <c r="L88" s="53">
        <v>0</v>
      </c>
    </row>
    <row r="89" spans="1:12" ht="16.5" thickBot="1" x14ac:dyDescent="0.25">
      <c r="A89" s="51" t="s">
        <v>278</v>
      </c>
      <c r="B89" s="52" t="s">
        <v>486</v>
      </c>
      <c r="C89" s="53" t="s">
        <v>32</v>
      </c>
      <c r="D89" s="53" t="s">
        <v>32</v>
      </c>
      <c r="E89" s="53">
        <v>0</v>
      </c>
      <c r="F89" s="53">
        <v>0</v>
      </c>
      <c r="G89" s="53">
        <v>0</v>
      </c>
      <c r="H89" s="53" t="s">
        <v>32</v>
      </c>
      <c r="I89" s="53" t="s">
        <v>32</v>
      </c>
      <c r="J89" s="53">
        <v>0</v>
      </c>
      <c r="K89" s="53">
        <v>0</v>
      </c>
      <c r="L89" s="53">
        <v>0</v>
      </c>
    </row>
    <row r="90" spans="1:12" ht="16.5" thickBot="1" x14ac:dyDescent="0.25">
      <c r="A90" s="51" t="s">
        <v>279</v>
      </c>
      <c r="B90" s="52" t="s">
        <v>487</v>
      </c>
      <c r="C90" s="53" t="s">
        <v>32</v>
      </c>
      <c r="D90" s="53" t="s">
        <v>32</v>
      </c>
      <c r="E90" s="53">
        <v>0</v>
      </c>
      <c r="F90" s="53">
        <v>0</v>
      </c>
      <c r="G90" s="53" t="s">
        <v>32</v>
      </c>
      <c r="H90" s="53" t="s">
        <v>32</v>
      </c>
      <c r="I90" s="53" t="s">
        <v>32</v>
      </c>
      <c r="J90" s="53">
        <v>0</v>
      </c>
      <c r="K90" s="53">
        <v>0</v>
      </c>
      <c r="L90" s="53" t="s">
        <v>32</v>
      </c>
    </row>
    <row r="91" spans="1:12" ht="16.5" thickBot="1" x14ac:dyDescent="0.25">
      <c r="A91" s="51" t="s">
        <v>281</v>
      </c>
      <c r="B91" s="52" t="s">
        <v>488</v>
      </c>
      <c r="C91" s="53" t="s">
        <v>32</v>
      </c>
      <c r="D91" s="53" t="s">
        <v>32</v>
      </c>
      <c r="E91" s="53">
        <v>0</v>
      </c>
      <c r="F91" s="53">
        <v>0</v>
      </c>
      <c r="G91" s="53"/>
      <c r="H91" s="53" t="s">
        <v>32</v>
      </c>
      <c r="I91" s="53" t="s">
        <v>32</v>
      </c>
      <c r="J91" s="53">
        <v>0</v>
      </c>
      <c r="K91" s="53">
        <v>0</v>
      </c>
      <c r="L91" s="53"/>
    </row>
    <row r="92" spans="1:12" ht="32.25" thickBot="1" x14ac:dyDescent="0.25">
      <c r="A92" s="47" t="s">
        <v>8</v>
      </c>
      <c r="B92" s="48" t="s">
        <v>489</v>
      </c>
      <c r="C92" s="53">
        <v>0</v>
      </c>
      <c r="D92" s="53">
        <v>0</v>
      </c>
      <c r="E92" s="53">
        <v>0</v>
      </c>
      <c r="F92" s="53">
        <v>0</v>
      </c>
      <c r="G92" s="53">
        <v>0</v>
      </c>
      <c r="H92" s="53">
        <v>0</v>
      </c>
      <c r="I92" s="53">
        <v>0</v>
      </c>
      <c r="J92" s="53">
        <v>0</v>
      </c>
      <c r="K92" s="53">
        <v>0</v>
      </c>
      <c r="L92" s="53">
        <v>0</v>
      </c>
    </row>
    <row r="93" spans="1:12" ht="16.5" thickBot="1" x14ac:dyDescent="0.25">
      <c r="A93" s="51" t="s">
        <v>16</v>
      </c>
      <c r="B93" s="52" t="s">
        <v>490</v>
      </c>
      <c r="C93" s="53" t="s">
        <v>32</v>
      </c>
      <c r="D93" s="53">
        <v>0</v>
      </c>
      <c r="E93" s="53">
        <v>0</v>
      </c>
      <c r="F93" s="53">
        <v>0</v>
      </c>
      <c r="G93" s="53" t="s">
        <v>32</v>
      </c>
      <c r="H93" s="53" t="s">
        <v>32</v>
      </c>
      <c r="I93" s="53">
        <v>0</v>
      </c>
      <c r="J93" s="53">
        <v>0</v>
      </c>
      <c r="K93" s="53">
        <v>0</v>
      </c>
      <c r="L93" s="53" t="s">
        <v>32</v>
      </c>
    </row>
    <row r="94" spans="1:12" ht="16.5" thickBot="1" x14ac:dyDescent="0.25">
      <c r="A94" s="51" t="s">
        <v>18</v>
      </c>
      <c r="B94" s="52" t="s">
        <v>491</v>
      </c>
      <c r="C94" s="53">
        <v>0</v>
      </c>
      <c r="D94" s="53">
        <v>0</v>
      </c>
      <c r="E94" s="53">
        <v>0</v>
      </c>
      <c r="F94" s="53">
        <v>0</v>
      </c>
      <c r="G94" s="53">
        <v>0</v>
      </c>
      <c r="H94" s="53">
        <v>0</v>
      </c>
      <c r="I94" s="53">
        <v>0</v>
      </c>
      <c r="J94" s="53">
        <v>0</v>
      </c>
      <c r="K94" s="53">
        <v>0</v>
      </c>
      <c r="L94" s="53">
        <v>0</v>
      </c>
    </row>
    <row r="95" spans="1:12" ht="16.5" thickBot="1" x14ac:dyDescent="0.25">
      <c r="A95" s="51" t="s">
        <v>25</v>
      </c>
      <c r="B95" s="52" t="s">
        <v>492</v>
      </c>
      <c r="C95" s="53">
        <v>0</v>
      </c>
      <c r="D95" s="53">
        <v>0</v>
      </c>
      <c r="E95" s="53">
        <v>0</v>
      </c>
      <c r="F95" s="53">
        <v>0</v>
      </c>
      <c r="G95" s="53" t="s">
        <v>32</v>
      </c>
      <c r="H95" s="53">
        <v>0</v>
      </c>
      <c r="I95" s="53">
        <v>0</v>
      </c>
      <c r="J95" s="53">
        <v>0</v>
      </c>
      <c r="K95" s="53">
        <v>0</v>
      </c>
      <c r="L95" s="53" t="s">
        <v>32</v>
      </c>
    </row>
    <row r="96" spans="1:12" ht="16.5" thickBot="1" x14ac:dyDescent="0.25">
      <c r="A96" s="51" t="s">
        <v>26</v>
      </c>
      <c r="B96" s="52" t="s">
        <v>493</v>
      </c>
      <c r="C96" s="53" t="s">
        <v>32</v>
      </c>
      <c r="D96" s="53">
        <v>0</v>
      </c>
      <c r="E96" s="53">
        <v>0</v>
      </c>
      <c r="F96" s="53">
        <v>0</v>
      </c>
      <c r="G96" s="53">
        <v>0</v>
      </c>
      <c r="H96" s="53" t="s">
        <v>32</v>
      </c>
      <c r="I96" s="53">
        <v>0</v>
      </c>
      <c r="J96" s="53">
        <v>0</v>
      </c>
      <c r="K96" s="53">
        <v>0</v>
      </c>
      <c r="L96" s="53">
        <v>0</v>
      </c>
    </row>
    <row r="97" spans="1:12" ht="16.5" thickBot="1" x14ac:dyDescent="0.25">
      <c r="A97" s="51" t="s">
        <v>494</v>
      </c>
      <c r="B97" s="52" t="s">
        <v>495</v>
      </c>
      <c r="C97" s="53">
        <v>0</v>
      </c>
      <c r="D97" s="53">
        <v>0</v>
      </c>
      <c r="E97" s="53">
        <v>0</v>
      </c>
      <c r="F97" s="53">
        <v>0</v>
      </c>
      <c r="G97" s="53">
        <v>0</v>
      </c>
      <c r="H97" s="53">
        <v>0</v>
      </c>
      <c r="I97" s="53">
        <v>0</v>
      </c>
      <c r="J97" s="53">
        <v>0</v>
      </c>
      <c r="K97" s="53">
        <v>0</v>
      </c>
      <c r="L97" s="53">
        <v>0</v>
      </c>
    </row>
    <row r="98" spans="1:12" ht="32.25" thickBot="1" x14ac:dyDescent="0.25">
      <c r="A98" s="51" t="s">
        <v>496</v>
      </c>
      <c r="B98" s="52" t="s">
        <v>497</v>
      </c>
      <c r="C98" s="53">
        <v>0</v>
      </c>
      <c r="D98" s="53">
        <v>0</v>
      </c>
      <c r="E98" s="53">
        <v>0</v>
      </c>
      <c r="F98" s="53">
        <v>0</v>
      </c>
      <c r="G98" s="53">
        <v>0</v>
      </c>
      <c r="H98" s="53">
        <v>0</v>
      </c>
      <c r="I98" s="53">
        <v>0</v>
      </c>
      <c r="J98" s="53">
        <v>0</v>
      </c>
      <c r="K98" s="53">
        <v>0</v>
      </c>
      <c r="L98" s="53">
        <v>0</v>
      </c>
    </row>
    <row r="99" spans="1:12" ht="16.5" thickBot="1" x14ac:dyDescent="0.25">
      <c r="A99" s="51" t="s">
        <v>498</v>
      </c>
      <c r="B99" s="52" t="s">
        <v>499</v>
      </c>
      <c r="C99" s="53">
        <v>0</v>
      </c>
      <c r="D99" s="53">
        <v>0</v>
      </c>
      <c r="E99" s="53">
        <v>0</v>
      </c>
      <c r="F99" s="53">
        <v>0</v>
      </c>
      <c r="G99" s="53" t="s">
        <v>32</v>
      </c>
      <c r="H99" s="53">
        <v>0</v>
      </c>
      <c r="I99" s="53">
        <v>0</v>
      </c>
      <c r="J99" s="53">
        <v>0</v>
      </c>
      <c r="K99" s="53">
        <v>0</v>
      </c>
      <c r="L99" s="53" t="s">
        <v>32</v>
      </c>
    </row>
    <row r="100" spans="1:12" ht="16.5" thickBot="1" x14ac:dyDescent="0.25">
      <c r="A100" s="51" t="s">
        <v>500</v>
      </c>
      <c r="B100" s="52" t="s">
        <v>501</v>
      </c>
      <c r="C100" s="53" t="s">
        <v>32</v>
      </c>
      <c r="D100" s="53">
        <v>0</v>
      </c>
      <c r="E100" s="53">
        <v>0</v>
      </c>
      <c r="F100" s="53">
        <v>0</v>
      </c>
      <c r="G100" s="53">
        <v>0</v>
      </c>
      <c r="H100" s="53" t="s">
        <v>32</v>
      </c>
      <c r="I100" s="53">
        <v>0</v>
      </c>
      <c r="J100" s="53">
        <v>0</v>
      </c>
      <c r="K100" s="53">
        <v>0</v>
      </c>
      <c r="L100" s="53">
        <v>0</v>
      </c>
    </row>
    <row r="101" spans="1:12" ht="16.5" thickBot="1" x14ac:dyDescent="0.25">
      <c r="A101" s="51" t="s">
        <v>502</v>
      </c>
      <c r="B101" s="52" t="s">
        <v>503</v>
      </c>
      <c r="C101" s="53">
        <v>0</v>
      </c>
      <c r="D101" s="53">
        <v>0</v>
      </c>
      <c r="E101" s="53">
        <v>0</v>
      </c>
      <c r="F101" s="53">
        <v>0</v>
      </c>
      <c r="G101" s="53">
        <v>0</v>
      </c>
      <c r="H101" s="53">
        <v>0</v>
      </c>
      <c r="I101" s="53">
        <v>0</v>
      </c>
      <c r="J101" s="53">
        <v>0</v>
      </c>
      <c r="K101" s="53">
        <v>0</v>
      </c>
      <c r="L101" s="53">
        <v>0</v>
      </c>
    </row>
    <row r="102" spans="1:12" ht="16.5" thickBot="1" x14ac:dyDescent="0.25">
      <c r="A102" s="51" t="s">
        <v>504</v>
      </c>
      <c r="B102" s="52" t="s">
        <v>505</v>
      </c>
      <c r="C102" s="53" t="s">
        <v>32</v>
      </c>
      <c r="D102" s="53" t="s">
        <v>32</v>
      </c>
      <c r="E102" s="53">
        <v>0</v>
      </c>
      <c r="F102" s="53">
        <v>0</v>
      </c>
      <c r="G102" s="53">
        <v>0</v>
      </c>
      <c r="H102" s="53" t="s">
        <v>32</v>
      </c>
      <c r="I102" s="53" t="s">
        <v>32</v>
      </c>
      <c r="J102" s="53">
        <v>0</v>
      </c>
      <c r="K102" s="53">
        <v>0</v>
      </c>
      <c r="L102" s="53">
        <v>0</v>
      </c>
    </row>
    <row r="103" spans="1:12" ht="16.5" thickBot="1" x14ac:dyDescent="0.25">
      <c r="A103" s="51" t="s">
        <v>506</v>
      </c>
      <c r="B103" s="52" t="s">
        <v>507</v>
      </c>
      <c r="C103" s="53" t="s">
        <v>32</v>
      </c>
      <c r="D103" s="53" t="s">
        <v>32</v>
      </c>
      <c r="E103" s="53">
        <v>0</v>
      </c>
      <c r="F103" s="53">
        <v>0</v>
      </c>
      <c r="G103" s="53">
        <v>0</v>
      </c>
      <c r="H103" s="53" t="s">
        <v>32</v>
      </c>
      <c r="I103" s="53" t="s">
        <v>32</v>
      </c>
      <c r="J103" s="53">
        <v>0</v>
      </c>
      <c r="K103" s="53">
        <v>0</v>
      </c>
      <c r="L103" s="53">
        <v>0</v>
      </c>
    </row>
    <row r="104" spans="1:12" ht="16.5" thickBot="1" x14ac:dyDescent="0.25">
      <c r="A104" s="51" t="s">
        <v>508</v>
      </c>
      <c r="B104" s="52" t="s">
        <v>509</v>
      </c>
      <c r="C104" s="53">
        <v>0</v>
      </c>
      <c r="D104" s="53">
        <v>0</v>
      </c>
      <c r="E104" s="53">
        <v>0</v>
      </c>
      <c r="F104" s="53">
        <v>0</v>
      </c>
      <c r="G104" s="53">
        <v>0</v>
      </c>
      <c r="H104" s="53">
        <v>0</v>
      </c>
      <c r="I104" s="53">
        <v>0</v>
      </c>
      <c r="J104" s="53">
        <v>0</v>
      </c>
      <c r="K104" s="53">
        <v>0</v>
      </c>
      <c r="L104" s="53">
        <v>0</v>
      </c>
    </row>
    <row r="105" spans="1:12" ht="16.5" thickBot="1" x14ac:dyDescent="0.25">
      <c r="A105" s="51" t="s">
        <v>510</v>
      </c>
      <c r="B105" s="52" t="s">
        <v>511</v>
      </c>
      <c r="C105" s="53">
        <v>0</v>
      </c>
      <c r="D105" s="53">
        <v>0</v>
      </c>
      <c r="E105" s="53">
        <v>0</v>
      </c>
      <c r="F105" s="53">
        <v>0</v>
      </c>
      <c r="G105" s="53" t="s">
        <v>32</v>
      </c>
      <c r="H105" s="53">
        <v>0</v>
      </c>
      <c r="I105" s="53">
        <v>0</v>
      </c>
      <c r="J105" s="53">
        <v>0</v>
      </c>
      <c r="K105" s="53">
        <v>0</v>
      </c>
      <c r="L105" s="53" t="s">
        <v>32</v>
      </c>
    </row>
    <row r="106" spans="1:12" ht="16.5" thickBot="1" x14ac:dyDescent="0.25">
      <c r="A106" s="51" t="s">
        <v>512</v>
      </c>
      <c r="B106" s="52" t="s">
        <v>513</v>
      </c>
      <c r="C106" s="53">
        <v>0</v>
      </c>
      <c r="D106" s="53">
        <v>0</v>
      </c>
      <c r="E106" s="53">
        <v>0</v>
      </c>
      <c r="F106" s="53">
        <v>0</v>
      </c>
      <c r="G106" s="53">
        <v>0</v>
      </c>
      <c r="H106" s="53">
        <v>0</v>
      </c>
      <c r="I106" s="53">
        <v>0</v>
      </c>
      <c r="J106" s="53">
        <v>0</v>
      </c>
      <c r="K106" s="53">
        <v>0</v>
      </c>
      <c r="L106" s="53">
        <v>0</v>
      </c>
    </row>
    <row r="107" spans="1:12" ht="16.5" thickBot="1" x14ac:dyDescent="0.25">
      <c r="A107" s="51" t="s">
        <v>514</v>
      </c>
      <c r="B107" s="52" t="s">
        <v>515</v>
      </c>
      <c r="C107" s="53">
        <v>0</v>
      </c>
      <c r="D107" s="53">
        <v>0</v>
      </c>
      <c r="E107" s="53">
        <v>0</v>
      </c>
      <c r="F107" s="53">
        <v>0</v>
      </c>
      <c r="G107" s="53">
        <v>0</v>
      </c>
      <c r="H107" s="53">
        <v>0</v>
      </c>
      <c r="I107" s="53">
        <v>0</v>
      </c>
      <c r="J107" s="53">
        <v>0</v>
      </c>
      <c r="K107" s="53">
        <v>0</v>
      </c>
      <c r="L107" s="53">
        <v>0</v>
      </c>
    </row>
    <row r="108" spans="1:12" ht="16.5" thickBot="1" x14ac:dyDescent="0.25">
      <c r="A108" s="51" t="s">
        <v>516</v>
      </c>
      <c r="B108" s="52" t="s">
        <v>517</v>
      </c>
      <c r="C108" s="53">
        <v>0</v>
      </c>
      <c r="D108" s="53">
        <v>0</v>
      </c>
      <c r="E108" s="53">
        <v>0</v>
      </c>
      <c r="F108" s="53">
        <v>0</v>
      </c>
      <c r="G108" s="53" t="s">
        <v>32</v>
      </c>
      <c r="H108" s="53">
        <v>0</v>
      </c>
      <c r="I108" s="53">
        <v>0</v>
      </c>
      <c r="J108" s="53">
        <v>0</v>
      </c>
      <c r="K108" s="53">
        <v>0</v>
      </c>
      <c r="L108" s="53" t="s">
        <v>32</v>
      </c>
    </row>
    <row r="109" spans="1:12" ht="16.5" thickBot="1" x14ac:dyDescent="0.25">
      <c r="A109" s="51" t="s">
        <v>518</v>
      </c>
      <c r="B109" s="52" t="s">
        <v>519</v>
      </c>
      <c r="C109" s="53">
        <v>0</v>
      </c>
      <c r="D109" s="53">
        <v>0</v>
      </c>
      <c r="E109" s="53">
        <v>0</v>
      </c>
      <c r="F109" s="53">
        <v>0</v>
      </c>
      <c r="G109" s="53">
        <v>0</v>
      </c>
      <c r="H109" s="53">
        <v>0</v>
      </c>
      <c r="I109" s="53">
        <v>0</v>
      </c>
      <c r="J109" s="53">
        <v>0</v>
      </c>
      <c r="K109" s="53">
        <v>0</v>
      </c>
      <c r="L109" s="53">
        <v>0</v>
      </c>
    </row>
    <row r="110" spans="1:12" ht="16.5" thickBot="1" x14ac:dyDescent="0.25">
      <c r="A110" s="51" t="s">
        <v>520</v>
      </c>
      <c r="B110" s="52" t="s">
        <v>521</v>
      </c>
      <c r="C110" s="53">
        <v>0</v>
      </c>
      <c r="D110" s="53">
        <v>0</v>
      </c>
      <c r="E110" s="53">
        <v>0</v>
      </c>
      <c r="F110" s="53">
        <v>0</v>
      </c>
      <c r="G110" s="53">
        <v>0</v>
      </c>
      <c r="H110" s="53">
        <v>0</v>
      </c>
      <c r="I110" s="53">
        <v>0</v>
      </c>
      <c r="J110" s="53">
        <v>0</v>
      </c>
      <c r="K110" s="53">
        <v>0</v>
      </c>
      <c r="L110" s="53">
        <v>0</v>
      </c>
    </row>
    <row r="111" spans="1:12" ht="32.25" thickBot="1" x14ac:dyDescent="0.25">
      <c r="A111" s="51" t="s">
        <v>522</v>
      </c>
      <c r="B111" s="52" t="s">
        <v>523</v>
      </c>
      <c r="C111" s="53">
        <v>0</v>
      </c>
      <c r="D111" s="53">
        <v>0</v>
      </c>
      <c r="E111" s="53">
        <v>0</v>
      </c>
      <c r="F111" s="53">
        <v>0</v>
      </c>
      <c r="G111" s="53">
        <v>0</v>
      </c>
      <c r="H111" s="53">
        <v>0</v>
      </c>
      <c r="I111" s="53">
        <v>0</v>
      </c>
      <c r="J111" s="53">
        <v>0</v>
      </c>
      <c r="K111" s="53">
        <v>0</v>
      </c>
      <c r="L111" s="53">
        <v>0</v>
      </c>
    </row>
    <row r="112" spans="1:12" ht="16.5" thickBot="1" x14ac:dyDescent="0.25">
      <c r="A112" s="51" t="s">
        <v>524</v>
      </c>
      <c r="B112" s="52" t="s">
        <v>525</v>
      </c>
      <c r="C112" s="53">
        <v>0</v>
      </c>
      <c r="D112" s="53">
        <v>0</v>
      </c>
      <c r="E112" s="53">
        <v>0</v>
      </c>
      <c r="F112" s="53">
        <v>0</v>
      </c>
      <c r="G112" s="53">
        <v>0</v>
      </c>
      <c r="H112" s="53">
        <v>0</v>
      </c>
      <c r="I112" s="53">
        <v>0</v>
      </c>
      <c r="J112" s="53">
        <v>0</v>
      </c>
      <c r="K112" s="53">
        <v>0</v>
      </c>
      <c r="L112" s="53">
        <v>0</v>
      </c>
    </row>
    <row r="113" spans="1:12" ht="16.5" thickBot="1" x14ac:dyDescent="0.25">
      <c r="A113" s="51" t="s">
        <v>526</v>
      </c>
      <c r="B113" s="52" t="s">
        <v>527</v>
      </c>
      <c r="C113" s="53" t="s">
        <v>32</v>
      </c>
      <c r="D113" s="53">
        <v>0</v>
      </c>
      <c r="E113" s="53">
        <v>0</v>
      </c>
      <c r="F113" s="53">
        <v>0</v>
      </c>
      <c r="G113" s="53">
        <v>0</v>
      </c>
      <c r="H113" s="53" t="s">
        <v>32</v>
      </c>
      <c r="I113" s="53">
        <v>0</v>
      </c>
      <c r="J113" s="53">
        <v>0</v>
      </c>
      <c r="K113" s="53">
        <v>0</v>
      </c>
      <c r="L113" s="53">
        <v>0</v>
      </c>
    </row>
    <row r="114" spans="1:12" ht="16.5" thickBot="1" x14ac:dyDescent="0.25">
      <c r="A114" s="51" t="s">
        <v>528</v>
      </c>
      <c r="B114" s="52" t="s">
        <v>529</v>
      </c>
      <c r="C114" s="53" t="s">
        <v>32</v>
      </c>
      <c r="D114" s="53" t="s">
        <v>32</v>
      </c>
      <c r="E114" s="53">
        <v>0</v>
      </c>
      <c r="F114" s="53">
        <v>0</v>
      </c>
      <c r="G114" s="53" t="s">
        <v>32</v>
      </c>
      <c r="H114" s="53" t="s">
        <v>32</v>
      </c>
      <c r="I114" s="53" t="s">
        <v>32</v>
      </c>
      <c r="J114" s="53">
        <v>0</v>
      </c>
      <c r="K114" s="53">
        <v>0</v>
      </c>
      <c r="L114" s="53" t="s">
        <v>32</v>
      </c>
    </row>
    <row r="115" spans="1:12" ht="16.5" thickBot="1" x14ac:dyDescent="0.25">
      <c r="A115" s="51" t="s">
        <v>530</v>
      </c>
      <c r="B115" s="52" t="s">
        <v>531</v>
      </c>
      <c r="C115" s="53">
        <v>0</v>
      </c>
      <c r="D115" s="53">
        <v>0</v>
      </c>
      <c r="E115" s="53">
        <v>0</v>
      </c>
      <c r="F115" s="53">
        <v>0</v>
      </c>
      <c r="G115" s="53" t="s">
        <v>32</v>
      </c>
      <c r="H115" s="53">
        <v>0</v>
      </c>
      <c r="I115" s="53">
        <v>0</v>
      </c>
      <c r="J115" s="53">
        <v>0</v>
      </c>
      <c r="K115" s="53">
        <v>0</v>
      </c>
      <c r="L115" s="53" t="s">
        <v>32</v>
      </c>
    </row>
    <row r="116" spans="1:12" ht="32.25" thickBot="1" x14ac:dyDescent="0.25">
      <c r="A116" s="47" t="s">
        <v>23</v>
      </c>
      <c r="B116" s="48" t="s">
        <v>532</v>
      </c>
      <c r="C116" s="53">
        <v>0</v>
      </c>
      <c r="D116" s="53">
        <v>0</v>
      </c>
      <c r="E116" s="53">
        <v>0</v>
      </c>
      <c r="F116" s="53">
        <v>0</v>
      </c>
      <c r="G116" s="53">
        <v>0</v>
      </c>
      <c r="H116" s="53">
        <v>0</v>
      </c>
      <c r="I116" s="53">
        <v>0</v>
      </c>
      <c r="J116" s="53">
        <v>0</v>
      </c>
      <c r="K116" s="53">
        <v>0</v>
      </c>
      <c r="L116" s="53">
        <v>0</v>
      </c>
    </row>
    <row r="117" spans="1:12" ht="16.5" thickBot="1" x14ac:dyDescent="0.25">
      <c r="A117" s="51" t="s">
        <v>24</v>
      </c>
      <c r="B117" s="52" t="s">
        <v>533</v>
      </c>
      <c r="C117" s="53" t="s">
        <v>32</v>
      </c>
      <c r="D117" s="53" t="s">
        <v>32</v>
      </c>
      <c r="E117" s="53" t="s">
        <v>32</v>
      </c>
      <c r="F117" s="53" t="s">
        <v>32</v>
      </c>
      <c r="G117" s="53">
        <v>0</v>
      </c>
      <c r="H117" s="53" t="s">
        <v>32</v>
      </c>
      <c r="I117" s="53" t="s">
        <v>32</v>
      </c>
      <c r="J117" s="53" t="s">
        <v>32</v>
      </c>
      <c r="K117" s="53" t="s">
        <v>32</v>
      </c>
      <c r="L117" s="53">
        <v>0</v>
      </c>
    </row>
    <row r="118" spans="1:12" ht="16.5" thickBot="1" x14ac:dyDescent="0.25">
      <c r="A118" s="51" t="s">
        <v>63</v>
      </c>
      <c r="B118" s="52" t="s">
        <v>534</v>
      </c>
      <c r="C118" s="53" t="s">
        <v>32</v>
      </c>
      <c r="D118" s="53">
        <v>0</v>
      </c>
      <c r="E118" s="53" t="s">
        <v>32</v>
      </c>
      <c r="F118" s="53" t="s">
        <v>32</v>
      </c>
      <c r="G118" s="53">
        <v>0</v>
      </c>
      <c r="H118" s="53" t="s">
        <v>32</v>
      </c>
      <c r="I118" s="53">
        <v>0</v>
      </c>
      <c r="J118" s="53" t="s">
        <v>32</v>
      </c>
      <c r="K118" s="53" t="s">
        <v>32</v>
      </c>
      <c r="L118" s="53">
        <v>0</v>
      </c>
    </row>
    <row r="119" spans="1:12" ht="16.5" thickBot="1" x14ac:dyDescent="0.25">
      <c r="A119" s="51" t="s">
        <v>160</v>
      </c>
      <c r="B119" s="52" t="s">
        <v>535</v>
      </c>
      <c r="C119" s="53" t="s">
        <v>32</v>
      </c>
      <c r="D119" s="53">
        <v>0</v>
      </c>
      <c r="E119" s="53" t="s">
        <v>32</v>
      </c>
      <c r="F119" s="53">
        <v>0</v>
      </c>
      <c r="G119" s="53">
        <v>0</v>
      </c>
      <c r="H119" s="53" t="s">
        <v>32</v>
      </c>
      <c r="I119" s="53">
        <v>0</v>
      </c>
      <c r="J119" s="53" t="s">
        <v>32</v>
      </c>
      <c r="K119" s="53">
        <v>0</v>
      </c>
      <c r="L119" s="53">
        <v>0</v>
      </c>
    </row>
    <row r="120" spans="1:12" ht="16.5" thickBot="1" x14ac:dyDescent="0.25">
      <c r="A120" s="51" t="s">
        <v>536</v>
      </c>
      <c r="B120" s="52" t="s">
        <v>537</v>
      </c>
      <c r="C120" s="53" t="s">
        <v>32</v>
      </c>
      <c r="D120" s="53">
        <v>0</v>
      </c>
      <c r="E120" s="53" t="s">
        <v>32</v>
      </c>
      <c r="F120" s="53" t="s">
        <v>32</v>
      </c>
      <c r="G120" s="53">
        <v>0</v>
      </c>
      <c r="H120" s="53" t="s">
        <v>32</v>
      </c>
      <c r="I120" s="53">
        <v>0</v>
      </c>
      <c r="J120" s="53" t="s">
        <v>32</v>
      </c>
      <c r="K120" s="53" t="s">
        <v>32</v>
      </c>
      <c r="L120" s="53">
        <v>0</v>
      </c>
    </row>
    <row r="121" spans="1:12" ht="16.5" thickBot="1" x14ac:dyDescent="0.25">
      <c r="A121" s="51" t="s">
        <v>538</v>
      </c>
      <c r="B121" s="52" t="s">
        <v>539</v>
      </c>
      <c r="C121" s="53">
        <v>0</v>
      </c>
      <c r="D121" s="53" t="s">
        <v>32</v>
      </c>
      <c r="E121" s="53">
        <v>0</v>
      </c>
      <c r="F121" s="53" t="s">
        <v>32</v>
      </c>
      <c r="G121" s="53" t="s">
        <v>32</v>
      </c>
      <c r="H121" s="53">
        <v>0</v>
      </c>
      <c r="I121" s="53" t="s">
        <v>32</v>
      </c>
      <c r="J121" s="53">
        <v>0</v>
      </c>
      <c r="K121" s="53" t="s">
        <v>32</v>
      </c>
      <c r="L121" s="53" t="s">
        <v>32</v>
      </c>
    </row>
    <row r="122" spans="1:12" ht="32.25" thickBot="1" x14ac:dyDescent="0.25">
      <c r="A122" s="47" t="s">
        <v>27</v>
      </c>
      <c r="B122" s="48" t="s">
        <v>540</v>
      </c>
      <c r="C122" s="53">
        <v>0</v>
      </c>
      <c r="D122" s="53">
        <v>0</v>
      </c>
      <c r="E122" s="53">
        <v>0</v>
      </c>
      <c r="F122" s="53">
        <v>0</v>
      </c>
      <c r="G122" s="53">
        <v>0</v>
      </c>
      <c r="H122" s="53">
        <v>0</v>
      </c>
      <c r="I122" s="53">
        <v>0</v>
      </c>
      <c r="J122" s="53">
        <v>0</v>
      </c>
      <c r="K122" s="53">
        <v>0</v>
      </c>
      <c r="L122" s="53">
        <v>0</v>
      </c>
    </row>
    <row r="123" spans="1:12" ht="16.5" thickBot="1" x14ac:dyDescent="0.25">
      <c r="A123" s="51" t="s">
        <v>194</v>
      </c>
      <c r="B123" s="52" t="s">
        <v>541</v>
      </c>
      <c r="C123" s="53">
        <v>0</v>
      </c>
      <c r="D123" s="53">
        <v>0</v>
      </c>
      <c r="E123" s="53">
        <v>0</v>
      </c>
      <c r="F123" s="53">
        <v>0</v>
      </c>
      <c r="G123" s="53" t="s">
        <v>32</v>
      </c>
      <c r="H123" s="53">
        <v>0</v>
      </c>
      <c r="I123" s="53">
        <v>0</v>
      </c>
      <c r="J123" s="53">
        <v>0</v>
      </c>
      <c r="K123" s="53">
        <v>0</v>
      </c>
      <c r="L123" s="53" t="s">
        <v>32</v>
      </c>
    </row>
    <row r="124" spans="1:12" ht="16.5" thickBot="1" x14ac:dyDescent="0.25">
      <c r="A124" s="51" t="s">
        <v>195</v>
      </c>
      <c r="B124" s="52" t="s">
        <v>542</v>
      </c>
      <c r="C124" s="53" t="s">
        <v>32</v>
      </c>
      <c r="D124" s="53" t="s">
        <v>32</v>
      </c>
      <c r="E124" s="53">
        <v>0</v>
      </c>
      <c r="F124" s="53">
        <v>0</v>
      </c>
      <c r="G124" s="53">
        <v>0</v>
      </c>
      <c r="H124" s="53" t="s">
        <v>32</v>
      </c>
      <c r="I124" s="53" t="s">
        <v>32</v>
      </c>
      <c r="J124" s="53">
        <v>0</v>
      </c>
      <c r="K124" s="53">
        <v>0</v>
      </c>
      <c r="L124" s="53">
        <v>0</v>
      </c>
    </row>
    <row r="125" spans="1:12" ht="16.5" thickBot="1" x14ac:dyDescent="0.25">
      <c r="A125" s="47" t="s">
        <v>110</v>
      </c>
      <c r="B125" s="48" t="s">
        <v>543</v>
      </c>
      <c r="C125" s="53">
        <v>0</v>
      </c>
      <c r="D125" s="53">
        <v>0</v>
      </c>
      <c r="E125" s="53">
        <v>0</v>
      </c>
      <c r="F125" s="53">
        <v>0</v>
      </c>
      <c r="G125" s="53">
        <v>0</v>
      </c>
      <c r="H125" s="53">
        <v>0</v>
      </c>
      <c r="I125" s="53">
        <v>0</v>
      </c>
      <c r="J125" s="53">
        <v>0</v>
      </c>
      <c r="K125" s="53">
        <v>0</v>
      </c>
      <c r="L125" s="53">
        <v>0</v>
      </c>
    </row>
    <row r="126" spans="1:12" ht="16.5" thickBot="1" x14ac:dyDescent="0.25">
      <c r="A126" s="51" t="s">
        <v>12</v>
      </c>
      <c r="B126" s="52" t="s">
        <v>544</v>
      </c>
      <c r="C126" s="53" t="s">
        <v>32</v>
      </c>
      <c r="D126" s="53" t="s">
        <v>32</v>
      </c>
      <c r="E126" s="53">
        <v>0</v>
      </c>
      <c r="F126" s="53">
        <v>0</v>
      </c>
      <c r="G126" s="53">
        <v>0</v>
      </c>
      <c r="H126" s="53" t="s">
        <v>32</v>
      </c>
      <c r="I126" s="53" t="s">
        <v>32</v>
      </c>
      <c r="J126" s="53">
        <v>0</v>
      </c>
      <c r="K126" s="53">
        <v>0</v>
      </c>
      <c r="L126" s="53">
        <v>0</v>
      </c>
    </row>
    <row r="127" spans="1:12" ht="16.5" thickBot="1" x14ac:dyDescent="0.25">
      <c r="A127" s="51" t="s">
        <v>13</v>
      </c>
      <c r="B127" s="52" t="s">
        <v>545</v>
      </c>
      <c r="C127" s="53">
        <v>0</v>
      </c>
      <c r="D127" s="53">
        <v>0</v>
      </c>
      <c r="E127" s="53">
        <v>0</v>
      </c>
      <c r="F127" s="53">
        <v>0</v>
      </c>
      <c r="G127" s="53">
        <v>0</v>
      </c>
      <c r="H127" s="53">
        <v>0</v>
      </c>
      <c r="I127" s="53">
        <v>0</v>
      </c>
      <c r="J127" s="53">
        <v>0</v>
      </c>
      <c r="K127" s="53">
        <v>0</v>
      </c>
      <c r="L127" s="53">
        <v>0</v>
      </c>
    </row>
    <row r="128" spans="1:12" ht="16.5" thickBot="1" x14ac:dyDescent="0.25">
      <c r="A128" s="51" t="s">
        <v>546</v>
      </c>
      <c r="B128" s="52" t="s">
        <v>547</v>
      </c>
      <c r="C128" s="53">
        <v>0</v>
      </c>
      <c r="D128" s="53">
        <v>0</v>
      </c>
      <c r="E128" s="53">
        <v>0</v>
      </c>
      <c r="F128" s="53">
        <v>0</v>
      </c>
      <c r="G128" s="53" t="s">
        <v>32</v>
      </c>
      <c r="H128" s="53">
        <v>0</v>
      </c>
      <c r="I128" s="53">
        <v>0</v>
      </c>
      <c r="J128" s="53">
        <v>0</v>
      </c>
      <c r="K128" s="53">
        <v>0</v>
      </c>
      <c r="L128" s="53" t="s">
        <v>32</v>
      </c>
    </row>
    <row r="129" spans="1:12" ht="16.5" thickBot="1" x14ac:dyDescent="0.25">
      <c r="A129" s="51" t="s">
        <v>548</v>
      </c>
      <c r="B129" s="52" t="s">
        <v>549</v>
      </c>
      <c r="C129" s="53" t="s">
        <v>32</v>
      </c>
      <c r="D129" s="53">
        <v>0</v>
      </c>
      <c r="E129" s="53">
        <v>0</v>
      </c>
      <c r="F129" s="53">
        <v>0</v>
      </c>
      <c r="G129" s="53">
        <v>0</v>
      </c>
      <c r="H129" s="53" t="s">
        <v>32</v>
      </c>
      <c r="I129" s="53">
        <v>0</v>
      </c>
      <c r="J129" s="53">
        <v>0</v>
      </c>
      <c r="K129" s="53">
        <v>0</v>
      </c>
      <c r="L129" s="53"/>
    </row>
    <row r="130" spans="1:12" ht="16.5" thickBot="1" x14ac:dyDescent="0.25">
      <c r="A130" s="51" t="s">
        <v>550</v>
      </c>
      <c r="B130" s="52" t="s">
        <v>551</v>
      </c>
      <c r="C130" s="53" t="s">
        <v>32</v>
      </c>
      <c r="D130" s="53" t="s">
        <v>32</v>
      </c>
      <c r="E130" s="53">
        <v>0</v>
      </c>
      <c r="F130" s="53">
        <v>0</v>
      </c>
      <c r="G130" s="53" t="s">
        <v>32</v>
      </c>
      <c r="H130" s="53" t="s">
        <v>32</v>
      </c>
      <c r="I130" s="53" t="s">
        <v>32</v>
      </c>
      <c r="J130" s="53">
        <v>0</v>
      </c>
      <c r="K130" s="53">
        <v>0</v>
      </c>
      <c r="L130" s="53" t="s">
        <v>32</v>
      </c>
    </row>
    <row r="131" spans="1:12" ht="32.25" thickBot="1" x14ac:dyDescent="0.25">
      <c r="A131" s="51" t="s">
        <v>552</v>
      </c>
      <c r="B131" s="52" t="s">
        <v>553</v>
      </c>
      <c r="C131" s="53">
        <v>0</v>
      </c>
      <c r="D131" s="53">
        <v>0</v>
      </c>
      <c r="E131" s="53">
        <v>0</v>
      </c>
      <c r="F131" s="53">
        <v>0</v>
      </c>
      <c r="G131" s="53" t="s">
        <v>32</v>
      </c>
      <c r="H131" s="53">
        <v>0</v>
      </c>
      <c r="I131" s="53">
        <v>0</v>
      </c>
      <c r="J131" s="53">
        <v>0</v>
      </c>
      <c r="K131" s="53">
        <v>0</v>
      </c>
      <c r="L131" s="53" t="s">
        <v>32</v>
      </c>
    </row>
    <row r="132" spans="1:12" ht="16.5" thickBot="1" x14ac:dyDescent="0.25">
      <c r="A132" s="51" t="s">
        <v>554</v>
      </c>
      <c r="B132" s="52" t="s">
        <v>555</v>
      </c>
      <c r="C132" s="53">
        <v>0</v>
      </c>
      <c r="D132" s="53">
        <v>0</v>
      </c>
      <c r="E132" s="53">
        <v>0</v>
      </c>
      <c r="F132" s="53">
        <v>0</v>
      </c>
      <c r="G132" s="53" t="s">
        <v>32</v>
      </c>
      <c r="H132" s="53">
        <v>0</v>
      </c>
      <c r="I132" s="53">
        <v>0</v>
      </c>
      <c r="J132" s="53">
        <v>0</v>
      </c>
      <c r="K132" s="53">
        <v>0</v>
      </c>
      <c r="L132" s="53" t="s">
        <v>32</v>
      </c>
    </row>
    <row r="133" spans="1:12" ht="16.5" thickBot="1" x14ac:dyDescent="0.25">
      <c r="A133" s="47" t="s">
        <v>372</v>
      </c>
      <c r="B133" s="48" t="s">
        <v>556</v>
      </c>
      <c r="C133" s="53">
        <v>0</v>
      </c>
      <c r="D133" s="53">
        <v>0</v>
      </c>
      <c r="E133" s="53">
        <v>0</v>
      </c>
      <c r="F133" s="53">
        <v>0</v>
      </c>
      <c r="G133" s="53">
        <v>0</v>
      </c>
      <c r="H133" s="53">
        <v>0</v>
      </c>
      <c r="I133" s="53">
        <v>0</v>
      </c>
      <c r="J133" s="53">
        <v>0</v>
      </c>
      <c r="K133" s="53">
        <v>0</v>
      </c>
      <c r="L133" s="53">
        <v>0</v>
      </c>
    </row>
    <row r="134" spans="1:12" ht="16.5" thickBot="1" x14ac:dyDescent="0.25">
      <c r="A134" s="51" t="s">
        <v>557</v>
      </c>
      <c r="B134" s="52" t="s">
        <v>558</v>
      </c>
      <c r="C134" s="53" t="s">
        <v>32</v>
      </c>
      <c r="D134" s="53">
        <v>0</v>
      </c>
      <c r="E134" s="53">
        <v>0</v>
      </c>
      <c r="F134" s="53">
        <v>0</v>
      </c>
      <c r="G134" s="53">
        <v>0</v>
      </c>
      <c r="H134" s="53" t="s">
        <v>32</v>
      </c>
      <c r="I134" s="53">
        <v>0</v>
      </c>
      <c r="J134" s="53">
        <v>0</v>
      </c>
      <c r="K134" s="53">
        <v>0</v>
      </c>
      <c r="L134" s="53">
        <v>0</v>
      </c>
    </row>
    <row r="135" spans="1:12" ht="16.5" thickBot="1" x14ac:dyDescent="0.25">
      <c r="A135" s="47" t="s">
        <v>375</v>
      </c>
      <c r="B135" s="48" t="s">
        <v>559</v>
      </c>
      <c r="C135" s="53">
        <v>0</v>
      </c>
      <c r="D135" s="53">
        <v>0</v>
      </c>
      <c r="E135" s="53">
        <v>0</v>
      </c>
      <c r="F135" s="53">
        <v>0</v>
      </c>
      <c r="G135" s="53">
        <v>0</v>
      </c>
      <c r="H135" s="53">
        <v>0</v>
      </c>
      <c r="I135" s="53">
        <v>0</v>
      </c>
      <c r="J135" s="53">
        <v>0</v>
      </c>
      <c r="K135" s="53">
        <v>0</v>
      </c>
      <c r="L135" s="53">
        <v>0</v>
      </c>
    </row>
    <row r="136" spans="1:12" ht="16.5" thickBot="1" x14ac:dyDescent="0.25">
      <c r="A136" s="51" t="s">
        <v>560</v>
      </c>
      <c r="B136" s="52" t="s">
        <v>561</v>
      </c>
      <c r="C136" s="53" t="s">
        <v>32</v>
      </c>
      <c r="D136" s="53" t="s">
        <v>32</v>
      </c>
      <c r="E136" s="53">
        <v>0</v>
      </c>
      <c r="F136" s="53">
        <v>0</v>
      </c>
      <c r="G136" s="53">
        <v>0</v>
      </c>
      <c r="H136" s="53" t="s">
        <v>32</v>
      </c>
      <c r="I136" s="53" t="s">
        <v>32</v>
      </c>
      <c r="J136" s="53">
        <v>0</v>
      </c>
      <c r="K136" s="53">
        <v>0</v>
      </c>
      <c r="L136" s="53">
        <v>0</v>
      </c>
    </row>
    <row r="137" spans="1:12" ht="16.5" thickBot="1" x14ac:dyDescent="0.25">
      <c r="A137" s="51" t="s">
        <v>562</v>
      </c>
      <c r="B137" s="52" t="s">
        <v>563</v>
      </c>
      <c r="C137" s="53">
        <v>0</v>
      </c>
      <c r="D137" s="53">
        <v>0</v>
      </c>
      <c r="E137" s="53">
        <v>0</v>
      </c>
      <c r="F137" s="53">
        <v>0</v>
      </c>
      <c r="G137" s="53" t="s">
        <v>32</v>
      </c>
      <c r="H137" s="53">
        <v>0</v>
      </c>
      <c r="I137" s="53">
        <v>0</v>
      </c>
      <c r="J137" s="53">
        <v>0</v>
      </c>
      <c r="K137" s="53">
        <v>0</v>
      </c>
      <c r="L137" s="53" t="s">
        <v>32</v>
      </c>
    </row>
    <row r="138" spans="1:12" ht="16.5" thickBot="1" x14ac:dyDescent="0.25">
      <c r="A138" s="51" t="s">
        <v>564</v>
      </c>
      <c r="B138" s="52" t="s">
        <v>565</v>
      </c>
      <c r="C138" s="53" t="s">
        <v>32</v>
      </c>
      <c r="D138" s="53" t="s">
        <v>32</v>
      </c>
      <c r="E138" s="53">
        <v>0</v>
      </c>
      <c r="F138" s="53">
        <v>0</v>
      </c>
      <c r="G138" s="53" t="s">
        <v>32</v>
      </c>
      <c r="H138" s="53" t="s">
        <v>32</v>
      </c>
      <c r="I138" s="53" t="s">
        <v>32</v>
      </c>
      <c r="J138" s="53">
        <v>0</v>
      </c>
      <c r="K138" s="53">
        <v>0</v>
      </c>
      <c r="L138" s="53" t="s">
        <v>32</v>
      </c>
    </row>
    <row r="139" spans="1:12" ht="16.5" thickBot="1" x14ac:dyDescent="0.25">
      <c r="A139" s="51" t="s">
        <v>566</v>
      </c>
      <c r="B139" s="52" t="s">
        <v>567</v>
      </c>
      <c r="C139" s="53" t="s">
        <v>32</v>
      </c>
      <c r="D139" s="53" t="s">
        <v>32</v>
      </c>
      <c r="E139" s="53">
        <v>0</v>
      </c>
      <c r="F139" s="53">
        <v>0</v>
      </c>
      <c r="G139" s="53" t="s">
        <v>32</v>
      </c>
      <c r="H139" s="53" t="s">
        <v>32</v>
      </c>
      <c r="I139" s="53" t="s">
        <v>32</v>
      </c>
      <c r="J139" s="53">
        <v>0</v>
      </c>
      <c r="K139" s="53">
        <v>0</v>
      </c>
      <c r="L139" s="53" t="s">
        <v>32</v>
      </c>
    </row>
    <row r="140" spans="1:12" ht="16.5" thickBot="1" x14ac:dyDescent="0.25">
      <c r="A140" s="51" t="s">
        <v>568</v>
      </c>
      <c r="B140" s="52" t="s">
        <v>569</v>
      </c>
      <c r="C140" s="53" t="s">
        <v>32</v>
      </c>
      <c r="D140" s="53">
        <v>0</v>
      </c>
      <c r="E140" s="53">
        <v>0</v>
      </c>
      <c r="F140" s="53">
        <v>0</v>
      </c>
      <c r="G140" s="53" t="s">
        <v>32</v>
      </c>
      <c r="H140" s="53" t="s">
        <v>32</v>
      </c>
      <c r="I140" s="53">
        <v>0</v>
      </c>
      <c r="J140" s="53">
        <v>0</v>
      </c>
      <c r="K140" s="53">
        <v>0</v>
      </c>
      <c r="L140" s="53" t="s">
        <v>32</v>
      </c>
    </row>
    <row r="141" spans="1:12" ht="16.5" thickBot="1" x14ac:dyDescent="0.25">
      <c r="A141" s="47" t="s">
        <v>377</v>
      </c>
      <c r="B141" s="48" t="s">
        <v>570</v>
      </c>
      <c r="C141" s="53">
        <v>0</v>
      </c>
      <c r="D141" s="53">
        <v>0</v>
      </c>
      <c r="E141" s="53">
        <v>0</v>
      </c>
      <c r="F141" s="53">
        <v>0</v>
      </c>
      <c r="G141" s="53">
        <v>0</v>
      </c>
      <c r="H141" s="53">
        <v>0</v>
      </c>
      <c r="I141" s="53">
        <v>0</v>
      </c>
      <c r="J141" s="53">
        <v>0</v>
      </c>
      <c r="K141" s="53">
        <v>0</v>
      </c>
      <c r="L141" s="53">
        <v>0</v>
      </c>
    </row>
    <row r="142" spans="1:12" ht="16.5" thickBot="1" x14ac:dyDescent="0.25">
      <c r="A142" s="51" t="s">
        <v>571</v>
      </c>
      <c r="B142" s="52" t="s">
        <v>572</v>
      </c>
      <c r="C142" s="53" t="s">
        <v>32</v>
      </c>
      <c r="D142" s="53">
        <v>0</v>
      </c>
      <c r="E142" s="53">
        <v>0</v>
      </c>
      <c r="F142" s="53">
        <v>0</v>
      </c>
      <c r="G142" s="53" t="s">
        <v>32</v>
      </c>
      <c r="H142" s="53" t="s">
        <v>32</v>
      </c>
      <c r="I142" s="53">
        <v>0</v>
      </c>
      <c r="J142" s="53">
        <v>0</v>
      </c>
      <c r="K142" s="53">
        <v>0</v>
      </c>
      <c r="L142" s="53" t="s">
        <v>32</v>
      </c>
    </row>
    <row r="143" spans="1:12" ht="16.5" thickBot="1" x14ac:dyDescent="0.25">
      <c r="A143" s="51" t="s">
        <v>573</v>
      </c>
      <c r="B143" s="52" t="s">
        <v>574</v>
      </c>
      <c r="C143" s="53" t="s">
        <v>32</v>
      </c>
      <c r="D143" s="53">
        <v>0</v>
      </c>
      <c r="E143" s="53">
        <v>0</v>
      </c>
      <c r="F143" s="53">
        <v>0</v>
      </c>
      <c r="G143" s="53">
        <v>0</v>
      </c>
      <c r="H143" s="53" t="s">
        <v>32</v>
      </c>
      <c r="I143" s="53">
        <v>0</v>
      </c>
      <c r="J143" s="53">
        <v>0</v>
      </c>
      <c r="K143" s="53">
        <v>0</v>
      </c>
      <c r="L143" s="53">
        <v>0</v>
      </c>
    </row>
    <row r="144" spans="1:12" ht="16.5" thickBot="1" x14ac:dyDescent="0.25">
      <c r="A144" s="51" t="s">
        <v>575</v>
      </c>
      <c r="B144" s="52" t="s">
        <v>576</v>
      </c>
      <c r="C144" s="53" t="s">
        <v>32</v>
      </c>
      <c r="D144" s="53">
        <v>0</v>
      </c>
      <c r="E144" s="53">
        <v>0</v>
      </c>
      <c r="F144" s="53">
        <v>0</v>
      </c>
      <c r="G144" s="53">
        <v>0</v>
      </c>
      <c r="H144" s="53" t="s">
        <v>32</v>
      </c>
      <c r="I144" s="53">
        <v>0</v>
      </c>
      <c r="J144" s="53">
        <v>0</v>
      </c>
      <c r="K144" s="53">
        <v>0</v>
      </c>
      <c r="L144" s="53">
        <v>0</v>
      </c>
    </row>
    <row r="145" spans="1:12" ht="16.5" thickBot="1" x14ac:dyDescent="0.25">
      <c r="A145" s="51" t="s">
        <v>577</v>
      </c>
      <c r="B145" s="52" t="s">
        <v>578</v>
      </c>
      <c r="C145" s="53" t="s">
        <v>32</v>
      </c>
      <c r="D145" s="53">
        <v>0</v>
      </c>
      <c r="E145" s="53">
        <v>0</v>
      </c>
      <c r="F145" s="53">
        <v>0</v>
      </c>
      <c r="G145" s="53">
        <v>0</v>
      </c>
      <c r="H145" s="53" t="s">
        <v>32</v>
      </c>
      <c r="I145" s="53">
        <v>0</v>
      </c>
      <c r="J145" s="53">
        <v>0</v>
      </c>
      <c r="K145" s="53">
        <v>0</v>
      </c>
      <c r="L145" s="53">
        <v>0</v>
      </c>
    </row>
    <row r="146" spans="1:12" ht="16.5" thickBot="1" x14ac:dyDescent="0.25">
      <c r="A146" s="51" t="s">
        <v>579</v>
      </c>
      <c r="B146" s="52" t="s">
        <v>580</v>
      </c>
      <c r="C146" s="53">
        <v>0</v>
      </c>
      <c r="D146" s="53">
        <v>0</v>
      </c>
      <c r="E146" s="53">
        <v>0</v>
      </c>
      <c r="F146" s="53">
        <v>0</v>
      </c>
      <c r="G146" s="53">
        <v>0</v>
      </c>
      <c r="H146" s="53">
        <v>0</v>
      </c>
      <c r="I146" s="53">
        <v>0</v>
      </c>
      <c r="J146" s="53">
        <v>0</v>
      </c>
      <c r="K146" s="53">
        <v>0</v>
      </c>
      <c r="L146" s="53">
        <v>0</v>
      </c>
    </row>
    <row r="147" spans="1:12" ht="21.75" customHeight="1" thickBot="1" x14ac:dyDescent="0.25">
      <c r="A147" s="54" t="s">
        <v>581</v>
      </c>
      <c r="B147" s="52" t="s">
        <v>582</v>
      </c>
      <c r="C147" s="53">
        <v>0</v>
      </c>
      <c r="D147" s="53">
        <v>0</v>
      </c>
      <c r="E147" s="53" t="s">
        <v>32</v>
      </c>
      <c r="F147" s="53" t="s">
        <v>32</v>
      </c>
      <c r="G147" s="53">
        <v>0</v>
      </c>
      <c r="H147" s="53">
        <v>0</v>
      </c>
      <c r="I147" s="53">
        <v>0</v>
      </c>
      <c r="J147" s="53" t="s">
        <v>32</v>
      </c>
      <c r="K147" s="53" t="s">
        <v>32</v>
      </c>
      <c r="L147" s="53">
        <v>0</v>
      </c>
    </row>
    <row r="148" spans="1:12" ht="21.75" customHeight="1" x14ac:dyDescent="0.2">
      <c r="A148" s="55"/>
      <c r="B148" s="56"/>
      <c r="C148" s="55"/>
      <c r="D148" s="55"/>
      <c r="E148" s="55"/>
      <c r="F148" s="55"/>
      <c r="G148" s="55"/>
      <c r="H148" s="55"/>
      <c r="I148" s="55"/>
      <c r="J148" s="55"/>
      <c r="L148" s="57"/>
    </row>
    <row r="149" spans="1:12" ht="21.75" customHeight="1" x14ac:dyDescent="0.2">
      <c r="A149" s="55"/>
      <c r="B149" s="56"/>
      <c r="C149" s="55"/>
      <c r="D149" s="55"/>
      <c r="E149" s="55"/>
      <c r="F149" s="55"/>
      <c r="G149" s="55"/>
      <c r="H149" s="55"/>
      <c r="I149" s="55"/>
      <c r="J149" s="55"/>
      <c r="K149" s="55"/>
      <c r="L149" s="55"/>
    </row>
    <row r="150" spans="1:12" ht="21.75" customHeight="1" x14ac:dyDescent="0.2">
      <c r="A150" s="55"/>
      <c r="B150" s="56"/>
      <c r="C150" s="55"/>
      <c r="D150" s="55"/>
      <c r="E150" s="55"/>
      <c r="F150" s="55"/>
      <c r="G150" s="55"/>
      <c r="H150" s="55"/>
      <c r="I150" s="55"/>
      <c r="J150" s="55"/>
      <c r="K150" s="55"/>
      <c r="L150" s="55"/>
    </row>
    <row r="151" spans="1:12" ht="21.75" customHeight="1" x14ac:dyDescent="0.2">
      <c r="A151" s="55"/>
      <c r="B151" s="56"/>
      <c r="C151" s="55"/>
      <c r="D151" s="55"/>
      <c r="E151" s="55"/>
      <c r="F151" s="55"/>
      <c r="G151" s="55"/>
      <c r="H151" s="55"/>
      <c r="I151" s="55"/>
      <c r="J151" s="55"/>
      <c r="K151" s="55"/>
      <c r="L151" s="55"/>
    </row>
    <row r="152" spans="1:12" ht="21.75" customHeight="1" x14ac:dyDescent="0.2">
      <c r="A152" s="55"/>
      <c r="B152" s="56"/>
      <c r="C152" s="55"/>
      <c r="D152" s="55"/>
      <c r="E152" s="55"/>
      <c r="F152" s="55"/>
      <c r="G152" s="55"/>
      <c r="H152" s="55"/>
      <c r="I152" s="55"/>
      <c r="J152" s="55"/>
      <c r="K152" s="55"/>
      <c r="L152" s="55"/>
    </row>
    <row r="153" spans="1:12" ht="21.75" customHeight="1" x14ac:dyDescent="0.2">
      <c r="A153" s="55"/>
      <c r="B153" s="56"/>
      <c r="C153" s="55"/>
      <c r="D153" s="55"/>
      <c r="E153" s="55"/>
      <c r="F153" s="55"/>
      <c r="G153" s="55"/>
      <c r="H153" s="55"/>
      <c r="I153" s="55"/>
      <c r="J153" s="55"/>
      <c r="K153" s="55"/>
      <c r="L153" s="55"/>
    </row>
    <row r="154" spans="1:12" ht="21.75" customHeight="1" x14ac:dyDescent="0.2">
      <c r="A154" s="55"/>
      <c r="B154" s="56"/>
      <c r="C154" s="55"/>
      <c r="D154" s="55"/>
      <c r="E154" s="55"/>
      <c r="F154" s="55"/>
      <c r="G154" s="55"/>
      <c r="H154" s="55"/>
      <c r="I154" s="55"/>
      <c r="J154" s="55"/>
      <c r="K154" s="55"/>
      <c r="L154" s="55"/>
    </row>
    <row r="155" spans="1:12" ht="21.75" customHeight="1" x14ac:dyDescent="0.2">
      <c r="A155" s="55"/>
      <c r="B155" s="56"/>
      <c r="C155" s="55"/>
      <c r="D155" s="55"/>
      <c r="E155" s="55"/>
      <c r="F155" s="55"/>
      <c r="G155" s="55"/>
      <c r="H155" s="55"/>
      <c r="I155" s="55"/>
      <c r="J155" s="55"/>
      <c r="K155" s="55"/>
      <c r="L155" s="55"/>
    </row>
    <row r="156" spans="1:12" ht="21.75" customHeight="1" x14ac:dyDescent="0.2">
      <c r="A156" s="55"/>
      <c r="B156" s="56"/>
      <c r="C156" s="55"/>
      <c r="D156" s="55"/>
      <c r="E156" s="55"/>
      <c r="F156" s="55"/>
      <c r="G156" s="55"/>
      <c r="H156" s="55"/>
      <c r="I156" s="55"/>
      <c r="J156" s="55"/>
      <c r="K156" s="55"/>
      <c r="L156" s="55"/>
    </row>
    <row r="157" spans="1:12" ht="21.75" customHeight="1" x14ac:dyDescent="0.2">
      <c r="A157" s="55"/>
      <c r="B157" s="56"/>
      <c r="C157" s="55"/>
      <c r="D157" s="55"/>
      <c r="E157" s="55"/>
      <c r="F157" s="55"/>
      <c r="G157" s="55"/>
      <c r="H157" s="55"/>
      <c r="I157" s="55"/>
      <c r="J157" s="55"/>
      <c r="K157" s="55"/>
      <c r="L157" s="55"/>
    </row>
    <row r="158" spans="1:12" ht="21.75" customHeight="1" x14ac:dyDescent="0.2">
      <c r="A158" s="55"/>
      <c r="B158" s="56"/>
      <c r="C158" s="55"/>
      <c r="D158" s="55"/>
      <c r="E158" s="55"/>
      <c r="F158" s="55"/>
      <c r="G158" s="55"/>
      <c r="H158" s="55"/>
      <c r="I158" s="55"/>
      <c r="J158" s="55"/>
      <c r="K158" s="55"/>
      <c r="L158" s="55"/>
    </row>
    <row r="159" spans="1:12" ht="21.75" customHeight="1" x14ac:dyDescent="0.2">
      <c r="A159" s="55"/>
      <c r="B159" s="56"/>
      <c r="C159" s="55"/>
      <c r="D159" s="55"/>
      <c r="E159" s="55"/>
      <c r="F159" s="55"/>
      <c r="G159" s="55"/>
      <c r="H159" s="55"/>
      <c r="I159" s="55"/>
      <c r="J159" s="55"/>
      <c r="K159" s="55"/>
      <c r="L159" s="55"/>
    </row>
    <row r="160" spans="1:12" ht="21.75" customHeight="1" x14ac:dyDescent="0.2">
      <c r="A160" s="55"/>
      <c r="B160" s="56"/>
      <c r="C160" s="55"/>
      <c r="D160" s="55"/>
      <c r="E160" s="55"/>
      <c r="F160" s="55"/>
      <c r="G160" s="55"/>
      <c r="H160" s="55"/>
      <c r="I160" s="55"/>
      <c r="J160" s="55"/>
      <c r="K160" s="55"/>
      <c r="L160" s="55"/>
    </row>
    <row r="161" spans="1:12" ht="21.75" customHeight="1" x14ac:dyDescent="0.2">
      <c r="A161" s="55"/>
      <c r="B161" s="56"/>
      <c r="C161" s="55"/>
      <c r="D161" s="55"/>
      <c r="E161" s="55"/>
      <c r="F161" s="55"/>
      <c r="G161" s="55"/>
      <c r="H161" s="55"/>
      <c r="I161" s="55"/>
      <c r="J161" s="55"/>
      <c r="K161" s="55"/>
      <c r="L161" s="55"/>
    </row>
    <row r="162" spans="1:12" ht="21.75" customHeight="1" x14ac:dyDescent="0.2">
      <c r="A162" s="55"/>
      <c r="B162" s="56"/>
      <c r="C162" s="55"/>
      <c r="D162" s="55"/>
      <c r="E162" s="55"/>
      <c r="F162" s="55"/>
      <c r="G162" s="55"/>
      <c r="H162" s="55"/>
      <c r="I162" s="55"/>
      <c r="J162" s="55"/>
      <c r="K162" s="55"/>
      <c r="L162" s="55"/>
    </row>
    <row r="163" spans="1:12" ht="21.75" customHeight="1" x14ac:dyDescent="0.2">
      <c r="A163" s="55"/>
      <c r="B163" s="56"/>
      <c r="C163" s="55"/>
      <c r="D163" s="55"/>
      <c r="E163" s="55"/>
      <c r="F163" s="55"/>
      <c r="G163" s="55"/>
      <c r="H163" s="55"/>
      <c r="I163" s="55"/>
      <c r="J163" s="55"/>
      <c r="K163" s="55"/>
      <c r="L163" s="55"/>
    </row>
    <row r="164" spans="1:12" ht="21.75" customHeight="1" thickBot="1" x14ac:dyDescent="0.25">
      <c r="A164" s="55"/>
      <c r="B164" s="56"/>
      <c r="C164" s="55"/>
      <c r="D164" s="55"/>
      <c r="E164" s="55"/>
      <c r="F164" s="55"/>
      <c r="G164" s="55"/>
      <c r="H164" s="55"/>
      <c r="I164" s="55"/>
      <c r="J164" s="55"/>
      <c r="K164" s="55"/>
      <c r="L164" s="55"/>
    </row>
    <row r="165" spans="1:12" ht="16.5" thickBot="1" x14ac:dyDescent="0.25">
      <c r="A165" s="275" t="s">
        <v>0</v>
      </c>
      <c r="B165" s="277" t="s">
        <v>472</v>
      </c>
      <c r="C165" s="278" t="s">
        <v>473</v>
      </c>
      <c r="D165" s="279"/>
      <c r="E165" s="279"/>
      <c r="F165" s="279"/>
      <c r="G165" s="280"/>
      <c r="H165" s="278" t="s">
        <v>473</v>
      </c>
      <c r="I165" s="279"/>
      <c r="J165" s="279"/>
      <c r="K165" s="279"/>
      <c r="L165" s="280"/>
    </row>
    <row r="166" spans="1:12" ht="183" thickBot="1" x14ac:dyDescent="0.25">
      <c r="A166" s="275"/>
      <c r="B166" s="275"/>
      <c r="C166" s="44" t="s">
        <v>474</v>
      </c>
      <c r="D166" s="44" t="s">
        <v>475</v>
      </c>
      <c r="E166" s="44" t="s">
        <v>583</v>
      </c>
      <c r="F166" s="44" t="s">
        <v>477</v>
      </c>
      <c r="G166" s="44" t="s">
        <v>478</v>
      </c>
      <c r="H166" s="44" t="s">
        <v>584</v>
      </c>
      <c r="I166" s="44" t="s">
        <v>475</v>
      </c>
      <c r="J166" s="44" t="s">
        <v>476</v>
      </c>
      <c r="K166" s="44" t="s">
        <v>477</v>
      </c>
      <c r="L166" s="44" t="s">
        <v>478</v>
      </c>
    </row>
    <row r="167" spans="1:12" ht="16.5" thickBot="1" x14ac:dyDescent="0.25">
      <c r="A167" s="276"/>
      <c r="B167" s="276"/>
      <c r="C167" s="278" t="s">
        <v>587</v>
      </c>
      <c r="D167" s="279"/>
      <c r="E167" s="279"/>
      <c r="F167" s="279"/>
      <c r="G167" s="280"/>
      <c r="H167" s="278" t="s">
        <v>588</v>
      </c>
      <c r="I167" s="279"/>
      <c r="J167" s="279"/>
      <c r="K167" s="279"/>
      <c r="L167" s="280"/>
    </row>
    <row r="168" spans="1:12" ht="16.5" thickBot="1" x14ac:dyDescent="0.25">
      <c r="A168" s="45">
        <v>1</v>
      </c>
      <c r="B168" s="46">
        <v>2</v>
      </c>
      <c r="C168" s="272">
        <v>7</v>
      </c>
      <c r="D168" s="273"/>
      <c r="E168" s="273"/>
      <c r="F168" s="273"/>
      <c r="G168" s="274"/>
      <c r="H168" s="272">
        <v>8</v>
      </c>
      <c r="I168" s="273"/>
      <c r="J168" s="273"/>
      <c r="K168" s="273"/>
      <c r="L168" s="274"/>
    </row>
    <row r="169" spans="1:12" ht="32.25" thickBot="1" x14ac:dyDescent="0.25">
      <c r="A169" s="47" t="s">
        <v>2</v>
      </c>
      <c r="B169" s="48" t="s">
        <v>482</v>
      </c>
      <c r="C169" s="49">
        <v>0</v>
      </c>
      <c r="D169" s="49">
        <v>0</v>
      </c>
      <c r="E169" s="49">
        <v>0</v>
      </c>
      <c r="F169" s="49">
        <v>0</v>
      </c>
      <c r="G169" s="49">
        <v>0</v>
      </c>
      <c r="H169" s="49">
        <v>0</v>
      </c>
      <c r="I169" s="49">
        <v>0</v>
      </c>
      <c r="J169" s="49">
        <v>0</v>
      </c>
      <c r="K169" s="49">
        <v>0</v>
      </c>
      <c r="L169" s="49">
        <v>0</v>
      </c>
    </row>
    <row r="170" spans="1:12" ht="16.5" thickBot="1" x14ac:dyDescent="0.25">
      <c r="A170" s="51" t="s">
        <v>264</v>
      </c>
      <c r="B170" s="52" t="s">
        <v>483</v>
      </c>
      <c r="C170" s="53" t="s">
        <v>32</v>
      </c>
      <c r="D170" s="53" t="s">
        <v>32</v>
      </c>
      <c r="E170" s="53">
        <v>0</v>
      </c>
      <c r="F170" s="53">
        <v>0</v>
      </c>
      <c r="G170" s="53">
        <v>0</v>
      </c>
      <c r="H170" s="53" t="s">
        <v>32</v>
      </c>
      <c r="I170" s="53" t="s">
        <v>32</v>
      </c>
      <c r="J170" s="53">
        <v>0</v>
      </c>
      <c r="K170" s="53">
        <v>0</v>
      </c>
      <c r="L170" s="53">
        <v>0</v>
      </c>
    </row>
    <row r="171" spans="1:12" ht="16.5" thickBot="1" x14ac:dyDescent="0.25">
      <c r="A171" s="51" t="s">
        <v>274</v>
      </c>
      <c r="B171" s="52" t="s">
        <v>484</v>
      </c>
      <c r="C171" s="53" t="s">
        <v>32</v>
      </c>
      <c r="D171" s="53" t="s">
        <v>32</v>
      </c>
      <c r="E171" s="53">
        <v>0</v>
      </c>
      <c r="F171" s="53">
        <v>0</v>
      </c>
      <c r="G171" s="53">
        <v>0</v>
      </c>
      <c r="H171" s="53" t="s">
        <v>32</v>
      </c>
      <c r="I171" s="53" t="s">
        <v>32</v>
      </c>
      <c r="J171" s="53">
        <v>0</v>
      </c>
      <c r="K171" s="53">
        <v>0</v>
      </c>
      <c r="L171" s="53" t="s">
        <v>32</v>
      </c>
    </row>
    <row r="172" spans="1:12" ht="16.5" thickBot="1" x14ac:dyDescent="0.25">
      <c r="A172" s="51" t="s">
        <v>276</v>
      </c>
      <c r="B172" s="52" t="s">
        <v>485</v>
      </c>
      <c r="C172" s="53" t="s">
        <v>32</v>
      </c>
      <c r="D172" s="53" t="s">
        <v>32</v>
      </c>
      <c r="E172" s="53">
        <v>0</v>
      </c>
      <c r="F172" s="53">
        <v>0</v>
      </c>
      <c r="G172" s="53">
        <v>0</v>
      </c>
      <c r="H172" s="53" t="s">
        <v>32</v>
      </c>
      <c r="I172" s="53" t="s">
        <v>32</v>
      </c>
      <c r="J172" s="53">
        <v>0</v>
      </c>
      <c r="K172" s="53">
        <v>0</v>
      </c>
      <c r="L172" s="53">
        <v>0</v>
      </c>
    </row>
    <row r="173" spans="1:12" ht="16.5" thickBot="1" x14ac:dyDescent="0.25">
      <c r="A173" s="51" t="s">
        <v>278</v>
      </c>
      <c r="B173" s="52" t="s">
        <v>486</v>
      </c>
      <c r="C173" s="53" t="s">
        <v>32</v>
      </c>
      <c r="D173" s="53" t="s">
        <v>32</v>
      </c>
      <c r="E173" s="53">
        <v>0</v>
      </c>
      <c r="F173" s="53">
        <v>0</v>
      </c>
      <c r="G173" s="53">
        <v>0</v>
      </c>
      <c r="H173" s="53" t="s">
        <v>32</v>
      </c>
      <c r="I173" s="53" t="s">
        <v>32</v>
      </c>
      <c r="J173" s="53">
        <v>0</v>
      </c>
      <c r="K173" s="53">
        <v>0</v>
      </c>
      <c r="L173" s="53">
        <v>0</v>
      </c>
    </row>
    <row r="174" spans="1:12" ht="16.5" thickBot="1" x14ac:dyDescent="0.25">
      <c r="A174" s="51" t="s">
        <v>279</v>
      </c>
      <c r="B174" s="52" t="s">
        <v>487</v>
      </c>
      <c r="C174" s="53" t="s">
        <v>32</v>
      </c>
      <c r="D174" s="53" t="s">
        <v>32</v>
      </c>
      <c r="E174" s="53">
        <v>0</v>
      </c>
      <c r="F174" s="53">
        <v>0</v>
      </c>
      <c r="G174" s="53" t="s">
        <v>32</v>
      </c>
      <c r="H174" s="53" t="s">
        <v>32</v>
      </c>
      <c r="I174" s="53" t="s">
        <v>32</v>
      </c>
      <c r="J174" s="53">
        <v>0</v>
      </c>
      <c r="K174" s="53">
        <v>0</v>
      </c>
      <c r="L174" s="53" t="s">
        <v>32</v>
      </c>
    </row>
    <row r="175" spans="1:12" ht="16.5" thickBot="1" x14ac:dyDescent="0.25">
      <c r="A175" s="51" t="s">
        <v>281</v>
      </c>
      <c r="B175" s="52" t="s">
        <v>488</v>
      </c>
      <c r="C175" s="53" t="s">
        <v>32</v>
      </c>
      <c r="D175" s="53" t="s">
        <v>32</v>
      </c>
      <c r="E175" s="53">
        <v>0</v>
      </c>
      <c r="F175" s="53">
        <v>0</v>
      </c>
      <c r="G175" s="53"/>
      <c r="H175" s="53" t="s">
        <v>32</v>
      </c>
      <c r="I175" s="53" t="s">
        <v>32</v>
      </c>
      <c r="J175" s="53">
        <v>0</v>
      </c>
      <c r="K175" s="53">
        <v>0</v>
      </c>
      <c r="L175" s="53"/>
    </row>
    <row r="176" spans="1:12" ht="32.25" thickBot="1" x14ac:dyDescent="0.25">
      <c r="A176" s="47" t="s">
        <v>8</v>
      </c>
      <c r="B176" s="48" t="s">
        <v>489</v>
      </c>
      <c r="C176" s="53">
        <v>0</v>
      </c>
      <c r="D176" s="53">
        <v>0</v>
      </c>
      <c r="E176" s="53">
        <v>0</v>
      </c>
      <c r="F176" s="53">
        <v>0</v>
      </c>
      <c r="G176" s="53">
        <v>0</v>
      </c>
      <c r="H176" s="53">
        <v>0</v>
      </c>
      <c r="I176" s="53">
        <v>0</v>
      </c>
      <c r="J176" s="53">
        <v>0</v>
      </c>
      <c r="K176" s="53">
        <v>0</v>
      </c>
      <c r="L176" s="53">
        <v>0</v>
      </c>
    </row>
    <row r="177" spans="1:12" ht="16.5" thickBot="1" x14ac:dyDescent="0.25">
      <c r="A177" s="51" t="s">
        <v>16</v>
      </c>
      <c r="B177" s="52" t="s">
        <v>490</v>
      </c>
      <c r="C177" s="53" t="s">
        <v>32</v>
      </c>
      <c r="D177" s="53">
        <v>0</v>
      </c>
      <c r="E177" s="53">
        <v>0</v>
      </c>
      <c r="F177" s="53">
        <v>0</v>
      </c>
      <c r="G177" s="53" t="s">
        <v>32</v>
      </c>
      <c r="H177" s="53" t="s">
        <v>32</v>
      </c>
      <c r="I177" s="53">
        <v>0</v>
      </c>
      <c r="J177" s="53">
        <v>0</v>
      </c>
      <c r="K177" s="53">
        <v>0</v>
      </c>
      <c r="L177" s="53" t="s">
        <v>32</v>
      </c>
    </row>
    <row r="178" spans="1:12" ht="16.5" thickBot="1" x14ac:dyDescent="0.25">
      <c r="A178" s="51" t="s">
        <v>18</v>
      </c>
      <c r="B178" s="52" t="s">
        <v>491</v>
      </c>
      <c r="C178" s="53">
        <v>0</v>
      </c>
      <c r="D178" s="53">
        <v>0</v>
      </c>
      <c r="E178" s="53">
        <v>0</v>
      </c>
      <c r="F178" s="53">
        <v>0</v>
      </c>
      <c r="G178" s="53">
        <v>0</v>
      </c>
      <c r="H178" s="53">
        <v>0</v>
      </c>
      <c r="I178" s="53">
        <v>0</v>
      </c>
      <c r="J178" s="53">
        <v>0</v>
      </c>
      <c r="K178" s="53">
        <v>0</v>
      </c>
      <c r="L178" s="53">
        <v>0</v>
      </c>
    </row>
    <row r="179" spans="1:12" ht="16.5" thickBot="1" x14ac:dyDescent="0.25">
      <c r="A179" s="51" t="s">
        <v>25</v>
      </c>
      <c r="B179" s="52" t="s">
        <v>492</v>
      </c>
      <c r="C179" s="53">
        <v>0</v>
      </c>
      <c r="D179" s="53">
        <v>0</v>
      </c>
      <c r="E179" s="53">
        <v>0</v>
      </c>
      <c r="F179" s="53">
        <v>0</v>
      </c>
      <c r="G179" s="53" t="s">
        <v>32</v>
      </c>
      <c r="H179" s="53">
        <v>0</v>
      </c>
      <c r="I179" s="53">
        <v>0</v>
      </c>
      <c r="J179" s="53">
        <v>0</v>
      </c>
      <c r="K179" s="53">
        <v>0</v>
      </c>
      <c r="L179" s="53" t="s">
        <v>32</v>
      </c>
    </row>
    <row r="180" spans="1:12" ht="16.5" thickBot="1" x14ac:dyDescent="0.25">
      <c r="A180" s="51" t="s">
        <v>26</v>
      </c>
      <c r="B180" s="52" t="s">
        <v>493</v>
      </c>
      <c r="C180" s="53" t="s">
        <v>32</v>
      </c>
      <c r="D180" s="53">
        <v>0</v>
      </c>
      <c r="E180" s="53">
        <v>0</v>
      </c>
      <c r="F180" s="53">
        <v>0</v>
      </c>
      <c r="G180" s="53">
        <v>0</v>
      </c>
      <c r="H180" s="53" t="s">
        <v>32</v>
      </c>
      <c r="I180" s="53">
        <v>0</v>
      </c>
      <c r="J180" s="53">
        <v>0</v>
      </c>
      <c r="K180" s="53">
        <v>0</v>
      </c>
      <c r="L180" s="53">
        <v>0</v>
      </c>
    </row>
    <row r="181" spans="1:12" ht="16.5" thickBot="1" x14ac:dyDescent="0.25">
      <c r="A181" s="51" t="s">
        <v>494</v>
      </c>
      <c r="B181" s="52" t="s">
        <v>495</v>
      </c>
      <c r="C181" s="53">
        <v>0</v>
      </c>
      <c r="D181" s="53">
        <v>0</v>
      </c>
      <c r="E181" s="53">
        <v>0</v>
      </c>
      <c r="F181" s="53">
        <v>0</v>
      </c>
      <c r="G181" s="53">
        <v>0</v>
      </c>
      <c r="H181" s="53">
        <v>0</v>
      </c>
      <c r="I181" s="53">
        <v>0</v>
      </c>
      <c r="J181" s="53">
        <v>0</v>
      </c>
      <c r="K181" s="53">
        <v>0</v>
      </c>
      <c r="L181" s="53">
        <v>0</v>
      </c>
    </row>
    <row r="182" spans="1:12" ht="32.25" thickBot="1" x14ac:dyDescent="0.25">
      <c r="A182" s="51" t="s">
        <v>496</v>
      </c>
      <c r="B182" s="52" t="s">
        <v>497</v>
      </c>
      <c r="C182" s="53">
        <v>0</v>
      </c>
      <c r="D182" s="53">
        <v>0</v>
      </c>
      <c r="E182" s="53">
        <v>0</v>
      </c>
      <c r="F182" s="53">
        <v>0</v>
      </c>
      <c r="G182" s="53">
        <v>0</v>
      </c>
      <c r="H182" s="53">
        <v>0</v>
      </c>
      <c r="I182" s="53">
        <v>0</v>
      </c>
      <c r="J182" s="53">
        <v>0</v>
      </c>
      <c r="K182" s="53">
        <v>0</v>
      </c>
      <c r="L182" s="53">
        <v>0</v>
      </c>
    </row>
    <row r="183" spans="1:12" ht="16.5" thickBot="1" x14ac:dyDescent="0.25">
      <c r="A183" s="51" t="s">
        <v>498</v>
      </c>
      <c r="B183" s="52" t="s">
        <v>499</v>
      </c>
      <c r="C183" s="53">
        <v>0</v>
      </c>
      <c r="D183" s="53">
        <v>0</v>
      </c>
      <c r="E183" s="53">
        <v>0</v>
      </c>
      <c r="F183" s="53">
        <v>0</v>
      </c>
      <c r="G183" s="53" t="s">
        <v>32</v>
      </c>
      <c r="H183" s="53">
        <v>0</v>
      </c>
      <c r="I183" s="53">
        <v>0</v>
      </c>
      <c r="J183" s="53">
        <v>0</v>
      </c>
      <c r="K183" s="53">
        <v>0</v>
      </c>
      <c r="L183" s="53" t="s">
        <v>32</v>
      </c>
    </row>
    <row r="184" spans="1:12" ht="16.5" thickBot="1" x14ac:dyDescent="0.25">
      <c r="A184" s="51" t="s">
        <v>500</v>
      </c>
      <c r="B184" s="52" t="s">
        <v>501</v>
      </c>
      <c r="C184" s="53" t="s">
        <v>32</v>
      </c>
      <c r="D184" s="53">
        <v>0</v>
      </c>
      <c r="E184" s="53">
        <v>0</v>
      </c>
      <c r="F184" s="53">
        <v>0</v>
      </c>
      <c r="G184" s="53">
        <v>0</v>
      </c>
      <c r="H184" s="53" t="s">
        <v>32</v>
      </c>
      <c r="I184" s="53">
        <v>0</v>
      </c>
      <c r="J184" s="53">
        <v>0</v>
      </c>
      <c r="K184" s="53">
        <v>0</v>
      </c>
      <c r="L184" s="53">
        <v>0</v>
      </c>
    </row>
    <row r="185" spans="1:12" ht="16.5" thickBot="1" x14ac:dyDescent="0.25">
      <c r="A185" s="51" t="s">
        <v>502</v>
      </c>
      <c r="B185" s="52" t="s">
        <v>503</v>
      </c>
      <c r="C185" s="53">
        <v>0</v>
      </c>
      <c r="D185" s="53">
        <v>0</v>
      </c>
      <c r="E185" s="53">
        <v>0</v>
      </c>
      <c r="F185" s="53">
        <v>0</v>
      </c>
      <c r="G185" s="53">
        <v>0</v>
      </c>
      <c r="H185" s="53">
        <v>0</v>
      </c>
      <c r="I185" s="53">
        <v>0</v>
      </c>
      <c r="J185" s="53">
        <v>0</v>
      </c>
      <c r="K185" s="53">
        <v>0</v>
      </c>
      <c r="L185" s="53">
        <v>0</v>
      </c>
    </row>
    <row r="186" spans="1:12" ht="16.5" thickBot="1" x14ac:dyDescent="0.25">
      <c r="A186" s="51" t="s">
        <v>504</v>
      </c>
      <c r="B186" s="52" t="s">
        <v>505</v>
      </c>
      <c r="C186" s="53" t="s">
        <v>32</v>
      </c>
      <c r="D186" s="53" t="s">
        <v>32</v>
      </c>
      <c r="E186" s="53">
        <v>0</v>
      </c>
      <c r="F186" s="53">
        <v>0</v>
      </c>
      <c r="G186" s="53">
        <v>0</v>
      </c>
      <c r="H186" s="53" t="s">
        <v>32</v>
      </c>
      <c r="I186" s="53" t="s">
        <v>32</v>
      </c>
      <c r="J186" s="53">
        <v>0</v>
      </c>
      <c r="K186" s="53">
        <v>0</v>
      </c>
      <c r="L186" s="53">
        <v>0</v>
      </c>
    </row>
    <row r="187" spans="1:12" ht="16.5" thickBot="1" x14ac:dyDescent="0.25">
      <c r="A187" s="51" t="s">
        <v>506</v>
      </c>
      <c r="B187" s="52" t="s">
        <v>507</v>
      </c>
      <c r="C187" s="53" t="s">
        <v>32</v>
      </c>
      <c r="D187" s="53" t="s">
        <v>32</v>
      </c>
      <c r="E187" s="53">
        <v>0</v>
      </c>
      <c r="F187" s="53">
        <v>0</v>
      </c>
      <c r="G187" s="53">
        <v>0</v>
      </c>
      <c r="H187" s="53" t="s">
        <v>32</v>
      </c>
      <c r="I187" s="53" t="s">
        <v>32</v>
      </c>
      <c r="J187" s="53">
        <v>0</v>
      </c>
      <c r="K187" s="53">
        <v>0</v>
      </c>
      <c r="L187" s="53">
        <v>0</v>
      </c>
    </row>
    <row r="188" spans="1:12" ht="16.5" thickBot="1" x14ac:dyDescent="0.25">
      <c r="A188" s="51" t="s">
        <v>508</v>
      </c>
      <c r="B188" s="52" t="s">
        <v>509</v>
      </c>
      <c r="C188" s="53">
        <v>0</v>
      </c>
      <c r="D188" s="53">
        <v>0</v>
      </c>
      <c r="E188" s="53">
        <v>0</v>
      </c>
      <c r="F188" s="53">
        <v>0</v>
      </c>
      <c r="G188" s="53">
        <v>0</v>
      </c>
      <c r="H188" s="53">
        <v>0</v>
      </c>
      <c r="I188" s="53">
        <v>0</v>
      </c>
      <c r="J188" s="53">
        <v>0</v>
      </c>
      <c r="K188" s="53">
        <v>0</v>
      </c>
      <c r="L188" s="53">
        <v>0</v>
      </c>
    </row>
    <row r="189" spans="1:12" ht="16.5" thickBot="1" x14ac:dyDescent="0.25">
      <c r="A189" s="51" t="s">
        <v>510</v>
      </c>
      <c r="B189" s="52" t="s">
        <v>511</v>
      </c>
      <c r="C189" s="53">
        <v>0</v>
      </c>
      <c r="D189" s="53">
        <v>0</v>
      </c>
      <c r="E189" s="53">
        <v>0</v>
      </c>
      <c r="F189" s="53">
        <v>0</v>
      </c>
      <c r="G189" s="53" t="s">
        <v>32</v>
      </c>
      <c r="H189" s="53">
        <v>0</v>
      </c>
      <c r="I189" s="53">
        <v>0</v>
      </c>
      <c r="J189" s="53">
        <v>0</v>
      </c>
      <c r="K189" s="53">
        <v>0</v>
      </c>
      <c r="L189" s="53" t="s">
        <v>32</v>
      </c>
    </row>
    <row r="190" spans="1:12" ht="16.5" thickBot="1" x14ac:dyDescent="0.25">
      <c r="A190" s="51" t="s">
        <v>512</v>
      </c>
      <c r="B190" s="52" t="s">
        <v>513</v>
      </c>
      <c r="C190" s="53">
        <v>0</v>
      </c>
      <c r="D190" s="53">
        <v>0</v>
      </c>
      <c r="E190" s="53">
        <v>0</v>
      </c>
      <c r="F190" s="53">
        <v>0</v>
      </c>
      <c r="G190" s="53">
        <v>0</v>
      </c>
      <c r="H190" s="53">
        <v>0</v>
      </c>
      <c r="I190" s="53">
        <v>0</v>
      </c>
      <c r="J190" s="53">
        <v>0</v>
      </c>
      <c r="K190" s="53">
        <v>0</v>
      </c>
      <c r="L190" s="53">
        <v>0</v>
      </c>
    </row>
    <row r="191" spans="1:12" ht="16.5" thickBot="1" x14ac:dyDescent="0.25">
      <c r="A191" s="51" t="s">
        <v>514</v>
      </c>
      <c r="B191" s="52" t="s">
        <v>515</v>
      </c>
      <c r="C191" s="53">
        <v>0</v>
      </c>
      <c r="D191" s="53">
        <v>0</v>
      </c>
      <c r="E191" s="53">
        <v>0</v>
      </c>
      <c r="F191" s="53">
        <v>0</v>
      </c>
      <c r="G191" s="53">
        <v>0</v>
      </c>
      <c r="H191" s="53">
        <v>0</v>
      </c>
      <c r="I191" s="53">
        <v>0</v>
      </c>
      <c r="J191" s="53">
        <v>0</v>
      </c>
      <c r="K191" s="53">
        <v>0</v>
      </c>
      <c r="L191" s="53">
        <v>0</v>
      </c>
    </row>
    <row r="192" spans="1:12" ht="16.5" thickBot="1" x14ac:dyDescent="0.25">
      <c r="A192" s="51" t="s">
        <v>516</v>
      </c>
      <c r="B192" s="52" t="s">
        <v>517</v>
      </c>
      <c r="C192" s="53">
        <v>0</v>
      </c>
      <c r="D192" s="53">
        <v>0</v>
      </c>
      <c r="E192" s="53">
        <v>0</v>
      </c>
      <c r="F192" s="53">
        <v>0</v>
      </c>
      <c r="G192" s="53" t="s">
        <v>32</v>
      </c>
      <c r="H192" s="53">
        <v>0</v>
      </c>
      <c r="I192" s="53">
        <v>0</v>
      </c>
      <c r="J192" s="53">
        <v>0</v>
      </c>
      <c r="K192" s="53">
        <v>0</v>
      </c>
      <c r="L192" s="53" t="s">
        <v>32</v>
      </c>
    </row>
    <row r="193" spans="1:12" ht="16.5" thickBot="1" x14ac:dyDescent="0.25">
      <c r="A193" s="51" t="s">
        <v>518</v>
      </c>
      <c r="B193" s="52" t="s">
        <v>519</v>
      </c>
      <c r="C193" s="53">
        <v>0</v>
      </c>
      <c r="D193" s="53">
        <v>0</v>
      </c>
      <c r="E193" s="53">
        <v>0</v>
      </c>
      <c r="F193" s="53">
        <v>0</v>
      </c>
      <c r="G193" s="53">
        <v>0</v>
      </c>
      <c r="H193" s="53">
        <v>0</v>
      </c>
      <c r="I193" s="53">
        <v>0</v>
      </c>
      <c r="J193" s="53">
        <v>0</v>
      </c>
      <c r="K193" s="53">
        <v>0</v>
      </c>
      <c r="L193" s="53">
        <v>0</v>
      </c>
    </row>
    <row r="194" spans="1:12" ht="16.5" thickBot="1" x14ac:dyDescent="0.25">
      <c r="A194" s="51" t="s">
        <v>520</v>
      </c>
      <c r="B194" s="52" t="s">
        <v>521</v>
      </c>
      <c r="C194" s="53">
        <v>0</v>
      </c>
      <c r="D194" s="53">
        <v>0</v>
      </c>
      <c r="E194" s="53">
        <v>0</v>
      </c>
      <c r="F194" s="53">
        <v>0</v>
      </c>
      <c r="G194" s="53">
        <v>0</v>
      </c>
      <c r="H194" s="53">
        <v>0</v>
      </c>
      <c r="I194" s="53">
        <v>0</v>
      </c>
      <c r="J194" s="53">
        <v>0</v>
      </c>
      <c r="K194" s="53">
        <v>0</v>
      </c>
      <c r="L194" s="53">
        <v>0</v>
      </c>
    </row>
    <row r="195" spans="1:12" ht="32.25" thickBot="1" x14ac:dyDescent="0.25">
      <c r="A195" s="51" t="s">
        <v>522</v>
      </c>
      <c r="B195" s="52" t="s">
        <v>523</v>
      </c>
      <c r="C195" s="53">
        <v>0</v>
      </c>
      <c r="D195" s="53">
        <v>0</v>
      </c>
      <c r="E195" s="53">
        <v>0</v>
      </c>
      <c r="F195" s="53">
        <v>0</v>
      </c>
      <c r="G195" s="53">
        <v>0</v>
      </c>
      <c r="H195" s="53">
        <v>0</v>
      </c>
      <c r="I195" s="53">
        <v>0</v>
      </c>
      <c r="J195" s="53">
        <v>0</v>
      </c>
      <c r="K195" s="53">
        <v>0</v>
      </c>
      <c r="L195" s="53">
        <v>0</v>
      </c>
    </row>
    <row r="196" spans="1:12" ht="16.5" thickBot="1" x14ac:dyDescent="0.25">
      <c r="A196" s="51" t="s">
        <v>524</v>
      </c>
      <c r="B196" s="52" t="s">
        <v>525</v>
      </c>
      <c r="C196" s="53">
        <v>0</v>
      </c>
      <c r="D196" s="53">
        <v>0</v>
      </c>
      <c r="E196" s="53">
        <v>0</v>
      </c>
      <c r="F196" s="53">
        <v>0</v>
      </c>
      <c r="G196" s="53">
        <v>0</v>
      </c>
      <c r="H196" s="53">
        <v>0</v>
      </c>
      <c r="I196" s="53">
        <v>0</v>
      </c>
      <c r="J196" s="53">
        <v>0</v>
      </c>
      <c r="K196" s="53">
        <v>0</v>
      </c>
      <c r="L196" s="53">
        <v>0</v>
      </c>
    </row>
    <row r="197" spans="1:12" ht="16.5" thickBot="1" x14ac:dyDescent="0.25">
      <c r="A197" s="51" t="s">
        <v>526</v>
      </c>
      <c r="B197" s="52" t="s">
        <v>527</v>
      </c>
      <c r="C197" s="53" t="s">
        <v>32</v>
      </c>
      <c r="D197" s="53">
        <v>0</v>
      </c>
      <c r="E197" s="53">
        <v>0</v>
      </c>
      <c r="F197" s="53">
        <v>0</v>
      </c>
      <c r="G197" s="53">
        <v>0</v>
      </c>
      <c r="H197" s="53" t="s">
        <v>32</v>
      </c>
      <c r="I197" s="53">
        <v>0</v>
      </c>
      <c r="J197" s="53">
        <v>0</v>
      </c>
      <c r="K197" s="53">
        <v>0</v>
      </c>
      <c r="L197" s="53">
        <v>0</v>
      </c>
    </row>
    <row r="198" spans="1:12" ht="16.5" thickBot="1" x14ac:dyDescent="0.25">
      <c r="A198" s="51" t="s">
        <v>528</v>
      </c>
      <c r="B198" s="52" t="s">
        <v>529</v>
      </c>
      <c r="C198" s="53" t="s">
        <v>32</v>
      </c>
      <c r="D198" s="53" t="s">
        <v>32</v>
      </c>
      <c r="E198" s="53">
        <v>0</v>
      </c>
      <c r="F198" s="53">
        <v>0</v>
      </c>
      <c r="G198" s="53" t="s">
        <v>32</v>
      </c>
      <c r="H198" s="53" t="s">
        <v>32</v>
      </c>
      <c r="I198" s="53" t="s">
        <v>32</v>
      </c>
      <c r="J198" s="53">
        <v>0</v>
      </c>
      <c r="K198" s="53">
        <v>0</v>
      </c>
      <c r="L198" s="53" t="s">
        <v>32</v>
      </c>
    </row>
    <row r="199" spans="1:12" ht="16.5" thickBot="1" x14ac:dyDescent="0.25">
      <c r="A199" s="51" t="s">
        <v>530</v>
      </c>
      <c r="B199" s="52" t="s">
        <v>531</v>
      </c>
      <c r="C199" s="53">
        <v>0</v>
      </c>
      <c r="D199" s="53">
        <v>0</v>
      </c>
      <c r="E199" s="53">
        <v>0</v>
      </c>
      <c r="F199" s="53">
        <v>0</v>
      </c>
      <c r="G199" s="53" t="s">
        <v>32</v>
      </c>
      <c r="H199" s="53">
        <v>0</v>
      </c>
      <c r="I199" s="53">
        <v>0</v>
      </c>
      <c r="J199" s="53">
        <v>0</v>
      </c>
      <c r="K199" s="53">
        <v>0</v>
      </c>
      <c r="L199" s="53" t="s">
        <v>32</v>
      </c>
    </row>
    <row r="200" spans="1:12" ht="32.25" thickBot="1" x14ac:dyDescent="0.25">
      <c r="A200" s="47" t="s">
        <v>23</v>
      </c>
      <c r="B200" s="48" t="s">
        <v>532</v>
      </c>
      <c r="C200" s="53">
        <v>0</v>
      </c>
      <c r="D200" s="53">
        <v>0</v>
      </c>
      <c r="E200" s="53">
        <v>0</v>
      </c>
      <c r="F200" s="53">
        <v>0</v>
      </c>
      <c r="G200" s="53">
        <v>0</v>
      </c>
      <c r="H200" s="53">
        <v>0</v>
      </c>
      <c r="I200" s="53">
        <v>0</v>
      </c>
      <c r="J200" s="53">
        <v>0</v>
      </c>
      <c r="K200" s="53">
        <v>0</v>
      </c>
      <c r="L200" s="53">
        <v>0</v>
      </c>
    </row>
    <row r="201" spans="1:12" ht="16.5" thickBot="1" x14ac:dyDescent="0.25">
      <c r="A201" s="51" t="s">
        <v>24</v>
      </c>
      <c r="B201" s="52" t="s">
        <v>533</v>
      </c>
      <c r="C201" s="53" t="s">
        <v>32</v>
      </c>
      <c r="D201" s="53" t="s">
        <v>32</v>
      </c>
      <c r="E201" s="53" t="s">
        <v>32</v>
      </c>
      <c r="F201" s="53" t="s">
        <v>32</v>
      </c>
      <c r="G201" s="53">
        <v>0</v>
      </c>
      <c r="H201" s="53" t="s">
        <v>32</v>
      </c>
      <c r="I201" s="53" t="s">
        <v>32</v>
      </c>
      <c r="J201" s="53" t="s">
        <v>32</v>
      </c>
      <c r="K201" s="53" t="s">
        <v>32</v>
      </c>
      <c r="L201" s="53">
        <v>0</v>
      </c>
    </row>
    <row r="202" spans="1:12" ht="16.5" thickBot="1" x14ac:dyDescent="0.25">
      <c r="A202" s="51" t="s">
        <v>63</v>
      </c>
      <c r="B202" s="52" t="s">
        <v>534</v>
      </c>
      <c r="C202" s="53" t="s">
        <v>32</v>
      </c>
      <c r="D202" s="53">
        <v>0</v>
      </c>
      <c r="E202" s="53" t="s">
        <v>32</v>
      </c>
      <c r="F202" s="53" t="s">
        <v>32</v>
      </c>
      <c r="G202" s="53">
        <v>0</v>
      </c>
      <c r="H202" s="53" t="s">
        <v>32</v>
      </c>
      <c r="I202" s="53">
        <v>0</v>
      </c>
      <c r="J202" s="53" t="s">
        <v>32</v>
      </c>
      <c r="K202" s="53" t="s">
        <v>32</v>
      </c>
      <c r="L202" s="53">
        <v>0</v>
      </c>
    </row>
    <row r="203" spans="1:12" ht="16.5" thickBot="1" x14ac:dyDescent="0.25">
      <c r="A203" s="51" t="s">
        <v>160</v>
      </c>
      <c r="B203" s="52" t="s">
        <v>535</v>
      </c>
      <c r="C203" s="53" t="s">
        <v>32</v>
      </c>
      <c r="D203" s="53">
        <v>0</v>
      </c>
      <c r="E203" s="53" t="s">
        <v>32</v>
      </c>
      <c r="F203" s="53">
        <v>0</v>
      </c>
      <c r="G203" s="53">
        <v>0</v>
      </c>
      <c r="H203" s="53" t="s">
        <v>32</v>
      </c>
      <c r="I203" s="53">
        <v>0</v>
      </c>
      <c r="J203" s="53" t="s">
        <v>32</v>
      </c>
      <c r="K203" s="53">
        <v>0</v>
      </c>
      <c r="L203" s="53">
        <v>0</v>
      </c>
    </row>
    <row r="204" spans="1:12" ht="16.5" thickBot="1" x14ac:dyDescent="0.25">
      <c r="A204" s="51" t="s">
        <v>536</v>
      </c>
      <c r="B204" s="52" t="s">
        <v>537</v>
      </c>
      <c r="C204" s="53" t="s">
        <v>32</v>
      </c>
      <c r="D204" s="53">
        <v>0</v>
      </c>
      <c r="E204" s="53" t="s">
        <v>32</v>
      </c>
      <c r="F204" s="53" t="s">
        <v>32</v>
      </c>
      <c r="G204" s="53">
        <v>0</v>
      </c>
      <c r="H204" s="53" t="s">
        <v>32</v>
      </c>
      <c r="I204" s="53">
        <v>0</v>
      </c>
      <c r="J204" s="53" t="s">
        <v>32</v>
      </c>
      <c r="K204" s="53" t="s">
        <v>32</v>
      </c>
      <c r="L204" s="53">
        <v>0</v>
      </c>
    </row>
    <row r="205" spans="1:12" ht="16.5" thickBot="1" x14ac:dyDescent="0.25">
      <c r="A205" s="51" t="s">
        <v>538</v>
      </c>
      <c r="B205" s="52" t="s">
        <v>539</v>
      </c>
      <c r="C205" s="53">
        <v>0</v>
      </c>
      <c r="D205" s="53" t="s">
        <v>32</v>
      </c>
      <c r="E205" s="53">
        <v>0</v>
      </c>
      <c r="F205" s="53" t="s">
        <v>32</v>
      </c>
      <c r="G205" s="53" t="s">
        <v>32</v>
      </c>
      <c r="H205" s="53">
        <v>0</v>
      </c>
      <c r="I205" s="53" t="s">
        <v>32</v>
      </c>
      <c r="J205" s="53">
        <v>0</v>
      </c>
      <c r="K205" s="53" t="s">
        <v>32</v>
      </c>
      <c r="L205" s="53" t="s">
        <v>32</v>
      </c>
    </row>
    <row r="206" spans="1:12" ht="32.25" thickBot="1" x14ac:dyDescent="0.25">
      <c r="A206" s="47" t="s">
        <v>27</v>
      </c>
      <c r="B206" s="48" t="s">
        <v>540</v>
      </c>
      <c r="C206" s="53">
        <v>0</v>
      </c>
      <c r="D206" s="53">
        <v>0</v>
      </c>
      <c r="E206" s="53">
        <v>0</v>
      </c>
      <c r="F206" s="53">
        <v>0</v>
      </c>
      <c r="G206" s="53">
        <v>0</v>
      </c>
      <c r="H206" s="53">
        <v>0</v>
      </c>
      <c r="I206" s="53">
        <v>0</v>
      </c>
      <c r="J206" s="53">
        <v>0</v>
      </c>
      <c r="K206" s="53">
        <v>0</v>
      </c>
      <c r="L206" s="53">
        <v>0</v>
      </c>
    </row>
    <row r="207" spans="1:12" ht="16.5" thickBot="1" x14ac:dyDescent="0.25">
      <c r="A207" s="51" t="s">
        <v>194</v>
      </c>
      <c r="B207" s="52" t="s">
        <v>541</v>
      </c>
      <c r="C207" s="53">
        <v>0</v>
      </c>
      <c r="D207" s="53">
        <v>0</v>
      </c>
      <c r="E207" s="53">
        <v>0</v>
      </c>
      <c r="F207" s="53">
        <v>0</v>
      </c>
      <c r="G207" s="53" t="s">
        <v>32</v>
      </c>
      <c r="H207" s="53">
        <v>0</v>
      </c>
      <c r="I207" s="53">
        <v>0</v>
      </c>
      <c r="J207" s="53">
        <v>0</v>
      </c>
      <c r="K207" s="53">
        <v>0</v>
      </c>
      <c r="L207" s="53" t="s">
        <v>32</v>
      </c>
    </row>
    <row r="208" spans="1:12" ht="16.5" thickBot="1" x14ac:dyDescent="0.25">
      <c r="A208" s="51" t="s">
        <v>195</v>
      </c>
      <c r="B208" s="52" t="s">
        <v>542</v>
      </c>
      <c r="C208" s="53" t="s">
        <v>32</v>
      </c>
      <c r="D208" s="53" t="s">
        <v>32</v>
      </c>
      <c r="E208" s="53">
        <v>0</v>
      </c>
      <c r="F208" s="53">
        <v>0</v>
      </c>
      <c r="G208" s="53">
        <v>0</v>
      </c>
      <c r="H208" s="53" t="s">
        <v>32</v>
      </c>
      <c r="I208" s="53" t="s">
        <v>32</v>
      </c>
      <c r="J208" s="53">
        <v>0</v>
      </c>
      <c r="K208" s="53">
        <v>0</v>
      </c>
      <c r="L208" s="53">
        <v>0</v>
      </c>
    </row>
    <row r="209" spans="1:12" ht="16.5" thickBot="1" x14ac:dyDescent="0.25">
      <c r="A209" s="47" t="s">
        <v>110</v>
      </c>
      <c r="B209" s="48" t="s">
        <v>543</v>
      </c>
      <c r="C209" s="53">
        <v>0</v>
      </c>
      <c r="D209" s="53">
        <v>0</v>
      </c>
      <c r="E209" s="53">
        <v>0</v>
      </c>
      <c r="F209" s="53">
        <v>0</v>
      </c>
      <c r="G209" s="53">
        <v>0</v>
      </c>
      <c r="H209" s="53">
        <v>0</v>
      </c>
      <c r="I209" s="53">
        <v>0</v>
      </c>
      <c r="J209" s="53">
        <v>0</v>
      </c>
      <c r="K209" s="53">
        <v>0</v>
      </c>
      <c r="L209" s="53">
        <v>0</v>
      </c>
    </row>
    <row r="210" spans="1:12" ht="16.5" thickBot="1" x14ac:dyDescent="0.25">
      <c r="A210" s="51" t="s">
        <v>12</v>
      </c>
      <c r="B210" s="52" t="s">
        <v>544</v>
      </c>
      <c r="C210" s="53" t="s">
        <v>32</v>
      </c>
      <c r="D210" s="53" t="s">
        <v>32</v>
      </c>
      <c r="E210" s="53">
        <v>0</v>
      </c>
      <c r="F210" s="53">
        <v>0</v>
      </c>
      <c r="G210" s="53">
        <v>0</v>
      </c>
      <c r="H210" s="53" t="s">
        <v>32</v>
      </c>
      <c r="I210" s="53" t="s">
        <v>32</v>
      </c>
      <c r="J210" s="53">
        <v>0</v>
      </c>
      <c r="K210" s="53">
        <v>0</v>
      </c>
      <c r="L210" s="53">
        <v>0</v>
      </c>
    </row>
    <row r="211" spans="1:12" ht="16.5" thickBot="1" x14ac:dyDescent="0.25">
      <c r="A211" s="51" t="s">
        <v>13</v>
      </c>
      <c r="B211" s="52" t="s">
        <v>545</v>
      </c>
      <c r="C211" s="53">
        <v>0</v>
      </c>
      <c r="D211" s="53">
        <v>0</v>
      </c>
      <c r="E211" s="53">
        <v>0</v>
      </c>
      <c r="F211" s="53">
        <v>0</v>
      </c>
      <c r="G211" s="53">
        <v>0</v>
      </c>
      <c r="H211" s="53">
        <v>0</v>
      </c>
      <c r="I211" s="53">
        <v>0</v>
      </c>
      <c r="J211" s="53">
        <v>0</v>
      </c>
      <c r="K211" s="53">
        <v>0</v>
      </c>
      <c r="L211" s="53">
        <v>0</v>
      </c>
    </row>
    <row r="212" spans="1:12" ht="16.5" thickBot="1" x14ac:dyDescent="0.25">
      <c r="A212" s="51" t="s">
        <v>546</v>
      </c>
      <c r="B212" s="52" t="s">
        <v>547</v>
      </c>
      <c r="C212" s="53">
        <v>0</v>
      </c>
      <c r="D212" s="53">
        <v>0</v>
      </c>
      <c r="E212" s="53">
        <v>0</v>
      </c>
      <c r="F212" s="53">
        <v>0</v>
      </c>
      <c r="G212" s="53" t="s">
        <v>32</v>
      </c>
      <c r="H212" s="53">
        <v>0</v>
      </c>
      <c r="I212" s="53">
        <v>0</v>
      </c>
      <c r="J212" s="53">
        <v>0</v>
      </c>
      <c r="K212" s="53">
        <v>0</v>
      </c>
      <c r="L212" s="53" t="s">
        <v>32</v>
      </c>
    </row>
    <row r="213" spans="1:12" ht="16.5" thickBot="1" x14ac:dyDescent="0.25">
      <c r="A213" s="51" t="s">
        <v>548</v>
      </c>
      <c r="B213" s="52" t="s">
        <v>549</v>
      </c>
      <c r="C213" s="53" t="s">
        <v>32</v>
      </c>
      <c r="D213" s="53">
        <v>0</v>
      </c>
      <c r="E213" s="53">
        <v>0</v>
      </c>
      <c r="F213" s="53">
        <v>0</v>
      </c>
      <c r="G213" s="53">
        <v>0</v>
      </c>
      <c r="H213" s="53" t="s">
        <v>32</v>
      </c>
      <c r="I213" s="53">
        <v>0</v>
      </c>
      <c r="J213" s="53">
        <v>0</v>
      </c>
      <c r="K213" s="53">
        <v>0</v>
      </c>
      <c r="L213" s="53"/>
    </row>
    <row r="214" spans="1:12" ht="16.5" thickBot="1" x14ac:dyDescent="0.25">
      <c r="A214" s="51" t="s">
        <v>550</v>
      </c>
      <c r="B214" s="52" t="s">
        <v>551</v>
      </c>
      <c r="C214" s="53" t="s">
        <v>32</v>
      </c>
      <c r="D214" s="53" t="s">
        <v>32</v>
      </c>
      <c r="E214" s="53">
        <v>0</v>
      </c>
      <c r="F214" s="53">
        <v>0</v>
      </c>
      <c r="G214" s="53" t="s">
        <v>32</v>
      </c>
      <c r="H214" s="53" t="s">
        <v>32</v>
      </c>
      <c r="I214" s="53" t="s">
        <v>32</v>
      </c>
      <c r="J214" s="53">
        <v>0</v>
      </c>
      <c r="K214" s="53">
        <v>0</v>
      </c>
      <c r="L214" s="53" t="s">
        <v>32</v>
      </c>
    </row>
    <row r="215" spans="1:12" ht="32.25" thickBot="1" x14ac:dyDescent="0.25">
      <c r="A215" s="51" t="s">
        <v>552</v>
      </c>
      <c r="B215" s="52" t="s">
        <v>553</v>
      </c>
      <c r="C215" s="53">
        <v>0</v>
      </c>
      <c r="D215" s="53">
        <v>0</v>
      </c>
      <c r="E215" s="53">
        <v>0</v>
      </c>
      <c r="F215" s="53">
        <v>0</v>
      </c>
      <c r="G215" s="53" t="s">
        <v>32</v>
      </c>
      <c r="H215" s="53">
        <v>0</v>
      </c>
      <c r="I215" s="53">
        <v>0</v>
      </c>
      <c r="J215" s="53">
        <v>0</v>
      </c>
      <c r="K215" s="53">
        <v>0</v>
      </c>
      <c r="L215" s="53" t="s">
        <v>32</v>
      </c>
    </row>
    <row r="216" spans="1:12" ht="16.5" thickBot="1" x14ac:dyDescent="0.25">
      <c r="A216" s="51" t="s">
        <v>554</v>
      </c>
      <c r="B216" s="52" t="s">
        <v>555</v>
      </c>
      <c r="C216" s="53">
        <v>0</v>
      </c>
      <c r="D216" s="53">
        <v>0</v>
      </c>
      <c r="E216" s="53">
        <v>0</v>
      </c>
      <c r="F216" s="53">
        <v>0</v>
      </c>
      <c r="G216" s="53" t="s">
        <v>32</v>
      </c>
      <c r="H216" s="53">
        <v>0</v>
      </c>
      <c r="I216" s="53">
        <v>0</v>
      </c>
      <c r="J216" s="53">
        <v>0</v>
      </c>
      <c r="K216" s="53">
        <v>0</v>
      </c>
      <c r="L216" s="53" t="s">
        <v>32</v>
      </c>
    </row>
    <row r="217" spans="1:12" ht="16.5" thickBot="1" x14ac:dyDescent="0.25">
      <c r="A217" s="47" t="s">
        <v>372</v>
      </c>
      <c r="B217" s="48" t="s">
        <v>556</v>
      </c>
      <c r="C217" s="53">
        <v>0</v>
      </c>
      <c r="D217" s="53">
        <v>0</v>
      </c>
      <c r="E217" s="53">
        <v>0</v>
      </c>
      <c r="F217" s="53">
        <v>0</v>
      </c>
      <c r="G217" s="53">
        <v>0</v>
      </c>
      <c r="H217" s="53">
        <v>0</v>
      </c>
      <c r="I217" s="53">
        <v>0</v>
      </c>
      <c r="J217" s="53">
        <v>0</v>
      </c>
      <c r="K217" s="53">
        <v>0</v>
      </c>
      <c r="L217" s="53">
        <v>0</v>
      </c>
    </row>
    <row r="218" spans="1:12" ht="16.5" thickBot="1" x14ac:dyDescent="0.25">
      <c r="A218" s="51" t="s">
        <v>557</v>
      </c>
      <c r="B218" s="52" t="s">
        <v>558</v>
      </c>
      <c r="C218" s="53" t="s">
        <v>32</v>
      </c>
      <c r="D218" s="53">
        <v>0</v>
      </c>
      <c r="E218" s="53">
        <v>0</v>
      </c>
      <c r="F218" s="53">
        <v>0</v>
      </c>
      <c r="G218" s="53">
        <v>0</v>
      </c>
      <c r="H218" s="53" t="s">
        <v>32</v>
      </c>
      <c r="I218" s="53">
        <v>0</v>
      </c>
      <c r="J218" s="53">
        <v>0</v>
      </c>
      <c r="K218" s="53">
        <v>0</v>
      </c>
      <c r="L218" s="53">
        <v>0</v>
      </c>
    </row>
    <row r="219" spans="1:12" ht="16.5" thickBot="1" x14ac:dyDescent="0.25">
      <c r="A219" s="47" t="s">
        <v>375</v>
      </c>
      <c r="B219" s="48" t="s">
        <v>559</v>
      </c>
      <c r="C219" s="53">
        <v>0</v>
      </c>
      <c r="D219" s="53">
        <v>0</v>
      </c>
      <c r="E219" s="53">
        <v>0</v>
      </c>
      <c r="F219" s="53">
        <v>0</v>
      </c>
      <c r="G219" s="53">
        <v>0</v>
      </c>
      <c r="H219" s="53">
        <v>0</v>
      </c>
      <c r="I219" s="53">
        <v>0</v>
      </c>
      <c r="J219" s="53">
        <v>0</v>
      </c>
      <c r="K219" s="53">
        <v>0</v>
      </c>
      <c r="L219" s="53">
        <v>0</v>
      </c>
    </row>
    <row r="220" spans="1:12" ht="16.5" thickBot="1" x14ac:dyDescent="0.25">
      <c r="A220" s="51" t="s">
        <v>560</v>
      </c>
      <c r="B220" s="52" t="s">
        <v>561</v>
      </c>
      <c r="C220" s="53" t="s">
        <v>32</v>
      </c>
      <c r="D220" s="53" t="s">
        <v>32</v>
      </c>
      <c r="E220" s="53">
        <v>0</v>
      </c>
      <c r="F220" s="53">
        <v>0</v>
      </c>
      <c r="G220" s="53">
        <v>0</v>
      </c>
      <c r="H220" s="53" t="s">
        <v>32</v>
      </c>
      <c r="I220" s="53" t="s">
        <v>32</v>
      </c>
      <c r="J220" s="53">
        <v>0</v>
      </c>
      <c r="K220" s="53">
        <v>0</v>
      </c>
      <c r="L220" s="53">
        <v>0</v>
      </c>
    </row>
    <row r="221" spans="1:12" ht="16.5" thickBot="1" x14ac:dyDescent="0.25">
      <c r="A221" s="51" t="s">
        <v>562</v>
      </c>
      <c r="B221" s="52" t="s">
        <v>563</v>
      </c>
      <c r="C221" s="53">
        <v>0</v>
      </c>
      <c r="D221" s="53">
        <v>0</v>
      </c>
      <c r="E221" s="53">
        <v>0</v>
      </c>
      <c r="F221" s="53">
        <v>0</v>
      </c>
      <c r="G221" s="53" t="s">
        <v>32</v>
      </c>
      <c r="H221" s="53">
        <v>0</v>
      </c>
      <c r="I221" s="53">
        <v>0</v>
      </c>
      <c r="J221" s="53">
        <v>0</v>
      </c>
      <c r="K221" s="53">
        <v>0</v>
      </c>
      <c r="L221" s="53" t="s">
        <v>32</v>
      </c>
    </row>
    <row r="222" spans="1:12" ht="16.5" thickBot="1" x14ac:dyDescent="0.25">
      <c r="A222" s="51" t="s">
        <v>564</v>
      </c>
      <c r="B222" s="52" t="s">
        <v>565</v>
      </c>
      <c r="C222" s="53" t="s">
        <v>32</v>
      </c>
      <c r="D222" s="53" t="s">
        <v>32</v>
      </c>
      <c r="E222" s="53">
        <v>0</v>
      </c>
      <c r="F222" s="53">
        <v>0</v>
      </c>
      <c r="G222" s="53" t="s">
        <v>32</v>
      </c>
      <c r="H222" s="53" t="s">
        <v>32</v>
      </c>
      <c r="I222" s="53" t="s">
        <v>32</v>
      </c>
      <c r="J222" s="53">
        <v>0</v>
      </c>
      <c r="K222" s="53">
        <v>0</v>
      </c>
      <c r="L222" s="53" t="s">
        <v>32</v>
      </c>
    </row>
    <row r="223" spans="1:12" ht="16.5" thickBot="1" x14ac:dyDescent="0.25">
      <c r="A223" s="51" t="s">
        <v>566</v>
      </c>
      <c r="B223" s="52" t="s">
        <v>567</v>
      </c>
      <c r="C223" s="53" t="s">
        <v>32</v>
      </c>
      <c r="D223" s="53" t="s">
        <v>32</v>
      </c>
      <c r="E223" s="53">
        <v>0</v>
      </c>
      <c r="F223" s="53">
        <v>0</v>
      </c>
      <c r="G223" s="53" t="s">
        <v>32</v>
      </c>
      <c r="H223" s="53" t="s">
        <v>32</v>
      </c>
      <c r="I223" s="53" t="s">
        <v>32</v>
      </c>
      <c r="J223" s="53">
        <v>0</v>
      </c>
      <c r="K223" s="53">
        <v>0</v>
      </c>
      <c r="L223" s="53" t="s">
        <v>32</v>
      </c>
    </row>
    <row r="224" spans="1:12" ht="16.5" thickBot="1" x14ac:dyDescent="0.25">
      <c r="A224" s="51" t="s">
        <v>568</v>
      </c>
      <c r="B224" s="52" t="s">
        <v>569</v>
      </c>
      <c r="C224" s="53" t="s">
        <v>32</v>
      </c>
      <c r="D224" s="53">
        <v>0</v>
      </c>
      <c r="E224" s="53">
        <v>0</v>
      </c>
      <c r="F224" s="53">
        <v>0</v>
      </c>
      <c r="G224" s="53" t="s">
        <v>32</v>
      </c>
      <c r="H224" s="53" t="s">
        <v>32</v>
      </c>
      <c r="I224" s="53">
        <v>0</v>
      </c>
      <c r="J224" s="53">
        <v>0</v>
      </c>
      <c r="K224" s="53">
        <v>0</v>
      </c>
      <c r="L224" s="53" t="s">
        <v>32</v>
      </c>
    </row>
    <row r="225" spans="1:12" ht="16.5" thickBot="1" x14ac:dyDescent="0.25">
      <c r="A225" s="47" t="s">
        <v>377</v>
      </c>
      <c r="B225" s="48" t="s">
        <v>570</v>
      </c>
      <c r="C225" s="53">
        <v>0</v>
      </c>
      <c r="D225" s="53">
        <v>0</v>
      </c>
      <c r="E225" s="53">
        <v>0</v>
      </c>
      <c r="F225" s="53">
        <v>0</v>
      </c>
      <c r="G225" s="53">
        <v>0</v>
      </c>
      <c r="H225" s="53">
        <v>0</v>
      </c>
      <c r="I225" s="53">
        <v>0</v>
      </c>
      <c r="J225" s="53">
        <v>0</v>
      </c>
      <c r="K225" s="53">
        <v>0</v>
      </c>
      <c r="L225" s="53">
        <v>0</v>
      </c>
    </row>
    <row r="226" spans="1:12" ht="16.5" thickBot="1" x14ac:dyDescent="0.25">
      <c r="A226" s="51" t="s">
        <v>571</v>
      </c>
      <c r="B226" s="52" t="s">
        <v>572</v>
      </c>
      <c r="C226" s="53" t="s">
        <v>32</v>
      </c>
      <c r="D226" s="53">
        <v>0</v>
      </c>
      <c r="E226" s="53">
        <v>0</v>
      </c>
      <c r="F226" s="53">
        <v>0</v>
      </c>
      <c r="G226" s="53" t="s">
        <v>32</v>
      </c>
      <c r="H226" s="53" t="s">
        <v>32</v>
      </c>
      <c r="I226" s="53">
        <v>0</v>
      </c>
      <c r="J226" s="53">
        <v>0</v>
      </c>
      <c r="K226" s="53">
        <v>0</v>
      </c>
      <c r="L226" s="53" t="s">
        <v>32</v>
      </c>
    </row>
    <row r="227" spans="1:12" ht="16.5" thickBot="1" x14ac:dyDescent="0.25">
      <c r="A227" s="51" t="s">
        <v>573</v>
      </c>
      <c r="B227" s="52" t="s">
        <v>574</v>
      </c>
      <c r="C227" s="53" t="s">
        <v>32</v>
      </c>
      <c r="D227" s="53">
        <v>0</v>
      </c>
      <c r="E227" s="53">
        <v>0</v>
      </c>
      <c r="F227" s="53">
        <v>0</v>
      </c>
      <c r="G227" s="53">
        <v>0</v>
      </c>
      <c r="H227" s="53" t="s">
        <v>32</v>
      </c>
      <c r="I227" s="53">
        <v>0</v>
      </c>
      <c r="J227" s="53">
        <v>0</v>
      </c>
      <c r="K227" s="53">
        <v>0</v>
      </c>
      <c r="L227" s="53">
        <v>0</v>
      </c>
    </row>
    <row r="228" spans="1:12" ht="16.5" thickBot="1" x14ac:dyDescent="0.25">
      <c r="A228" s="51" t="s">
        <v>575</v>
      </c>
      <c r="B228" s="52" t="s">
        <v>576</v>
      </c>
      <c r="C228" s="53" t="s">
        <v>32</v>
      </c>
      <c r="D228" s="53">
        <v>0</v>
      </c>
      <c r="E228" s="53">
        <v>0</v>
      </c>
      <c r="F228" s="53">
        <v>0</v>
      </c>
      <c r="G228" s="53">
        <v>0</v>
      </c>
      <c r="H228" s="53" t="s">
        <v>32</v>
      </c>
      <c r="I228" s="53">
        <v>0</v>
      </c>
      <c r="J228" s="53">
        <v>0</v>
      </c>
      <c r="K228" s="53">
        <v>0</v>
      </c>
      <c r="L228" s="53">
        <v>0</v>
      </c>
    </row>
    <row r="229" spans="1:12" ht="16.5" thickBot="1" x14ac:dyDescent="0.25">
      <c r="A229" s="51" t="s">
        <v>577</v>
      </c>
      <c r="B229" s="52" t="s">
        <v>578</v>
      </c>
      <c r="C229" s="53" t="s">
        <v>32</v>
      </c>
      <c r="D229" s="53">
        <v>0</v>
      </c>
      <c r="E229" s="53">
        <v>0</v>
      </c>
      <c r="F229" s="53">
        <v>0</v>
      </c>
      <c r="G229" s="53">
        <v>0</v>
      </c>
      <c r="H229" s="53" t="s">
        <v>32</v>
      </c>
      <c r="I229" s="53">
        <v>0</v>
      </c>
      <c r="J229" s="53">
        <v>0</v>
      </c>
      <c r="K229" s="53">
        <v>0</v>
      </c>
      <c r="L229" s="53">
        <v>0</v>
      </c>
    </row>
    <row r="230" spans="1:12" ht="16.5" thickBot="1" x14ac:dyDescent="0.25">
      <c r="A230" s="51" t="s">
        <v>579</v>
      </c>
      <c r="B230" s="52" t="s">
        <v>580</v>
      </c>
      <c r="C230" s="53">
        <v>0</v>
      </c>
      <c r="D230" s="53">
        <v>0</v>
      </c>
      <c r="E230" s="53">
        <v>0</v>
      </c>
      <c r="F230" s="53">
        <v>0</v>
      </c>
      <c r="G230" s="53">
        <v>0</v>
      </c>
      <c r="H230" s="53">
        <v>0</v>
      </c>
      <c r="I230" s="53">
        <v>0</v>
      </c>
      <c r="J230" s="53">
        <v>0</v>
      </c>
      <c r="K230" s="53">
        <v>0</v>
      </c>
      <c r="L230" s="53">
        <v>0</v>
      </c>
    </row>
    <row r="231" spans="1:12" ht="16.5" thickBot="1" x14ac:dyDescent="0.25">
      <c r="A231" s="51" t="s">
        <v>581</v>
      </c>
      <c r="B231" s="52" t="s">
        <v>582</v>
      </c>
      <c r="C231" s="53">
        <v>0</v>
      </c>
      <c r="D231" s="53">
        <v>0</v>
      </c>
      <c r="E231" s="53" t="s">
        <v>32</v>
      </c>
      <c r="F231" s="53" t="s">
        <v>32</v>
      </c>
      <c r="G231" s="53">
        <v>0</v>
      </c>
      <c r="H231" s="53">
        <v>0</v>
      </c>
      <c r="I231" s="53">
        <v>0</v>
      </c>
      <c r="J231" s="53" t="s">
        <v>32</v>
      </c>
      <c r="K231" s="53" t="s">
        <v>32</v>
      </c>
      <c r="L231" s="53">
        <v>0</v>
      </c>
    </row>
    <row r="232" spans="1:12" ht="15.75" x14ac:dyDescent="0.2">
      <c r="L232" s="58" t="s">
        <v>355</v>
      </c>
    </row>
  </sheetData>
  <mergeCells count="27">
    <mergeCell ref="F1:L10"/>
    <mergeCell ref="A12:L12"/>
    <mergeCell ref="A13:L13"/>
    <mergeCell ref="A14:A16"/>
    <mergeCell ref="B14:B16"/>
    <mergeCell ref="C14:G14"/>
    <mergeCell ref="H14:L14"/>
    <mergeCell ref="C16:G16"/>
    <mergeCell ref="H16:L16"/>
    <mergeCell ref="C17:G17"/>
    <mergeCell ref="H17:L17"/>
    <mergeCell ref="A81:A83"/>
    <mergeCell ref="B81:B83"/>
    <mergeCell ref="C81:G81"/>
    <mergeCell ref="H81:L81"/>
    <mergeCell ref="C83:G83"/>
    <mergeCell ref="H83:L83"/>
    <mergeCell ref="C168:G168"/>
    <mergeCell ref="H168:L168"/>
    <mergeCell ref="C84:G84"/>
    <mergeCell ref="H84:L84"/>
    <mergeCell ref="A165:A167"/>
    <mergeCell ref="B165:B167"/>
    <mergeCell ref="C165:G165"/>
    <mergeCell ref="H165:L165"/>
    <mergeCell ref="C167:G167"/>
    <mergeCell ref="H167:L167"/>
  </mergeCells>
  <pageMargins left="0.51181102362204722" right="0.51181102362204722" top="0.74803149606299213" bottom="0.74803149606299213" header="0.31496062992125984" footer="0.31496062992125984"/>
  <pageSetup paperSize="9" scale="80" orientation="landscape" r:id="rId1"/>
  <headerFooter differentFirst="1" scaleWithDoc="0"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0"/>
  <sheetViews>
    <sheetView view="pageBreakPreview" topLeftCell="A119" zoomScale="55" zoomScaleNormal="60" zoomScaleSheetLayoutView="55" zoomScalePageLayoutView="60" workbookViewId="0">
      <selection activeCell="K119" sqref="K119"/>
    </sheetView>
  </sheetViews>
  <sheetFormatPr defaultRowHeight="15" x14ac:dyDescent="0.2"/>
  <cols>
    <col min="1" max="1" width="13" style="81" customWidth="1"/>
    <col min="2" max="2" width="32.7109375" style="84" customWidth="1"/>
    <col min="3" max="3" width="26.28515625" style="81" customWidth="1"/>
    <col min="4" max="4" width="18.85546875" style="81" customWidth="1"/>
    <col min="5" max="5" width="21.140625" style="81" customWidth="1"/>
    <col min="6" max="6" width="41.7109375" style="81" customWidth="1"/>
    <col min="7" max="7" width="38.85546875" style="81" customWidth="1"/>
    <col min="8" max="8" width="11" style="81" customWidth="1"/>
    <col min="9" max="16384" width="9.140625" style="81"/>
  </cols>
  <sheetData>
    <row r="1" spans="1:10" ht="286.5" customHeight="1" x14ac:dyDescent="0.25">
      <c r="A1" s="77"/>
      <c r="B1" s="78"/>
      <c r="C1" s="77"/>
      <c r="D1" s="79"/>
      <c r="E1" s="77"/>
      <c r="F1" s="326" t="s">
        <v>867</v>
      </c>
      <c r="G1" s="326"/>
      <c r="H1" s="80"/>
      <c r="I1" s="80"/>
      <c r="J1" s="80"/>
    </row>
    <row r="2" spans="1:10" ht="18" x14ac:dyDescent="0.25">
      <c r="A2" s="77"/>
      <c r="B2" s="78"/>
      <c r="C2" s="77"/>
      <c r="D2" s="77"/>
      <c r="E2" s="77"/>
      <c r="F2" s="77"/>
      <c r="G2" s="77"/>
    </row>
    <row r="3" spans="1:10" ht="18" x14ac:dyDescent="0.25">
      <c r="A3" s="77"/>
      <c r="B3" s="78"/>
      <c r="C3" s="77"/>
      <c r="D3" s="77"/>
      <c r="E3" s="77"/>
      <c r="F3" s="77"/>
      <c r="G3" s="77"/>
    </row>
    <row r="4" spans="1:10" ht="31.5" customHeight="1" x14ac:dyDescent="0.2">
      <c r="A4" s="327" t="s">
        <v>614</v>
      </c>
      <c r="B4" s="327"/>
      <c r="C4" s="327"/>
      <c r="D4" s="327"/>
      <c r="E4" s="327"/>
      <c r="F4" s="327"/>
      <c r="G4" s="327"/>
    </row>
    <row r="5" spans="1:10" ht="18.75" x14ac:dyDescent="0.2">
      <c r="A5" s="327" t="s">
        <v>358</v>
      </c>
      <c r="B5" s="327"/>
      <c r="C5" s="327"/>
      <c r="D5" s="327"/>
      <c r="E5" s="327"/>
      <c r="F5" s="327"/>
      <c r="G5" s="327"/>
    </row>
    <row r="6" spans="1:10" ht="18.75" x14ac:dyDescent="0.2">
      <c r="A6" s="328" t="s">
        <v>615</v>
      </c>
      <c r="B6" s="329"/>
      <c r="C6" s="329"/>
      <c r="D6" s="329"/>
      <c r="E6" s="329"/>
      <c r="F6" s="329"/>
      <c r="G6" s="329"/>
      <c r="H6" s="82"/>
      <c r="I6" s="82"/>
      <c r="J6" s="82"/>
    </row>
    <row r="7" spans="1:10" ht="15.75" x14ac:dyDescent="0.2">
      <c r="A7" s="83"/>
    </row>
    <row r="8" spans="1:10" ht="19.5" customHeight="1" x14ac:dyDescent="0.2">
      <c r="A8" s="330" t="s">
        <v>0</v>
      </c>
      <c r="B8" s="331" t="s">
        <v>794</v>
      </c>
      <c r="C8" s="330" t="s">
        <v>1</v>
      </c>
      <c r="D8" s="330" t="s">
        <v>616</v>
      </c>
      <c r="E8" s="330"/>
      <c r="F8" s="333" t="s">
        <v>617</v>
      </c>
      <c r="G8" s="330" t="s">
        <v>618</v>
      </c>
    </row>
    <row r="9" spans="1:10" ht="48" customHeight="1" x14ac:dyDescent="0.2">
      <c r="A9" s="330"/>
      <c r="B9" s="332"/>
      <c r="C9" s="330"/>
      <c r="D9" s="9" t="s">
        <v>619</v>
      </c>
      <c r="E9" s="9" t="s">
        <v>620</v>
      </c>
      <c r="F9" s="333"/>
      <c r="G9" s="330"/>
    </row>
    <row r="10" spans="1:10" ht="21.75" customHeight="1" x14ac:dyDescent="0.2">
      <c r="A10" s="21">
        <v>1</v>
      </c>
      <c r="B10" s="21">
        <v>2</v>
      </c>
      <c r="C10" s="21">
        <v>3</v>
      </c>
      <c r="D10" s="21">
        <v>4</v>
      </c>
      <c r="E10" s="21">
        <v>5</v>
      </c>
      <c r="F10" s="22">
        <v>6</v>
      </c>
      <c r="G10" s="21">
        <v>7</v>
      </c>
    </row>
    <row r="11" spans="1:10" ht="232.5" customHeight="1" x14ac:dyDescent="0.2">
      <c r="A11" s="310" t="str">
        <f>'[2]Приложение № 6 (приложение №5)'!A20</f>
        <v>1.</v>
      </c>
      <c r="B11" s="323" t="str">
        <f>'[2]Приложение № 6 (приложение №5)'!B20</f>
        <v>Подпрограмма №  1 «Улучшение инвестиционного климата в Приморском крае»  на 2013-2020 годы</v>
      </c>
      <c r="C11" s="310" t="s">
        <v>621</v>
      </c>
      <c r="D11" s="310">
        <v>2013</v>
      </c>
      <c r="E11" s="310">
        <v>2020</v>
      </c>
      <c r="F11" s="85" t="s">
        <v>622</v>
      </c>
      <c r="G11" s="323" t="s">
        <v>623</v>
      </c>
    </row>
    <row r="12" spans="1:10" ht="0.75" customHeight="1" x14ac:dyDescent="0.2">
      <c r="A12" s="319"/>
      <c r="B12" s="324"/>
      <c r="C12" s="319"/>
      <c r="D12" s="319"/>
      <c r="E12" s="319"/>
      <c r="F12" s="85"/>
      <c r="G12" s="324"/>
    </row>
    <row r="13" spans="1:10" ht="237.75" customHeight="1" x14ac:dyDescent="0.2">
      <c r="A13" s="322"/>
      <c r="B13" s="325"/>
      <c r="C13" s="322"/>
      <c r="D13" s="322"/>
      <c r="E13" s="322"/>
      <c r="F13" s="86" t="s">
        <v>624</v>
      </c>
      <c r="G13" s="325"/>
    </row>
    <row r="14" spans="1:10" ht="229.5" customHeight="1" x14ac:dyDescent="0.2">
      <c r="A14" s="4" t="str">
        <f>'[2]Приложение № 6 (приложение №5)'!A24</f>
        <v>1.1.</v>
      </c>
      <c r="B14" s="5" t="str">
        <f>'[2]Приложение № 6 (приложение №5)'!B24</f>
        <v xml:space="preserve">Основное мероприятие «Создание благоприятных условий для привлечения инвестиций в экономику Приморского края»
</v>
      </c>
      <c r="C14" s="3" t="str">
        <f>'[2]Приложение № 6 (приложение №5)'!C24</f>
        <v>департамент экономики и развития предпринимательства Приморского края</v>
      </c>
      <c r="D14" s="3">
        <v>2013</v>
      </c>
      <c r="E14" s="3">
        <v>2020</v>
      </c>
      <c r="F14" s="6" t="s">
        <v>625</v>
      </c>
      <c r="G14" s="6" t="s">
        <v>626</v>
      </c>
    </row>
    <row r="15" spans="1:10" ht="153" customHeight="1" x14ac:dyDescent="0.2">
      <c r="A15" s="3" t="str">
        <f>'[2]Приложение № 6 (приложение №5)'!A27</f>
        <v>1.1.1.</v>
      </c>
      <c r="B15" s="6" t="str">
        <f>'[2]Приложение № 6 (приложение №5)'!B27</f>
        <v>Предоставление автономной некоммерческой  организации (далее - АНО) «Агентство по привлечению инвестиций в Приморский край»  субсидии из краевого бюджета на осуществление уставной деятельности</v>
      </c>
      <c r="C15" s="3" t="str">
        <f>'[2]Приложение № 6 (приложение №5)'!C27</f>
        <v>департамент экономики и развития предпринимательства Приморского края</v>
      </c>
      <c r="D15" s="3">
        <v>2013</v>
      </c>
      <c r="E15" s="3">
        <v>2013</v>
      </c>
      <c r="F15" s="6" t="s">
        <v>627</v>
      </c>
      <c r="G15" s="6" t="s">
        <v>628</v>
      </c>
    </row>
    <row r="16" spans="1:10" ht="132.75" customHeight="1" x14ac:dyDescent="0.2">
      <c r="A16" s="3" t="str">
        <f>'[2]Приложение № 6 (приложение №5)'!A28</f>
        <v>1.1.2.</v>
      </c>
      <c r="B16" s="6" t="str">
        <f>'[2]Приложение № 6 (приложение №5)'!B28</f>
        <v>Предоставление АНО «Инвестиционное Агентство Приморского края»  субсидии из краевого бюджета на осуществление уставной деятельности</v>
      </c>
      <c r="C16" s="8" t="str">
        <f>'[2]Приложение № 6 (приложение №5)'!C28</f>
        <v>департамент экономики и развития предпринимательства Приморского края</v>
      </c>
      <c r="D16" s="3">
        <v>2013</v>
      </c>
      <c r="E16" s="3">
        <v>2016</v>
      </c>
      <c r="F16" s="6" t="s">
        <v>629</v>
      </c>
      <c r="G16" s="6" t="s">
        <v>628</v>
      </c>
    </row>
    <row r="17" spans="1:8" ht="148.5" customHeight="1" x14ac:dyDescent="0.2">
      <c r="A17" s="8"/>
      <c r="B17" s="6" t="s">
        <v>817</v>
      </c>
      <c r="C17" s="87" t="s">
        <v>230</v>
      </c>
      <c r="D17" s="288" t="s">
        <v>630</v>
      </c>
      <c r="E17" s="289"/>
      <c r="F17" s="6" t="s">
        <v>631</v>
      </c>
      <c r="G17" s="290"/>
    </row>
    <row r="18" spans="1:8" ht="165.75" customHeight="1" x14ac:dyDescent="0.2">
      <c r="A18" s="8"/>
      <c r="B18" s="6" t="s">
        <v>816</v>
      </c>
      <c r="C18" s="87" t="s">
        <v>230</v>
      </c>
      <c r="D18" s="288" t="s">
        <v>632</v>
      </c>
      <c r="E18" s="289"/>
      <c r="F18" s="6" t="s">
        <v>633</v>
      </c>
      <c r="G18" s="292"/>
    </row>
    <row r="19" spans="1:8" ht="79.5" customHeight="1" x14ac:dyDescent="0.2">
      <c r="A19" s="3" t="str">
        <f>'[2]Приложение № 6 (приложение №5)'!A30</f>
        <v>1.1.3.</v>
      </c>
      <c r="B19" s="6" t="str">
        <f>'[2]Приложение № 6 (приложение №5)'!B30</f>
        <v>Организация ежегодного Тихоокеанского экономического конгресса</v>
      </c>
      <c r="C19" s="14" t="str">
        <f>'[2]Приложение № 6 (приложение №5)'!C30</f>
        <v>департамент экономики и развития предпринимательства Приморского края</v>
      </c>
      <c r="D19" s="3">
        <v>2013</v>
      </c>
      <c r="E19" s="3">
        <v>2013</v>
      </c>
      <c r="F19" s="290" t="s">
        <v>634</v>
      </c>
      <c r="G19" s="290" t="s">
        <v>635</v>
      </c>
    </row>
    <row r="20" spans="1:8" ht="138.75" customHeight="1" x14ac:dyDescent="0.2">
      <c r="A20" s="3" t="str">
        <f>'[2]Приложение № 6 (приложение №5)'!A32</f>
        <v>1.1.4.</v>
      </c>
      <c r="B20" s="6" t="str">
        <f>'[2]Приложение № 6 (приложение №5)'!B32</f>
        <v>Организация работы по оценке инвестиционной привлекательности Приморского края в рейтинговых исследованиях российских и зарубежных рейтинговых агентств</v>
      </c>
      <c r="C20" s="8" t="str">
        <f>'[2]Приложение № 6 (приложение №5)'!C32</f>
        <v>департамент экономики и развития предпринимательства Приморского края</v>
      </c>
      <c r="D20" s="3">
        <v>2013</v>
      </c>
      <c r="E20" s="3">
        <v>2017</v>
      </c>
      <c r="F20" s="291"/>
      <c r="G20" s="291"/>
    </row>
    <row r="21" spans="1:8" ht="63" x14ac:dyDescent="0.2">
      <c r="A21" s="297" t="str">
        <f>'[2]Приложение № 6 (приложение №5)'!A35</f>
        <v>1.1.5.</v>
      </c>
      <c r="B21" s="298" t="str">
        <f>'[2]Приложение № 6 (приложение №5)'!B35</f>
        <v>Создание и программное сопровождение многоязычного интернет-портала об инвестиционной деятельности в Приморском крае</v>
      </c>
      <c r="C21" s="8" t="str">
        <f>'[2]Приложение № 6 (приложение №5)'!C35</f>
        <v>департамент экономики и развития предпринимательства Приморского края;</v>
      </c>
      <c r="D21" s="289">
        <v>2013</v>
      </c>
      <c r="E21" s="297">
        <v>2013</v>
      </c>
      <c r="F21" s="291"/>
      <c r="G21" s="291"/>
    </row>
    <row r="22" spans="1:8" ht="74.25" customHeight="1" x14ac:dyDescent="0.2">
      <c r="A22" s="297"/>
      <c r="B22" s="298"/>
      <c r="C22" s="14" t="str">
        <f>'[2]Приложение № 6 (приложение №5)'!C38</f>
        <v>департамент информатизации и телекоммуникаций Приморского края</v>
      </c>
      <c r="D22" s="289"/>
      <c r="E22" s="297"/>
      <c r="F22" s="291"/>
      <c r="G22" s="291"/>
    </row>
    <row r="23" spans="1:8" ht="72.75" customHeight="1" x14ac:dyDescent="0.2">
      <c r="A23" s="3" t="str">
        <f>'[2]Приложение № 6 (приложение №5)'!A39</f>
        <v>1.1.6.</v>
      </c>
      <c r="B23" s="6" t="str">
        <f>'[2]Приложение № 6 (приложение №5)'!B39</f>
        <v>Разработка и издание печатного материала «Инвестиционный паспорт Приморского края»</v>
      </c>
      <c r="C23" s="14" t="str">
        <f>'[2]Приложение № 6 (приложение №5)'!C39</f>
        <v>департамент экономики и развития предпринимательства Приморского края</v>
      </c>
      <c r="D23" s="3">
        <v>2013</v>
      </c>
      <c r="E23" s="3">
        <v>2015</v>
      </c>
      <c r="F23" s="291"/>
      <c r="G23" s="291"/>
    </row>
    <row r="24" spans="1:8" ht="74.25" customHeight="1" x14ac:dyDescent="0.2">
      <c r="A24" s="3" t="str">
        <f>'[2]Приложение № 6 (приложение №5)'!A42</f>
        <v>1.1.7.</v>
      </c>
      <c r="B24" s="6" t="str">
        <f>'[2]Приложение № 6 (приложение №5)'!B42</f>
        <v>Разработка и издание печатного материала «Каталог инвестиционных проектов Приморского края»</v>
      </c>
      <c r="C24" s="3" t="str">
        <f>'[2]Приложение № 6 (приложение №5)'!C42</f>
        <v>департамент экономики и развития предпринимательства Приморского края</v>
      </c>
      <c r="D24" s="3">
        <v>2013</v>
      </c>
      <c r="E24" s="3">
        <v>2015</v>
      </c>
      <c r="F24" s="292"/>
      <c r="G24" s="292"/>
    </row>
    <row r="25" spans="1:8" ht="272.25" customHeight="1" x14ac:dyDescent="0.2">
      <c r="A25" s="3" t="str">
        <f>'[2]Приложение № 6 (приложение №5)'!A45</f>
        <v>1.1.8.</v>
      </c>
      <c r="B25" s="6" t="str">
        <f>'[2]Приложение № 6 (приложение №5)'!B45</f>
        <v>Создание (строительство, реконструкция) объектов инфраструктуры для краевых государственных нужд, необходимой для обеспечения функционирования инвестиционных проектов Приморского края</v>
      </c>
      <c r="C25" s="3" t="str">
        <f>'[2]Приложение № 6 (приложение №5)'!C45</f>
        <v>департамент экономики и развития предпринимательства Приморского края</v>
      </c>
      <c r="D25" s="3">
        <v>2013</v>
      </c>
      <c r="E25" s="3">
        <v>2020</v>
      </c>
      <c r="F25" s="7" t="s">
        <v>636</v>
      </c>
      <c r="G25" s="7" t="s">
        <v>637</v>
      </c>
    </row>
    <row r="26" spans="1:8" ht="108" customHeight="1" x14ac:dyDescent="0.2">
      <c r="A26" s="3"/>
      <c r="B26" s="6" t="s">
        <v>814</v>
      </c>
      <c r="C26" s="87" t="s">
        <v>230</v>
      </c>
      <c r="D26" s="288" t="s">
        <v>638</v>
      </c>
      <c r="E26" s="289"/>
      <c r="F26" s="6" t="s">
        <v>639</v>
      </c>
      <c r="G26" s="6"/>
    </row>
    <row r="27" spans="1:8" ht="136.5" customHeight="1" x14ac:dyDescent="0.2">
      <c r="A27" s="14"/>
      <c r="B27" s="6" t="s">
        <v>815</v>
      </c>
      <c r="C27" s="87" t="s">
        <v>230</v>
      </c>
      <c r="D27" s="312" t="s">
        <v>640</v>
      </c>
      <c r="E27" s="289"/>
      <c r="F27" s="6" t="s">
        <v>641</v>
      </c>
      <c r="G27" s="6"/>
    </row>
    <row r="28" spans="1:8" ht="65.25" customHeight="1" x14ac:dyDescent="0.2">
      <c r="A28" s="297" t="str">
        <f>'[2]Приложение № 6 (приложение №5)'!A48</f>
        <v>1.1.9.</v>
      </c>
      <c r="B28" s="298" t="str">
        <f>'[2]Приложение № 6 (приложение №5)'!B48</f>
        <v>Обеспечение открытого информационного пространства инвестиционной деятельности</v>
      </c>
      <c r="C28" s="8" t="str">
        <f>'[2]Приложение № 6 (приложение №5)'!C48</f>
        <v>департамент экономики и развития предпринимательства Приморского края;</v>
      </c>
      <c r="D28" s="289">
        <v>2013</v>
      </c>
      <c r="E28" s="297">
        <v>2020</v>
      </c>
      <c r="F28" s="309" t="s">
        <v>642</v>
      </c>
      <c r="G28" s="309" t="s">
        <v>637</v>
      </c>
    </row>
    <row r="29" spans="1:8" ht="117.75" customHeight="1" x14ac:dyDescent="0.2">
      <c r="A29" s="297"/>
      <c r="B29" s="298"/>
      <c r="C29" s="20" t="str">
        <f>'[2]Приложение № 6 (приложение №5)'!C49</f>
        <v>департамент информатизации и телекоммуникаций Приморского края</v>
      </c>
      <c r="D29" s="289"/>
      <c r="E29" s="297"/>
      <c r="F29" s="309"/>
      <c r="G29" s="309"/>
    </row>
    <row r="30" spans="1:8" ht="344.25" customHeight="1" x14ac:dyDescent="0.2">
      <c r="A30" s="12" t="str">
        <f>'[2]Приложение № 6 (приложение №5)'!A50</f>
        <v>1.2.</v>
      </c>
      <c r="B30" s="16" t="str">
        <f>'[2]Приложение № 6 (приложение №5)'!B50</f>
        <v>Основное мероприятие «Развитие особых экономических зон»</v>
      </c>
      <c r="C30" s="12" t="str">
        <f>'[2]Приложение № 6 (приложение №5)'!C50</f>
        <v>департамент промышленности Приморского края</v>
      </c>
      <c r="D30" s="3">
        <v>2014</v>
      </c>
      <c r="E30" s="3">
        <v>2017</v>
      </c>
      <c r="F30" s="7" t="s">
        <v>643</v>
      </c>
      <c r="G30" s="23" t="s">
        <v>628</v>
      </c>
      <c r="H30" s="90"/>
    </row>
    <row r="31" spans="1:8" ht="189.75" customHeight="1" x14ac:dyDescent="0.2">
      <c r="A31" s="3" t="str">
        <f>'[2]Приложение № 6 (приложение №5)'!A52</f>
        <v>1.2.1.</v>
      </c>
      <c r="B31" s="6" t="str">
        <f>'[2]Приложение № 6 (приложение №5)'!B52</f>
        <v>Взнос в уставный капитал акционерного общества «Владивосток Индастриал Сервис» в целях создания инновационной, инженерной, транспортной, социльной и иной инфраструктуры особой экономической зоны промышленно-производственнго типа в городе Владивостоке</v>
      </c>
      <c r="C31" s="3" t="str">
        <f>'[2]Приложение № 6 (приложение №5)'!C52</f>
        <v>департамент промышленности Приморского края</v>
      </c>
      <c r="D31" s="3">
        <v>2014</v>
      </c>
      <c r="E31" s="3">
        <v>2017</v>
      </c>
      <c r="F31" s="6" t="s">
        <v>644</v>
      </c>
      <c r="G31" s="6" t="s">
        <v>628</v>
      </c>
    </row>
    <row r="32" spans="1:8" ht="159.75" customHeight="1" x14ac:dyDescent="0.2">
      <c r="A32" s="3"/>
      <c r="B32" s="6" t="s">
        <v>813</v>
      </c>
      <c r="C32" s="3" t="str">
        <f>C31</f>
        <v>департамент промышленности Приморского края</v>
      </c>
      <c r="D32" s="288" t="s">
        <v>630</v>
      </c>
      <c r="E32" s="289"/>
      <c r="F32" s="6" t="s">
        <v>645</v>
      </c>
      <c r="G32" s="6"/>
    </row>
    <row r="33" spans="1:7" ht="145.5" customHeight="1" x14ac:dyDescent="0.2">
      <c r="A33" s="3"/>
      <c r="B33" s="6" t="s">
        <v>812</v>
      </c>
      <c r="C33" s="87" t="s">
        <v>230</v>
      </c>
      <c r="D33" s="288" t="s">
        <v>646</v>
      </c>
      <c r="E33" s="289"/>
      <c r="F33" s="6" t="s">
        <v>647</v>
      </c>
      <c r="G33" s="6"/>
    </row>
    <row r="34" spans="1:7" ht="142.5" customHeight="1" x14ac:dyDescent="0.2">
      <c r="A34" s="3"/>
      <c r="B34" s="88" t="s">
        <v>811</v>
      </c>
      <c r="C34" s="87" t="s">
        <v>230</v>
      </c>
      <c r="D34" s="288" t="s">
        <v>648</v>
      </c>
      <c r="E34" s="289"/>
      <c r="F34" s="6" t="s">
        <v>649</v>
      </c>
      <c r="G34" s="6"/>
    </row>
    <row r="35" spans="1:7" ht="136.5" customHeight="1" x14ac:dyDescent="0.2">
      <c r="A35" s="4" t="str">
        <f>'[2]Приложение № 6 (приложение №5)'!A54</f>
        <v>1.3.</v>
      </c>
      <c r="B35" s="5" t="str">
        <f>'[2]Приложение № 6 (приложение №5)'!B54</f>
        <v>Основное мероприятие «Содействие развитию моногородов»</v>
      </c>
      <c r="C35" s="87" t="s">
        <v>230</v>
      </c>
      <c r="D35" s="3">
        <v>2013</v>
      </c>
      <c r="E35" s="3">
        <v>2014</v>
      </c>
      <c r="F35" s="309" t="s">
        <v>650</v>
      </c>
      <c r="G35" s="309" t="s">
        <v>651</v>
      </c>
    </row>
    <row r="36" spans="1:7" ht="237" customHeight="1" x14ac:dyDescent="0.2">
      <c r="A36" s="3" t="str">
        <f>'[2]Приложение № 6 (приложение №5)'!A57</f>
        <v>1.3.1.</v>
      </c>
      <c r="B36" s="6" t="str">
        <f>'Приложение № 2 (№5 к ГП)'!B57</f>
        <v>Предоставление  субсидий из краевого бюджета бюджетам монопрофильных муниципальных образований Приморского края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Приморского края</v>
      </c>
      <c r="C36" s="3" t="str">
        <f>'[2]Приложение № 6 (приложение №5)'!C57</f>
        <v>департамент экономики и развития предпринимательства Приморского края</v>
      </c>
      <c r="D36" s="3">
        <v>2013</v>
      </c>
      <c r="E36" s="3">
        <v>2014</v>
      </c>
      <c r="F36" s="309"/>
      <c r="G36" s="309"/>
    </row>
    <row r="37" spans="1:7" x14ac:dyDescent="0.2">
      <c r="A37" s="310" t="str">
        <f>'[2]Приложение № 6 (приложение №5)'!A60</f>
        <v>1.4.</v>
      </c>
      <c r="B37" s="299" t="str">
        <f>'[2]Приложение № 6 (приложение №5)'!B60</f>
        <v>Основное мероприятие «Повышение качества оценки регулирующего воздействия нормативных правовых актов и их проектов</v>
      </c>
      <c r="C37" s="299" t="str">
        <f>'[2]Приложение № 6 (приложение №5)'!C60</f>
        <v>департамент экономики и развития предпринимательства Приморского края</v>
      </c>
      <c r="D37" s="302">
        <v>2013</v>
      </c>
      <c r="E37" s="302">
        <v>2020</v>
      </c>
      <c r="F37" s="290" t="s">
        <v>652</v>
      </c>
      <c r="G37" s="290" t="s">
        <v>653</v>
      </c>
    </row>
    <row r="38" spans="1:7" x14ac:dyDescent="0.2">
      <c r="A38" s="319"/>
      <c r="B38" s="320"/>
      <c r="C38" s="320" t="e">
        <f>'[2]Приложение № 6 (приложение №5)'!C61</f>
        <v>#REF!</v>
      </c>
      <c r="D38" s="303"/>
      <c r="E38" s="303"/>
      <c r="F38" s="291"/>
      <c r="G38" s="291"/>
    </row>
    <row r="39" spans="1:7" x14ac:dyDescent="0.2">
      <c r="A39" s="319"/>
      <c r="B39" s="320"/>
      <c r="C39" s="320" t="e">
        <f>'[2]Приложение № 6 (приложение №5)'!C62</f>
        <v>#REF!</v>
      </c>
      <c r="D39" s="303"/>
      <c r="E39" s="303"/>
      <c r="F39" s="291"/>
      <c r="G39" s="291"/>
    </row>
    <row r="40" spans="1:7" x14ac:dyDescent="0.2">
      <c r="A40" s="319"/>
      <c r="B40" s="320"/>
      <c r="C40" s="320" t="e">
        <f>'[2]Приложение № 6 (приложение №5)'!C63</f>
        <v>#REF!</v>
      </c>
      <c r="D40" s="303"/>
      <c r="E40" s="303"/>
      <c r="F40" s="291"/>
      <c r="G40" s="291"/>
    </row>
    <row r="41" spans="1:7" x14ac:dyDescent="0.2">
      <c r="A41" s="319"/>
      <c r="B41" s="320"/>
      <c r="C41" s="320" t="e">
        <f>'[2]Приложение № 6 (приложение №5)'!C64</f>
        <v>#REF!</v>
      </c>
      <c r="D41" s="303"/>
      <c r="E41" s="303"/>
      <c r="F41" s="291"/>
      <c r="G41" s="291"/>
    </row>
    <row r="42" spans="1:7" x14ac:dyDescent="0.2">
      <c r="A42" s="319"/>
      <c r="B42" s="320"/>
      <c r="C42" s="320" t="e">
        <f>'[2]Приложение № 6 (приложение №5)'!C65</f>
        <v>#REF!</v>
      </c>
      <c r="D42" s="303"/>
      <c r="E42" s="303"/>
      <c r="F42" s="291"/>
      <c r="G42" s="291"/>
    </row>
    <row r="43" spans="1:7" x14ac:dyDescent="0.2">
      <c r="A43" s="319"/>
      <c r="B43" s="320"/>
      <c r="C43" s="320" t="e">
        <f>'[2]Приложение № 6 (приложение №5)'!C66</f>
        <v>#REF!</v>
      </c>
      <c r="D43" s="303"/>
      <c r="E43" s="303"/>
      <c r="F43" s="291"/>
      <c r="G43" s="291"/>
    </row>
    <row r="44" spans="1:7" x14ac:dyDescent="0.2">
      <c r="A44" s="319"/>
      <c r="B44" s="320"/>
      <c r="C44" s="320" t="e">
        <f>'[2]Приложение № 6 (приложение №5)'!C67</f>
        <v>#REF!</v>
      </c>
      <c r="D44" s="303"/>
      <c r="E44" s="303"/>
      <c r="F44" s="291"/>
      <c r="G44" s="291"/>
    </row>
    <row r="45" spans="1:7" x14ac:dyDescent="0.2">
      <c r="A45" s="319"/>
      <c r="B45" s="320"/>
      <c r="C45" s="320" t="e">
        <f>'[2]Приложение № 6 (приложение №5)'!C68</f>
        <v>#REF!</v>
      </c>
      <c r="D45" s="303"/>
      <c r="E45" s="303"/>
      <c r="F45" s="291"/>
      <c r="G45" s="291"/>
    </row>
    <row r="46" spans="1:7" x14ac:dyDescent="0.2">
      <c r="A46" s="319"/>
      <c r="B46" s="320"/>
      <c r="C46" s="320" t="e">
        <f>'[2]Приложение № 6 (приложение №5)'!C69</f>
        <v>#REF!</v>
      </c>
      <c r="D46" s="303"/>
      <c r="E46" s="303"/>
      <c r="F46" s="291"/>
      <c r="G46" s="291"/>
    </row>
    <row r="47" spans="1:7" x14ac:dyDescent="0.2">
      <c r="A47" s="319"/>
      <c r="B47" s="320"/>
      <c r="C47" s="320" t="e">
        <f>'[2]Приложение № 6 (приложение №5)'!C70</f>
        <v>#REF!</v>
      </c>
      <c r="D47" s="303"/>
      <c r="E47" s="303"/>
      <c r="F47" s="291"/>
      <c r="G47" s="291"/>
    </row>
    <row r="48" spans="1:7" ht="123.75" customHeight="1" x14ac:dyDescent="0.2">
      <c r="A48" s="319"/>
      <c r="B48" s="320"/>
      <c r="C48" s="320" t="e">
        <f>'[2]Приложение № 6 (приложение №5)'!C71</f>
        <v>#REF!</v>
      </c>
      <c r="D48" s="303"/>
      <c r="E48" s="303"/>
      <c r="F48" s="291"/>
      <c r="G48" s="291"/>
    </row>
    <row r="49" spans="1:7" ht="13.5" hidden="1" customHeight="1" x14ac:dyDescent="0.2">
      <c r="A49" s="319"/>
      <c r="B49" s="320"/>
      <c r="C49" s="320" t="e">
        <f>'[2]Приложение № 6 (приложение №5)'!C72</f>
        <v>#REF!</v>
      </c>
      <c r="D49" s="303"/>
      <c r="E49" s="303"/>
      <c r="F49" s="291"/>
      <c r="G49" s="291"/>
    </row>
    <row r="50" spans="1:7" hidden="1" x14ac:dyDescent="0.2">
      <c r="A50" s="319"/>
      <c r="B50" s="320"/>
      <c r="C50" s="320" t="e">
        <f>'[2]Приложение № 6 (приложение №5)'!C73</f>
        <v>#REF!</v>
      </c>
      <c r="D50" s="303"/>
      <c r="E50" s="303"/>
      <c r="F50" s="291"/>
      <c r="G50" s="291"/>
    </row>
    <row r="51" spans="1:7" hidden="1" x14ac:dyDescent="0.2">
      <c r="A51" s="319"/>
      <c r="B51" s="320"/>
      <c r="C51" s="320" t="e">
        <f>'[2]Приложение № 6 (приложение №5)'!C74</f>
        <v>#REF!</v>
      </c>
      <c r="D51" s="303"/>
      <c r="E51" s="303"/>
      <c r="F51" s="291"/>
      <c r="G51" s="291"/>
    </row>
    <row r="52" spans="1:7" ht="120" hidden="1" customHeight="1" x14ac:dyDescent="0.2">
      <c r="A52" s="319"/>
      <c r="B52" s="320"/>
      <c r="C52" s="320" t="e">
        <f>'[2]Приложение № 6 (приложение №5)'!C75</f>
        <v>#REF!</v>
      </c>
      <c r="D52" s="303"/>
      <c r="E52" s="303"/>
      <c r="F52" s="291"/>
      <c r="G52" s="291"/>
    </row>
    <row r="53" spans="1:7" ht="25.5" hidden="1" customHeight="1" x14ac:dyDescent="0.2">
      <c r="A53" s="319"/>
      <c r="B53" s="320"/>
      <c r="C53" s="320" t="e">
        <f>'[2]Приложение № 6 (приложение №5)'!C76</f>
        <v>#REF!</v>
      </c>
      <c r="D53" s="303"/>
      <c r="E53" s="303"/>
      <c r="F53" s="291"/>
      <c r="G53" s="291"/>
    </row>
    <row r="54" spans="1:7" ht="31.5" hidden="1" customHeight="1" x14ac:dyDescent="0.2">
      <c r="A54" s="311"/>
      <c r="B54" s="321"/>
      <c r="C54" s="321" t="e">
        <f>'[2]Приложение № 6 (приложение №5)'!C77</f>
        <v>#REF!</v>
      </c>
      <c r="D54" s="306"/>
      <c r="E54" s="306"/>
      <c r="F54" s="292"/>
      <c r="G54" s="292"/>
    </row>
    <row r="55" spans="1:7" ht="160.5" customHeight="1" x14ac:dyDescent="0.2">
      <c r="A55" s="13"/>
      <c r="B55" s="17"/>
      <c r="C55" s="17"/>
      <c r="D55" s="14"/>
      <c r="E55" s="14"/>
      <c r="F55" s="15" t="s">
        <v>654</v>
      </c>
      <c r="G55" s="15"/>
    </row>
    <row r="56" spans="1:7" ht="156.75" customHeight="1" x14ac:dyDescent="0.2">
      <c r="A56" s="24" t="s">
        <v>314</v>
      </c>
      <c r="B56" s="15" t="s">
        <v>315</v>
      </c>
      <c r="C56" s="87" t="s">
        <v>230</v>
      </c>
      <c r="D56" s="14">
        <v>2013</v>
      </c>
      <c r="E56" s="14">
        <v>2020</v>
      </c>
      <c r="F56" s="15" t="s">
        <v>842</v>
      </c>
      <c r="G56" s="15" t="s">
        <v>655</v>
      </c>
    </row>
    <row r="57" spans="1:7" ht="111.75" customHeight="1" x14ac:dyDescent="0.2">
      <c r="A57" s="3"/>
      <c r="B57" s="6" t="s">
        <v>810</v>
      </c>
      <c r="C57" s="87" t="s">
        <v>230</v>
      </c>
      <c r="D57" s="317" t="s">
        <v>656</v>
      </c>
      <c r="E57" s="317"/>
      <c r="F57" s="6" t="s">
        <v>657</v>
      </c>
      <c r="G57" s="6"/>
    </row>
    <row r="58" spans="1:7" ht="227.25" customHeight="1" x14ac:dyDescent="0.2">
      <c r="A58" s="3"/>
      <c r="B58" s="6" t="s">
        <v>808</v>
      </c>
      <c r="C58" s="87" t="s">
        <v>230</v>
      </c>
      <c r="D58" s="317" t="s">
        <v>658</v>
      </c>
      <c r="E58" s="317"/>
      <c r="F58" s="6" t="s">
        <v>809</v>
      </c>
      <c r="G58" s="6"/>
    </row>
    <row r="59" spans="1:7" x14ac:dyDescent="0.2">
      <c r="A59" s="307" t="str">
        <f>'[2]Приложение № 6 (приложение №5)'!A96</f>
        <v>1.5.</v>
      </c>
      <c r="B59" s="318" t="str">
        <f>'[2]Приложение № 6 (приложение №5)'!B96</f>
        <v>Основное мероприятие «Создание благоприятной конкурентной среды»</v>
      </c>
      <c r="C59" s="318" t="str">
        <f>'[2]Приложение № 6 (приложение №5)'!C96</f>
        <v>департамент экономики и развития предпринимательства Приморского края</v>
      </c>
      <c r="D59" s="297">
        <v>2013</v>
      </c>
      <c r="E59" s="297">
        <v>2020</v>
      </c>
      <c r="F59" s="290" t="s">
        <v>659</v>
      </c>
      <c r="G59" s="290" t="s">
        <v>653</v>
      </c>
    </row>
    <row r="60" spans="1:7" x14ac:dyDescent="0.2">
      <c r="A60" s="307"/>
      <c r="B60" s="318"/>
      <c r="C60" s="318" t="e">
        <f>'[2]Приложение № 6 (приложение №5)'!C97</f>
        <v>#REF!</v>
      </c>
      <c r="D60" s="297"/>
      <c r="E60" s="297"/>
      <c r="F60" s="291"/>
      <c r="G60" s="291"/>
    </row>
    <row r="61" spans="1:7" x14ac:dyDescent="0.2">
      <c r="A61" s="307"/>
      <c r="B61" s="318"/>
      <c r="C61" s="318" t="e">
        <f>'[2]Приложение № 6 (приложение №5)'!C98</f>
        <v>#REF!</v>
      </c>
      <c r="D61" s="297"/>
      <c r="E61" s="297"/>
      <c r="F61" s="291"/>
      <c r="G61" s="291"/>
    </row>
    <row r="62" spans="1:7" x14ac:dyDescent="0.2">
      <c r="A62" s="307"/>
      <c r="B62" s="318"/>
      <c r="C62" s="318" t="e">
        <f>'[2]Приложение № 6 (приложение №5)'!C99</f>
        <v>#REF!</v>
      </c>
      <c r="D62" s="297"/>
      <c r="E62" s="297"/>
      <c r="F62" s="291"/>
      <c r="G62" s="291"/>
    </row>
    <row r="63" spans="1:7" x14ac:dyDescent="0.2">
      <c r="A63" s="307"/>
      <c r="B63" s="318"/>
      <c r="C63" s="318" t="e">
        <f>'[2]Приложение № 6 (приложение №5)'!C100</f>
        <v>#REF!</v>
      </c>
      <c r="D63" s="297"/>
      <c r="E63" s="297"/>
      <c r="F63" s="291"/>
      <c r="G63" s="291"/>
    </row>
    <row r="64" spans="1:7" x14ac:dyDescent="0.2">
      <c r="A64" s="307"/>
      <c r="B64" s="318"/>
      <c r="C64" s="318" t="e">
        <f>'[2]Приложение № 6 (приложение №5)'!C101</f>
        <v>#REF!</v>
      </c>
      <c r="D64" s="297"/>
      <c r="E64" s="297"/>
      <c r="F64" s="291"/>
      <c r="G64" s="291"/>
    </row>
    <row r="65" spans="1:8" x14ac:dyDescent="0.2">
      <c r="A65" s="307"/>
      <c r="B65" s="318"/>
      <c r="C65" s="318" t="e">
        <f>'[2]Приложение № 6 (приложение №5)'!C102</f>
        <v>#REF!</v>
      </c>
      <c r="D65" s="297"/>
      <c r="E65" s="297"/>
      <c r="F65" s="291"/>
      <c r="G65" s="291"/>
    </row>
    <row r="66" spans="1:8" ht="63" customHeight="1" x14ac:dyDescent="0.2">
      <c r="A66" s="307"/>
      <c r="B66" s="318"/>
      <c r="C66" s="318" t="e">
        <f>'[2]Приложение № 6 (приложение №5)'!C103</f>
        <v>#REF!</v>
      </c>
      <c r="D66" s="297"/>
      <c r="E66" s="297"/>
      <c r="F66" s="291"/>
      <c r="G66" s="291"/>
    </row>
    <row r="67" spans="1:8" hidden="1" x14ac:dyDescent="0.2">
      <c r="A67" s="307"/>
      <c r="B67" s="318"/>
      <c r="C67" s="318" t="e">
        <f>'[2]Приложение № 6 (приложение №5)'!C104</f>
        <v>#REF!</v>
      </c>
      <c r="D67" s="297"/>
      <c r="E67" s="297"/>
      <c r="F67" s="291"/>
      <c r="G67" s="291"/>
    </row>
    <row r="68" spans="1:8" hidden="1" x14ac:dyDescent="0.2">
      <c r="A68" s="307"/>
      <c r="B68" s="318"/>
      <c r="C68" s="318" t="e">
        <f>'[2]Приложение № 6 (приложение №5)'!C106</f>
        <v>#REF!</v>
      </c>
      <c r="D68" s="297"/>
      <c r="E68" s="297"/>
      <c r="F68" s="291"/>
      <c r="G68" s="291"/>
    </row>
    <row r="69" spans="1:8" hidden="1" x14ac:dyDescent="0.2">
      <c r="A69" s="307"/>
      <c r="B69" s="318"/>
      <c r="C69" s="318" t="e">
        <f>'[2]Приложение № 6 (приложение №5)'!C107</f>
        <v>#REF!</v>
      </c>
      <c r="D69" s="297"/>
      <c r="E69" s="297"/>
      <c r="F69" s="291"/>
      <c r="G69" s="291"/>
    </row>
    <row r="70" spans="1:8" hidden="1" x14ac:dyDescent="0.2">
      <c r="A70" s="307"/>
      <c r="B70" s="318"/>
      <c r="C70" s="318" t="e">
        <f>'[2]Приложение № 6 (приложение №5)'!C108</f>
        <v>#REF!</v>
      </c>
      <c r="D70" s="297"/>
      <c r="E70" s="297"/>
      <c r="F70" s="291"/>
      <c r="G70" s="291"/>
    </row>
    <row r="71" spans="1:8" hidden="1" x14ac:dyDescent="0.2">
      <c r="A71" s="307"/>
      <c r="B71" s="318"/>
      <c r="C71" s="318" t="e">
        <f>'[2]Приложение № 6 (приложение №5)'!C109</f>
        <v>#REF!</v>
      </c>
      <c r="D71" s="297"/>
      <c r="E71" s="297"/>
      <c r="F71" s="291"/>
      <c r="G71" s="291"/>
    </row>
    <row r="72" spans="1:8" hidden="1" x14ac:dyDescent="0.2">
      <c r="A72" s="307"/>
      <c r="B72" s="318"/>
      <c r="C72" s="318" t="e">
        <f>'[2]Приложение № 6 (приложение №5)'!C110</f>
        <v>#REF!</v>
      </c>
      <c r="D72" s="297"/>
      <c r="E72" s="297"/>
      <c r="F72" s="291"/>
      <c r="G72" s="291"/>
    </row>
    <row r="73" spans="1:8" hidden="1" x14ac:dyDescent="0.2">
      <c r="A73" s="307"/>
      <c r="B73" s="318"/>
      <c r="C73" s="318" t="e">
        <f>'[2]Приложение № 6 (приложение №5)'!C111</f>
        <v>#REF!</v>
      </c>
      <c r="D73" s="297"/>
      <c r="E73" s="297"/>
      <c r="F73" s="291"/>
      <c r="G73" s="291"/>
    </row>
    <row r="74" spans="1:8" hidden="1" x14ac:dyDescent="0.2">
      <c r="A74" s="307"/>
      <c r="B74" s="318"/>
      <c r="C74" s="318" t="e">
        <f>'[2]Приложение № 6 (приложение №5)'!C112</f>
        <v>#REF!</v>
      </c>
      <c r="D74" s="297"/>
      <c r="E74" s="297"/>
      <c r="F74" s="291"/>
      <c r="G74" s="291"/>
    </row>
    <row r="75" spans="1:8" hidden="1" x14ac:dyDescent="0.2">
      <c r="A75" s="307"/>
      <c r="B75" s="318"/>
      <c r="C75" s="318" t="e">
        <f>'[2]Приложение № 6 (приложение №5)'!C113</f>
        <v>#REF!</v>
      </c>
      <c r="D75" s="297"/>
      <c r="E75" s="297"/>
      <c r="F75" s="292"/>
      <c r="G75" s="292"/>
    </row>
    <row r="76" spans="1:8" ht="193.5" customHeight="1" x14ac:dyDescent="0.2">
      <c r="A76" s="3" t="str">
        <f>'[2]Приложение № 6 (приложение №5)'!A114</f>
        <v>1.5.1.</v>
      </c>
      <c r="B76" s="6" t="str">
        <f>'[2]Приложение № 6 (приложение №5)'!B114</f>
        <v>Мониторинг состояния и развития конкурентной среды на рынках товаров и услуг края</v>
      </c>
      <c r="C76" s="3" t="str">
        <f>'[2]Приложение № 6 (приложение №5)'!C114</f>
        <v>департамент экономики и развития предпринимательства Приморского края</v>
      </c>
      <c r="D76" s="3">
        <v>2013</v>
      </c>
      <c r="E76" s="3">
        <v>2020</v>
      </c>
      <c r="F76" s="15" t="s">
        <v>659</v>
      </c>
      <c r="G76" s="6" t="s">
        <v>653</v>
      </c>
      <c r="H76" s="92"/>
    </row>
    <row r="77" spans="1:8" ht="142.5" customHeight="1" x14ac:dyDescent="0.2">
      <c r="A77" s="3"/>
      <c r="B77" s="6" t="s">
        <v>807</v>
      </c>
      <c r="C77" s="3" t="str">
        <f>'[2]Приложение № 6 (приложение №5)'!C115</f>
        <v>департамент экономики и развития предпринимательства Приморского края</v>
      </c>
      <c r="D77" s="315" t="s">
        <v>660</v>
      </c>
      <c r="E77" s="316"/>
      <c r="F77" s="6" t="s">
        <v>661</v>
      </c>
      <c r="G77" s="6"/>
    </row>
    <row r="78" spans="1:8" ht="158.25" customHeight="1" x14ac:dyDescent="0.2">
      <c r="A78" s="3"/>
      <c r="B78" s="6" t="s">
        <v>843</v>
      </c>
      <c r="C78" s="14" t="s">
        <v>230</v>
      </c>
      <c r="D78" s="315" t="s">
        <v>662</v>
      </c>
      <c r="E78" s="316"/>
      <c r="F78" s="6" t="s">
        <v>806</v>
      </c>
      <c r="G78" s="6"/>
    </row>
    <row r="79" spans="1:8" ht="142.5" customHeight="1" x14ac:dyDescent="0.2">
      <c r="A79" s="3"/>
      <c r="B79" s="6" t="s">
        <v>804</v>
      </c>
      <c r="C79" s="14" t="s">
        <v>230</v>
      </c>
      <c r="D79" s="315" t="s">
        <v>663</v>
      </c>
      <c r="E79" s="316"/>
      <c r="F79" s="6" t="s">
        <v>664</v>
      </c>
      <c r="G79" s="6"/>
    </row>
    <row r="80" spans="1:8" ht="132.75" customHeight="1" x14ac:dyDescent="0.2">
      <c r="A80" s="3"/>
      <c r="B80" s="6" t="s">
        <v>802</v>
      </c>
      <c r="C80" s="14" t="s">
        <v>230</v>
      </c>
      <c r="D80" s="315" t="s">
        <v>665</v>
      </c>
      <c r="E80" s="316"/>
      <c r="F80" s="6" t="s">
        <v>803</v>
      </c>
      <c r="G80" s="6"/>
    </row>
    <row r="81" spans="1:8" ht="156.75" customHeight="1" x14ac:dyDescent="0.2">
      <c r="A81" s="3"/>
      <c r="B81" s="6" t="s">
        <v>805</v>
      </c>
      <c r="C81" s="14" t="s">
        <v>230</v>
      </c>
      <c r="D81" s="315" t="s">
        <v>666</v>
      </c>
      <c r="E81" s="316"/>
      <c r="F81" s="6" t="s">
        <v>667</v>
      </c>
      <c r="G81" s="6"/>
    </row>
    <row r="82" spans="1:8" ht="225.75" customHeight="1" x14ac:dyDescent="0.2">
      <c r="A82" s="3"/>
      <c r="B82" s="6" t="s">
        <v>801</v>
      </c>
      <c r="C82" s="14" t="s">
        <v>230</v>
      </c>
      <c r="D82" s="315" t="s">
        <v>668</v>
      </c>
      <c r="E82" s="316"/>
      <c r="F82" s="6" t="s">
        <v>844</v>
      </c>
      <c r="G82" s="6"/>
    </row>
    <row r="83" spans="1:8" ht="202.5" customHeight="1" x14ac:dyDescent="0.2">
      <c r="A83" s="14"/>
      <c r="B83" s="6" t="s">
        <v>800</v>
      </c>
      <c r="C83" s="14" t="s">
        <v>230</v>
      </c>
      <c r="D83" s="293" t="s">
        <v>669</v>
      </c>
      <c r="E83" s="294"/>
      <c r="F83" s="6" t="s">
        <v>845</v>
      </c>
      <c r="G83" s="6"/>
      <c r="H83" s="93"/>
    </row>
    <row r="84" spans="1:8" ht="184.5" customHeight="1" x14ac:dyDescent="0.2">
      <c r="A84" s="12" t="str">
        <f>'[2]Приложение № 6 (приложение №5)'!A115</f>
        <v>1.6.</v>
      </c>
      <c r="B84" s="16" t="str">
        <f>'[2]Приложение № 6 (приложение №5)'!B115</f>
        <v>Основное мероприятие «Развитие государственного стратегического планирования»</v>
      </c>
      <c r="C84" s="94" t="str">
        <f>'[2]Приложение № 6 (приложение №5)'!C115</f>
        <v>департамент экономики и развития предпринимательства Приморского края</v>
      </c>
      <c r="D84" s="3">
        <v>2013</v>
      </c>
      <c r="E84" s="3">
        <v>2020</v>
      </c>
      <c r="F84" s="6" t="s">
        <v>846</v>
      </c>
      <c r="G84" s="6" t="s">
        <v>670</v>
      </c>
    </row>
    <row r="85" spans="1:8" ht="276" customHeight="1" x14ac:dyDescent="0.2">
      <c r="A85" s="3" t="str">
        <f>'[2]Приложение № 6 (приложение №5)'!A117</f>
        <v>1.6.1.</v>
      </c>
      <c r="B85" s="6" t="str">
        <f>'[2]Приложение № 6 (приложение №5)'!B117</f>
        <v>Руководство и управление в сфере установленных функций органов государственной власти Приморского края</v>
      </c>
      <c r="C85" s="3" t="str">
        <f>'[2]Приложение № 6 (приложение №5)'!C117</f>
        <v>департамент экономики и развития предпринимательства Приморского края</v>
      </c>
      <c r="D85" s="14">
        <v>2013</v>
      </c>
      <c r="E85" s="14">
        <v>2020</v>
      </c>
      <c r="F85" s="6" t="s">
        <v>671</v>
      </c>
      <c r="G85" s="6" t="s">
        <v>672</v>
      </c>
    </row>
    <row r="86" spans="1:8" ht="103.5" customHeight="1" x14ac:dyDescent="0.2">
      <c r="A86" s="3" t="str">
        <f>'[2]Приложение № 6 (приложение №5)'!A120</f>
        <v>1.6.2.</v>
      </c>
      <c r="B86" s="6" t="str">
        <f>'[2]Приложение № 6 (приложение №5)'!B120</f>
        <v>Информационно-техническое сопровождение реализации государственной программы</v>
      </c>
      <c r="C86" s="3" t="str">
        <f>'[2]Приложение № 6 (приложение №5)'!C120</f>
        <v>департамент экономики и развития предпринимательства Приморского края</v>
      </c>
      <c r="D86" s="3">
        <v>2013</v>
      </c>
      <c r="E86" s="3">
        <v>2020</v>
      </c>
      <c r="F86" s="6" t="s">
        <v>673</v>
      </c>
      <c r="G86" s="6" t="s">
        <v>670</v>
      </c>
    </row>
    <row r="87" spans="1:8" ht="158.25" customHeight="1" x14ac:dyDescent="0.2">
      <c r="A87" s="3" t="str">
        <f>'[2]Приложение № 6 (приложение №5)'!A121</f>
        <v>1.6.3.</v>
      </c>
      <c r="B87" s="6" t="str">
        <f>'[2]Приложение № 6 (приложение №5)'!B121</f>
        <v>Нормативно-правовое обеспечение создания условий для устойчивого экономического роста в Приморском крае</v>
      </c>
      <c r="C87" s="8" t="str">
        <f>'[2]Приложение № 6 (приложение №5)'!C121</f>
        <v>департамент экономики и развития предпринимательства Приморского края</v>
      </c>
      <c r="D87" s="3">
        <v>2013</v>
      </c>
      <c r="E87" s="3">
        <v>2020</v>
      </c>
      <c r="F87" s="6" t="s">
        <v>674</v>
      </c>
      <c r="G87" s="6" t="s">
        <v>675</v>
      </c>
    </row>
    <row r="88" spans="1:8" ht="403.5" customHeight="1" x14ac:dyDescent="0.2">
      <c r="A88" s="12" t="str">
        <f>'[2]Приложение № 6 (приложение №5)'!A122</f>
        <v>1.7.</v>
      </c>
      <c r="B88" s="16" t="str">
        <f>'[2]Приложение № 6 (приложение №5)'!B122</f>
        <v>Основное мероприятие «Реализация механизмов стратегического управления социально-экономическим развитием Приморского края»</v>
      </c>
      <c r="C88" s="12" t="s">
        <v>818</v>
      </c>
      <c r="D88" s="3">
        <v>2014</v>
      </c>
      <c r="E88" s="3">
        <v>2020</v>
      </c>
      <c r="F88" s="6" t="s">
        <v>676</v>
      </c>
      <c r="G88" s="309" t="s">
        <v>670</v>
      </c>
    </row>
    <row r="89" spans="1:8" ht="175.5" customHeight="1" x14ac:dyDescent="0.2">
      <c r="A89" s="3" t="str">
        <f>'[2]Приложение № 6 (приложение №5)'!A125</f>
        <v>1.7.1.</v>
      </c>
      <c r="B89" s="6" t="s">
        <v>39</v>
      </c>
      <c r="C89" s="8" t="s">
        <v>818</v>
      </c>
      <c r="D89" s="3">
        <v>2015</v>
      </c>
      <c r="E89" s="3">
        <v>2020</v>
      </c>
      <c r="F89" s="6" t="s">
        <v>677</v>
      </c>
      <c r="G89" s="309"/>
    </row>
    <row r="90" spans="1:8" ht="66" customHeight="1" x14ac:dyDescent="0.2">
      <c r="A90" s="297" t="str">
        <f>'[2]Приложение № 6 (приложение №5)'!A127</f>
        <v>1.7.2.</v>
      </c>
      <c r="B90" s="298" t="str">
        <f>'[2]Приложение № 6 (приложение №5)'!B127</f>
        <v>Разработка технического задания проекта стратегии социально-экономического развития Приморского края</v>
      </c>
      <c r="C90" s="302" t="str">
        <f>'[2]Приложение № 6 (приложение №5)'!C127</f>
        <v>департамент экономики и развития предпринимательства Приморского края</v>
      </c>
      <c r="D90" s="289">
        <v>2014</v>
      </c>
      <c r="E90" s="297">
        <v>2015</v>
      </c>
      <c r="F90" s="309" t="s">
        <v>678</v>
      </c>
      <c r="G90" s="309" t="s">
        <v>670</v>
      </c>
    </row>
    <row r="91" spans="1:8" x14ac:dyDescent="0.2">
      <c r="A91" s="297"/>
      <c r="B91" s="298"/>
      <c r="C91" s="306"/>
      <c r="D91" s="289"/>
      <c r="E91" s="297"/>
      <c r="F91" s="309"/>
      <c r="G91" s="309"/>
    </row>
    <row r="92" spans="1:8" ht="68.25" customHeight="1" x14ac:dyDescent="0.2">
      <c r="A92" s="297" t="str">
        <f>'[2]Приложение № 6 (приложение №5)'!A129</f>
        <v>1.7.3.</v>
      </c>
      <c r="B92" s="298" t="str">
        <f>'[2]Приложение № 6 (приложение №5)'!B129</f>
        <v>Разработка проекта стратегии социально-экономического развития Приморского края</v>
      </c>
      <c r="C92" s="302" t="str">
        <f>'[2]Приложение № 6 (приложение №5)'!C129</f>
        <v>департамент экономики и развития предпринимательства Приморского края</v>
      </c>
      <c r="D92" s="289">
        <v>2015</v>
      </c>
      <c r="E92" s="297">
        <v>2017</v>
      </c>
      <c r="F92" s="290" t="s">
        <v>676</v>
      </c>
      <c r="G92" s="309" t="s">
        <v>670</v>
      </c>
    </row>
    <row r="93" spans="1:8" ht="330.75" customHeight="1" x14ac:dyDescent="0.2">
      <c r="A93" s="297"/>
      <c r="B93" s="298"/>
      <c r="C93" s="306"/>
      <c r="D93" s="289"/>
      <c r="E93" s="297"/>
      <c r="F93" s="292"/>
      <c r="G93" s="309"/>
    </row>
    <row r="94" spans="1:8" ht="195" customHeight="1" x14ac:dyDescent="0.2">
      <c r="A94" s="12" t="str">
        <f>'[2]Приложение № 6 (приложение №5)'!A131</f>
        <v>1.8.</v>
      </c>
      <c r="B94" s="16" t="str">
        <f>'[2]Приложение № 6 (приложение №5)'!B131</f>
        <v>Основное мероприятие «Обеспечение выполнения комплекса работ по реализации плана статистических работ»</v>
      </c>
      <c r="C94" s="4" t="str">
        <f>'[2]Приложение № 6 (приложение №5)'!C131</f>
        <v>департамент экономики и развития предпринимательства Приморского края</v>
      </c>
      <c r="D94" s="3">
        <v>2015</v>
      </c>
      <c r="E94" s="3">
        <v>2020</v>
      </c>
      <c r="F94" s="290" t="s">
        <v>679</v>
      </c>
      <c r="G94" s="290" t="s">
        <v>670</v>
      </c>
    </row>
    <row r="95" spans="1:8" ht="84.75" customHeight="1" x14ac:dyDescent="0.2">
      <c r="A95" s="3" t="str">
        <f>'[2]Приложение № 6 (приложение №5)'!A133</f>
        <v>1.8.1.</v>
      </c>
      <c r="B95" s="6" t="str">
        <f>'[2]Приложение № 6 (приложение №5)'!B133</f>
        <v>Формирование и получение экономико-статистической информации</v>
      </c>
      <c r="C95" s="14" t="str">
        <f>'[2]Приложение № 6 (приложение №5)'!C133</f>
        <v>департамент экономики и развития предпринимательства Приморского края</v>
      </c>
      <c r="D95" s="3">
        <v>2015</v>
      </c>
      <c r="E95" s="3">
        <v>2020</v>
      </c>
      <c r="F95" s="292"/>
      <c r="G95" s="292"/>
    </row>
    <row r="96" spans="1:8" ht="377.25" customHeight="1" x14ac:dyDescent="0.2">
      <c r="A96" s="11" t="str">
        <f>'[2]Приложение № 6 (приложение №5)'!A135</f>
        <v>2.</v>
      </c>
      <c r="B96" s="85" t="str">
        <f>'[2]Приложение № 6 (приложение №5)'!B135</f>
        <v>Подпрограмма № 2 «Развитие малого и среднего предпринимательства в Приморском крае» на 2013-2020 годы</v>
      </c>
      <c r="C96" s="11" t="s">
        <v>230</v>
      </c>
      <c r="D96" s="11">
        <v>2013</v>
      </c>
      <c r="E96" s="11">
        <v>2020</v>
      </c>
      <c r="F96" s="85" t="s">
        <v>680</v>
      </c>
      <c r="G96" s="85" t="s">
        <v>681</v>
      </c>
    </row>
    <row r="97" spans="1:7" ht="303.75" customHeight="1" x14ac:dyDescent="0.2">
      <c r="A97" s="4" t="str">
        <f>'[2]Приложение № 6 (приложение №5)'!A137</f>
        <v>2.1.</v>
      </c>
      <c r="B97" s="5" t="str">
        <f>'[2]Приложение № 6 (приложение №5)'!B137</f>
        <v>Основное мероприятие «Финансовая поддержка организаций, образующих инфраструктуру поддержки субъектов малого и среднего предпринимательства»</v>
      </c>
      <c r="C97" s="3" t="str">
        <f>'[2]Приложение № 6 (приложение №5)'!C137</f>
        <v>департамент экономики и развития предпринимательства Приморского края</v>
      </c>
      <c r="D97" s="3">
        <v>2013</v>
      </c>
      <c r="E97" s="3">
        <v>2020</v>
      </c>
      <c r="F97" s="6" t="s">
        <v>682</v>
      </c>
      <c r="G97" s="6" t="s">
        <v>683</v>
      </c>
    </row>
    <row r="98" spans="1:7" ht="360" customHeight="1" x14ac:dyDescent="0.2">
      <c r="A98" s="3" t="str">
        <f>'[2]Приложение № 6 (приложение №5)'!A140</f>
        <v>2.1.1.</v>
      </c>
      <c r="B98" s="6" t="str">
        <f>'Приложение № 2 (№5 к ГП)'!B140</f>
        <v>Финансовая поддержка организациям, образующим инфраструктуру поддержки субъектов малого и среднего предпринимательства, в виде предоставления субсидий на возмещение части затрат, связанных с проведением мероприятий по повышению эффективности и конкурентоспособности субъектов малого и среднего предпринимательства, в том числе производящих инновационные товары (работы, услуги) и (или) внедряющих технологические инновации</v>
      </c>
      <c r="C98" s="3" t="str">
        <f>'[2]Приложение № 6 (приложение №5)'!C140</f>
        <v>департамент экономики и развития предпринимательства Приморского края</v>
      </c>
      <c r="D98" s="3">
        <v>2013</v>
      </c>
      <c r="E98" s="3">
        <v>2013</v>
      </c>
      <c r="F98" s="6" t="s">
        <v>684</v>
      </c>
      <c r="G98" s="6" t="s">
        <v>683</v>
      </c>
    </row>
    <row r="99" spans="1:7" ht="255" customHeight="1" x14ac:dyDescent="0.2">
      <c r="A99" s="3" t="str">
        <f>'[2]Приложение № 6 (приложение №5)'!A142</f>
        <v>2.1.2.</v>
      </c>
      <c r="B99" s="6" t="str">
        <f>'Приложение № 2 (№5 к ГП)'!B142</f>
        <v>Предоставление субсидий автономной некоммерческой организации «Региональный центр координации поддержки экспортно ориентированных субъектов малого и среднего предпринимательства Приморского края» на возмещение затрат, связанных с обеспечением ее деятельности</v>
      </c>
      <c r="C99" s="3" t="s">
        <v>230</v>
      </c>
      <c r="D99" s="3">
        <v>2013</v>
      </c>
      <c r="E99" s="3">
        <v>2020</v>
      </c>
      <c r="F99" s="6" t="s">
        <v>685</v>
      </c>
      <c r="G99" s="6" t="s">
        <v>683</v>
      </c>
    </row>
    <row r="100" spans="1:7" ht="399" customHeight="1" x14ac:dyDescent="0.2">
      <c r="A100" s="3"/>
      <c r="B100" s="6" t="s">
        <v>799</v>
      </c>
      <c r="C100" s="3" t="s">
        <v>230</v>
      </c>
      <c r="D100" s="288" t="s">
        <v>686</v>
      </c>
      <c r="E100" s="289"/>
      <c r="F100" s="6" t="s">
        <v>687</v>
      </c>
      <c r="G100" s="6"/>
    </row>
    <row r="101" spans="1:7" ht="258.75" customHeight="1" x14ac:dyDescent="0.2">
      <c r="A101" s="3" t="str">
        <f>'[2]Приложение № 6 (приложение №5)'!A145</f>
        <v>2.1.3.</v>
      </c>
      <c r="B101" s="6" t="str">
        <f>'Приложение № 2 (№5 к ГП)'!B146</f>
        <v>Создание автономной некоммерческой организации «Региональный центр координации поддержки экспортно ориентированных субъектов малого и среднего предпринимательства Приморского края», в том числе посредством предоставления субсидии из краевого бюджета Приморского края – в виде имущественного взноса Приморского края</v>
      </c>
      <c r="C101" s="3" t="str">
        <f>'[2]Приложение № 6 (приложение №5)'!C145</f>
        <v>департамент экономики и развития предпринимательства Приморского края</v>
      </c>
      <c r="D101" s="3">
        <v>2013</v>
      </c>
      <c r="E101" s="3">
        <v>2013</v>
      </c>
      <c r="F101" s="6" t="s">
        <v>685</v>
      </c>
      <c r="G101" s="6" t="s">
        <v>683</v>
      </c>
    </row>
    <row r="102" spans="1:7" ht="347.25" customHeight="1" x14ac:dyDescent="0.2">
      <c r="A102" s="3" t="str">
        <f>'[2]Приложение № 6 (приложение №5)'!A146</f>
        <v>2.1.4.</v>
      </c>
      <c r="B102" s="6" t="str">
        <f>'Приложение № 2 (№5 к ГП)'!B147</f>
        <v>Предоставление субсидий некоммерческой организации «Гарантийный фонд Приморского края» на возмещение затрат, связанных с организацией ее деятельности</v>
      </c>
      <c r="C102" s="3" t="str">
        <f>'[2]Приложение № 6 (приложение №5)'!C146</f>
        <v>департамент экономики и развития предпринимательства Приморского края</v>
      </c>
      <c r="D102" s="3">
        <v>2013</v>
      </c>
      <c r="E102" s="3">
        <v>2020</v>
      </c>
      <c r="F102" s="6" t="s">
        <v>688</v>
      </c>
      <c r="G102" s="6" t="s">
        <v>683</v>
      </c>
    </row>
    <row r="103" spans="1:7" ht="295.5" customHeight="1" x14ac:dyDescent="0.2">
      <c r="A103" s="3"/>
      <c r="B103" s="6" t="s">
        <v>797</v>
      </c>
      <c r="C103" s="87" t="s">
        <v>789</v>
      </c>
      <c r="D103" s="288" t="s">
        <v>788</v>
      </c>
      <c r="E103" s="289"/>
      <c r="F103" s="6" t="s">
        <v>798</v>
      </c>
      <c r="G103" s="6"/>
    </row>
    <row r="104" spans="1:7" ht="352.5" customHeight="1" x14ac:dyDescent="0.2">
      <c r="A104" s="4" t="str">
        <f>'[2]Приложение № 6 (приложение №5)'!A149</f>
        <v>2.2.</v>
      </c>
      <c r="B104" s="5" t="str">
        <f>'[2]Приложение № 6 (приложение №5)'!B149</f>
        <v>Основное мероприятие «Финансовая поддержка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v>
      </c>
      <c r="C104" s="3" t="str">
        <f>'[2]Приложение № 6 (приложение №5)'!C149</f>
        <v>департамент экономики и развития предпринимательства Приморского края</v>
      </c>
      <c r="D104" s="3">
        <v>2013</v>
      </c>
      <c r="E104" s="3">
        <v>2020</v>
      </c>
      <c r="F104" s="6" t="s">
        <v>689</v>
      </c>
      <c r="G104" s="6" t="s">
        <v>683</v>
      </c>
    </row>
    <row r="105" spans="1:7" ht="390.75" customHeight="1" x14ac:dyDescent="0.2">
      <c r="A105" s="3" t="str">
        <f>'[2]Приложение № 6 (приложение №5)'!A152</f>
        <v>2.2.1.</v>
      </c>
      <c r="B105" s="6" t="str">
        <f>'Приложение № 2 (№5 к ГП)'!B158</f>
        <v>Финансовая поддержка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в виде предоставления субсидий с целью возмещения части затрат (планируемых и (или) фактически проведенных), связанных с регистрацией юридического лица или индивидуального предпринимателя, началом предпринимательской   деятельности, выплатами по передаче прав на франшизу (паушальный взнос), в виде грантов</v>
      </c>
      <c r="C105" s="3" t="str">
        <f>'[2]Приложение № 6 (приложение №5)'!C152</f>
        <v>департамент экономики и развития предпринимательства Приморского края</v>
      </c>
      <c r="D105" s="3">
        <v>2013</v>
      </c>
      <c r="E105" s="3">
        <v>2014</v>
      </c>
      <c r="F105" s="6" t="s">
        <v>690</v>
      </c>
      <c r="G105" s="6" t="s">
        <v>683</v>
      </c>
    </row>
    <row r="106" spans="1:7" ht="268.5" customHeight="1" x14ac:dyDescent="0.2">
      <c r="A106" s="3" t="str">
        <f>'[2]Приложение № 6 (приложение №5)'!A154</f>
        <v>2.2.2.</v>
      </c>
      <c r="B106" s="6" t="str">
        <f>'Приложение № 2 (№5 к ГП)'!B160</f>
        <v>Предоставление субсидий субъектам малого и среднего предпринимательства на возмещение затрат, связанных с уплатой лизинговых платежей по договорам финансовой аренды (лизинга)</v>
      </c>
      <c r="C106" s="3" t="str">
        <f>'[2]Приложение № 6 (приложение №5)'!C154</f>
        <v>департамент экономики и развития предпринимательства Приморского края</v>
      </c>
      <c r="D106" s="3">
        <v>2013</v>
      </c>
      <c r="E106" s="3">
        <v>2020</v>
      </c>
      <c r="F106" s="6" t="s">
        <v>691</v>
      </c>
      <c r="G106" s="6" t="s">
        <v>683</v>
      </c>
    </row>
    <row r="107" spans="1:7" ht="310.5" customHeight="1" x14ac:dyDescent="0.2">
      <c r="A107" s="3" t="str">
        <f>'[2]Приложение № 6 (приложение №5)'!A158</f>
        <v>2.2.3.</v>
      </c>
      <c r="B107" s="6" t="str">
        <f>'Приложение № 2 (№5 к ГП)'!B165</f>
        <v>Предоставление субсидий субъектам малого и среднего предпринимательства на возмещение части затрат, связанных с разработкой и внедрением инновационной продукции</v>
      </c>
      <c r="C107" s="3" t="str">
        <f>'[2]Приложение № 6 (приложение №5)'!C158</f>
        <v>департамент экономики и развития предпринимательства Приморского края</v>
      </c>
      <c r="D107" s="3">
        <v>2013</v>
      </c>
      <c r="E107" s="3">
        <v>2013</v>
      </c>
      <c r="F107" s="6" t="s">
        <v>692</v>
      </c>
      <c r="G107" s="6" t="s">
        <v>683</v>
      </c>
    </row>
    <row r="108" spans="1:7" ht="317.25" customHeight="1" x14ac:dyDescent="0.2">
      <c r="A108" s="3" t="str">
        <f>'[2]Приложение № 6 (приложение №5)'!A160</f>
        <v>2.2.4.</v>
      </c>
      <c r="B108" s="6" t="str">
        <f>'[2]Приложение № 6 (приложение №5)'!B160</f>
        <v>Предоставление субсидий субъектам малого и среднего предпринимательства на возмещение части затрат, связанных с повышением энергоэффективности производства</v>
      </c>
      <c r="C108" s="3" t="str">
        <f>'[2]Приложение № 6 (приложение №5)'!C160</f>
        <v>департамент экономики и развития предпринимательства Приморского края</v>
      </c>
      <c r="D108" s="3">
        <v>2013</v>
      </c>
      <c r="E108" s="3">
        <v>2013</v>
      </c>
      <c r="F108" s="6" t="s">
        <v>692</v>
      </c>
      <c r="G108" s="6" t="s">
        <v>683</v>
      </c>
    </row>
    <row r="109" spans="1:7" ht="302.25" customHeight="1" x14ac:dyDescent="0.2">
      <c r="A109" s="3" t="str">
        <f>'[2]Приложение № 6 (приложение №5)'!A162</f>
        <v>2.2.5.</v>
      </c>
      <c r="B109" s="6" t="str">
        <f>'[2]Приложение № 6 (приложение №5)'!B162</f>
        <v>Финансовая поддержка субъектов малого и среднего предпринимательства, производящих и реализующих товары (работы, услуги), предназначенные для экспорта</v>
      </c>
      <c r="C109" s="3" t="str">
        <f>'[2]Приложение № 6 (приложение №5)'!C162</f>
        <v>департамент экономики и развития предпринимательства Приморского края</v>
      </c>
      <c r="D109" s="3">
        <v>2013</v>
      </c>
      <c r="E109" s="3">
        <v>2020</v>
      </c>
      <c r="F109" s="6" t="s">
        <v>693</v>
      </c>
      <c r="G109" s="6" t="s">
        <v>683</v>
      </c>
    </row>
    <row r="110" spans="1:7" ht="356.25" customHeight="1" x14ac:dyDescent="0.2">
      <c r="A110" s="3" t="str">
        <f>'[2]Приложение № 6 (приложение №5)'!A165</f>
        <v>2.2.6.</v>
      </c>
      <c r="B110" s="6" t="str">
        <f>'Приложение № 2 (№5 к ГП)'!B172</f>
        <v>Предоставление субсидий индивидуальным предпринимателям, осуществляющим образовательную деятельность по образовательным программам дошкольного образования, а также присмотру и уходу за детьми, на возмещение части затрат, связанных с созданием дошкольных образовательных центров</v>
      </c>
      <c r="C110" s="3" t="str">
        <f>'[2]Приложение № 6 (приложение №5)'!C165</f>
        <v>департамент экономики и развития предпринимательства Приморского края</v>
      </c>
      <c r="D110" s="3">
        <v>2014</v>
      </c>
      <c r="E110" s="3">
        <v>2020</v>
      </c>
      <c r="F110" s="6" t="s">
        <v>692</v>
      </c>
      <c r="G110" s="6" t="s">
        <v>683</v>
      </c>
    </row>
    <row r="111" spans="1:7" ht="225" customHeight="1" x14ac:dyDescent="0.2">
      <c r="A111" s="3" t="str">
        <f>'[2]Приложение № 6 (приложение №5)'!A167</f>
        <v>2.2.7.</v>
      </c>
      <c r="B111" s="6" t="str">
        <f>'Приложение № 2 (№5 к ГП)'!B174</f>
        <v>Предоставление субсидий субъектам малого и среднего предпринимательства Приморского края, на возмещение части затрат, связанных с выполнением обязательных требований Технического регламента Таможенного союза «О безопасности пищевой продукции» ТР ТС 021/2011</v>
      </c>
      <c r="C111" s="3" t="str">
        <f>'[2]Приложение № 6 (приложение №5)'!C167</f>
        <v>департамент экономики и развития предпринимательства Приморского края</v>
      </c>
      <c r="D111" s="3">
        <v>2015</v>
      </c>
      <c r="E111" s="3">
        <v>2020</v>
      </c>
      <c r="F111" s="6" t="s">
        <v>692</v>
      </c>
      <c r="G111" s="6" t="s">
        <v>683</v>
      </c>
    </row>
    <row r="112" spans="1:7" ht="229.5" customHeight="1" x14ac:dyDescent="0.2">
      <c r="A112" s="3" t="str">
        <f>'[2]Приложение № 6 (приложение №5)'!A169</f>
        <v>2.2.8.</v>
      </c>
      <c r="B112" s="6" t="str">
        <f>'Приложение № 2 (№5 к ГП)'!B176</f>
        <v>Финансовая поддержка муниципальных программ развития малого и среднего предпринимательства в виде предоставления субсидии бюджетам муниципальных образований на поддержку муниципальных программ развития малого  и среднего предпринимательства</v>
      </c>
      <c r="C112" s="3" t="str">
        <f>'[2]Приложение № 6 (приложение №5)'!C169</f>
        <v>департамент экономики и развития предпринимательства Приморского края</v>
      </c>
      <c r="D112" s="3">
        <v>2013</v>
      </c>
      <c r="E112" s="3">
        <v>2020</v>
      </c>
      <c r="F112" s="6" t="s">
        <v>692</v>
      </c>
      <c r="G112" s="6" t="s">
        <v>683</v>
      </c>
    </row>
    <row r="113" spans="1:7" ht="179.25" customHeight="1" x14ac:dyDescent="0.2">
      <c r="A113" s="3"/>
      <c r="B113" s="6" t="s">
        <v>796</v>
      </c>
      <c r="C113" s="8" t="s">
        <v>230</v>
      </c>
      <c r="D113" s="288" t="s">
        <v>694</v>
      </c>
      <c r="E113" s="289"/>
      <c r="F113" s="6" t="s">
        <v>695</v>
      </c>
      <c r="G113" s="6"/>
    </row>
    <row r="114" spans="1:7" ht="78" customHeight="1" x14ac:dyDescent="0.2">
      <c r="A114" s="307" t="str">
        <f>'[2]Приложение № 6 (приложение №5)'!A172</f>
        <v>2.3.</v>
      </c>
      <c r="B114" s="308" t="str">
        <f>'[2]Приложение № 6 (приложение №5)'!B172</f>
        <v>Основное мероприятие «Формирование положительного образа предпринимателя, популяризация роли предпринимательства»</v>
      </c>
      <c r="C114" s="310" t="s">
        <v>230</v>
      </c>
      <c r="D114" s="289">
        <v>2013</v>
      </c>
      <c r="E114" s="297">
        <v>2020</v>
      </c>
      <c r="F114" s="309" t="s">
        <v>696</v>
      </c>
      <c r="G114" s="309" t="s">
        <v>683</v>
      </c>
    </row>
    <row r="115" spans="1:7" ht="352.5" customHeight="1" x14ac:dyDescent="0.2">
      <c r="A115" s="307"/>
      <c r="B115" s="308"/>
      <c r="C115" s="311"/>
      <c r="D115" s="289"/>
      <c r="E115" s="297"/>
      <c r="F115" s="309"/>
      <c r="G115" s="309"/>
    </row>
    <row r="116" spans="1:7" ht="81.75" customHeight="1" x14ac:dyDescent="0.2">
      <c r="A116" s="297" t="str">
        <f>'[2]Приложение № 6 (приложение №5)'!A175</f>
        <v>2.3.1.</v>
      </c>
      <c r="B116" s="298" t="str">
        <f>'[2]Приложение № 6 (приложение №5)'!B175</f>
        <v>Организация и проведение ежегодного краевого конкурса «Предприниматель Приморья» и «Ты-Предприниматель»</v>
      </c>
      <c r="C116" s="302" t="str">
        <f>'[2]Приложение № 6 (приложение №5)'!C175</f>
        <v>департамент экономики и развития предпринимательства Приморского края</v>
      </c>
      <c r="D116" s="289">
        <v>2013</v>
      </c>
      <c r="E116" s="297">
        <v>2020</v>
      </c>
      <c r="F116" s="309" t="s">
        <v>697</v>
      </c>
      <c r="G116" s="309" t="s">
        <v>683</v>
      </c>
    </row>
    <row r="117" spans="1:7" ht="202.5" customHeight="1" x14ac:dyDescent="0.2">
      <c r="A117" s="297"/>
      <c r="B117" s="298"/>
      <c r="C117" s="306" t="str">
        <f>'[2]Приложение № 6 (приложение №5)'!C178</f>
        <v>департамент по делам молодежи Приморского края</v>
      </c>
      <c r="D117" s="289"/>
      <c r="E117" s="297"/>
      <c r="F117" s="309"/>
      <c r="G117" s="309"/>
    </row>
    <row r="118" spans="1:7" ht="126.75" customHeight="1" x14ac:dyDescent="0.2">
      <c r="A118" s="3"/>
      <c r="B118" s="186" t="s">
        <v>795</v>
      </c>
      <c r="C118" s="187" t="s">
        <v>861</v>
      </c>
      <c r="D118" s="312" t="s">
        <v>868</v>
      </c>
      <c r="E118" s="289"/>
      <c r="F118" s="6" t="s">
        <v>698</v>
      </c>
      <c r="G118" s="6"/>
    </row>
    <row r="119" spans="1:7" ht="249" customHeight="1" x14ac:dyDescent="0.2">
      <c r="A119" s="3" t="str">
        <f>'[2]Приложение № 6 (приложение №5)'!A179</f>
        <v>2.3.2.</v>
      </c>
      <c r="B119" s="6" t="str">
        <f>'[2]Приложение № 6 (приложение №5)'!B179</f>
        <v>Организация и проведение:
    мероприятий по празднованию Дня российского предпринимателя; 
    ежегодной краевой конференции предпринимателей</v>
      </c>
      <c r="C119" s="3" t="str">
        <f>'[2]Приложение № 6 (приложение №5)'!C179</f>
        <v>департамент экономики и развития предпринимательства Приморского края</v>
      </c>
      <c r="D119" s="3">
        <v>2014</v>
      </c>
      <c r="E119" s="3">
        <v>2020</v>
      </c>
      <c r="F119" s="6" t="s">
        <v>699</v>
      </c>
      <c r="G119" s="6" t="s">
        <v>683</v>
      </c>
    </row>
    <row r="120" spans="1:7" ht="120.75" customHeight="1" x14ac:dyDescent="0.2">
      <c r="A120" s="3"/>
      <c r="B120" s="6" t="s">
        <v>819</v>
      </c>
      <c r="C120" s="87" t="s">
        <v>230</v>
      </c>
      <c r="D120" s="313" t="s">
        <v>700</v>
      </c>
      <c r="E120" s="314"/>
      <c r="F120" s="6" t="s">
        <v>820</v>
      </c>
      <c r="G120" s="6"/>
    </row>
    <row r="121" spans="1:7" ht="294" customHeight="1" x14ac:dyDescent="0.2">
      <c r="A121" s="3" t="str">
        <f>'[2]Приложение № 6 (приложение №5)'!A182</f>
        <v>2.3.3.</v>
      </c>
      <c r="B121" s="6" t="str">
        <f>'[2]Приложение № 6 (приложение №5)'!B182</f>
        <v>Организация и проведение Съезда предпринимателей Приморского края</v>
      </c>
      <c r="C121" s="3" t="str">
        <f>'[2]Приложение № 6 (приложение №5)'!C182</f>
        <v>департамент экономики и развития предпринимательства Приморского края</v>
      </c>
      <c r="D121" s="3">
        <v>2013</v>
      </c>
      <c r="E121" s="3">
        <v>2017</v>
      </c>
      <c r="F121" s="6" t="s">
        <v>699</v>
      </c>
      <c r="G121" s="6" t="s">
        <v>683</v>
      </c>
    </row>
    <row r="122" spans="1:7" ht="241.5" customHeight="1" x14ac:dyDescent="0.2">
      <c r="A122" s="3"/>
      <c r="B122" s="6" t="s">
        <v>821</v>
      </c>
      <c r="C122" s="87" t="s">
        <v>230</v>
      </c>
      <c r="D122" s="313" t="s">
        <v>869</v>
      </c>
      <c r="E122" s="314"/>
      <c r="F122" s="6" t="s">
        <v>822</v>
      </c>
      <c r="G122" s="6"/>
    </row>
    <row r="123" spans="1:7" ht="222.75" customHeight="1" x14ac:dyDescent="0.2">
      <c r="A123" s="302" t="str">
        <f>'[2]Приложение № 6 (приложение №5)'!A185</f>
        <v>2.3.4.</v>
      </c>
      <c r="B123" s="290" t="str">
        <f>'[2]Приложение № 6 (приложение №5)'!B185</f>
        <v xml:space="preserve">Осуществление информационной поддержки, в том числе:
  обеспечение функционирования страницы «Малый бизнес Приморья» официального сайта Администрации Приморского края в сети Интернет и регионального портала поддержки малого и среднего предпринимательства </v>
      </c>
      <c r="C123" s="302" t="str">
        <f>'[2]Приложение № 6 (приложение №5)'!C185</f>
        <v>департамент экономики и развития предпринимательства Приморского края</v>
      </c>
      <c r="D123" s="302">
        <v>2013</v>
      </c>
      <c r="E123" s="302">
        <v>2020</v>
      </c>
      <c r="F123" s="290" t="s">
        <v>701</v>
      </c>
      <c r="G123" s="290" t="s">
        <v>683</v>
      </c>
    </row>
    <row r="124" spans="1:7" ht="56.25" customHeight="1" x14ac:dyDescent="0.2">
      <c r="A124" s="306"/>
      <c r="B124" s="292"/>
      <c r="C124" s="306"/>
      <c r="D124" s="306"/>
      <c r="E124" s="306"/>
      <c r="F124" s="292"/>
      <c r="G124" s="292"/>
    </row>
    <row r="125" spans="1:7" ht="328.5" customHeight="1" x14ac:dyDescent="0.2">
      <c r="A125" s="4" t="str">
        <f>'[2]Приложение № 6 (приложение №5)'!A186</f>
        <v>2.4.</v>
      </c>
      <c r="B125" s="5" t="str">
        <f>'Приложение № 2 (№5 к ГП)'!B195</f>
        <v>Основное мероприятие «Организация и проведение выборочного обследования (в форме анкетирования)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 – получателей финансовой поддержки»</v>
      </c>
      <c r="C125" s="3" t="str">
        <f>'[2]Приложение № 6 (приложение №5)'!C186</f>
        <v>департамент экономики и развития предпринимательства Приморского края</v>
      </c>
      <c r="D125" s="3">
        <v>2013</v>
      </c>
      <c r="E125" s="3">
        <v>2020</v>
      </c>
      <c r="F125" s="6" t="s">
        <v>702</v>
      </c>
      <c r="G125" s="6" t="s">
        <v>683</v>
      </c>
    </row>
    <row r="126" spans="1:7" ht="270.75" customHeight="1" x14ac:dyDescent="0.2">
      <c r="A126" s="3" t="str">
        <f>'[2]Приложение № 6 (приложение №5)'!A187</f>
        <v>2.4.1.</v>
      </c>
      <c r="B126" s="6" t="str">
        <f>'Приложение № 2 (№5 к ГП)'!B196</f>
        <v>Сбор, анализ и систематизация данных в рамках проведения выборочного обследования субъектов малого и среднего предпринимательства, производящих и реализующих (работы, услуги), предназначеные для внутреннего рынка Российской Федерации и (или) экспорта, - получателей финансовой поддержки</v>
      </c>
      <c r="C126" s="3" t="str">
        <f>'[2]Приложение № 6 (приложение №5)'!C187</f>
        <v>департамент экономики и развития предпринимательства Приморского края</v>
      </c>
      <c r="D126" s="3">
        <v>2013</v>
      </c>
      <c r="E126" s="3">
        <v>2020</v>
      </c>
      <c r="F126" s="6" t="s">
        <v>702</v>
      </c>
      <c r="G126" s="6" t="s">
        <v>683</v>
      </c>
    </row>
    <row r="127" spans="1:7" ht="243.75" customHeight="1" x14ac:dyDescent="0.2">
      <c r="A127" s="11" t="str">
        <f>'[2]Приложение № 6 (приложение №5)'!A188</f>
        <v>3.</v>
      </c>
      <c r="B127" s="85" t="str">
        <f>'[2]Приложение № 6 (приложение №5)'!B188</f>
        <v>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2020 годы</v>
      </c>
      <c r="C127" s="85" t="s">
        <v>35</v>
      </c>
      <c r="D127" s="85">
        <v>2013</v>
      </c>
      <c r="E127" s="85">
        <v>2020</v>
      </c>
      <c r="F127" s="85" t="s">
        <v>848</v>
      </c>
      <c r="G127" s="85" t="s">
        <v>847</v>
      </c>
    </row>
    <row r="128" spans="1:7" ht="123.75" customHeight="1" x14ac:dyDescent="0.2">
      <c r="A128" s="4" t="str">
        <f>'[2]Приложение № 6 (приложение №5)'!A189</f>
        <v>3.1.</v>
      </c>
      <c r="B128" s="5" t="str">
        <f>'[2]Приложение № 6 (приложение №5)'!B189</f>
        <v>Основное мероприятие «Управление бюджетным процессом в Приморском крае»</v>
      </c>
      <c r="C128" s="3" t="str">
        <f>'[2]Приложение № 6 (приложение №5)'!C189</f>
        <v>департамент финансов Приморского края</v>
      </c>
      <c r="D128" s="3">
        <v>2013</v>
      </c>
      <c r="E128" s="3">
        <v>2020</v>
      </c>
      <c r="F128" s="6" t="s">
        <v>703</v>
      </c>
      <c r="G128" s="10" t="s">
        <v>704</v>
      </c>
    </row>
    <row r="129" spans="1:7" ht="147.75" customHeight="1" x14ac:dyDescent="0.2">
      <c r="A129" s="3" t="str">
        <f>'[2]Приложение № 6 (приложение №5)'!A195</f>
        <v>3.1.1.</v>
      </c>
      <c r="B129" s="10" t="str">
        <f>'[2]Приложение № 6 (приложение №5)'!B195</f>
        <v>Руководство и управление в сфере установленных функций органов государственной власти Приморского края</v>
      </c>
      <c r="C129" s="3" t="str">
        <f>'[2]Приложение № 6 (приложение №5)'!C195</f>
        <v>департамент финансов Приморского края</v>
      </c>
      <c r="D129" s="3">
        <v>2013</v>
      </c>
      <c r="E129" s="3">
        <v>2020</v>
      </c>
      <c r="F129" s="6" t="s">
        <v>703</v>
      </c>
      <c r="G129" s="10" t="s">
        <v>704</v>
      </c>
    </row>
    <row r="130" spans="1:7" ht="143.25" customHeight="1" x14ac:dyDescent="0.2">
      <c r="A130" s="3" t="str">
        <f>'[2]Приложение № 6 (приложение №5)'!A201</f>
        <v>3.1.2.</v>
      </c>
      <c r="B130" s="10" t="str">
        <f>'[2]Приложение № 6 (приложение №5)'!B201</f>
        <v>Расходы на совершенствование бюджетного процесса Приморского края</v>
      </c>
      <c r="C130" s="3" t="str">
        <f>'[2]Приложение № 6 (приложение №5)'!C201</f>
        <v>департамент финансов Приморского края</v>
      </c>
      <c r="D130" s="3">
        <v>2013</v>
      </c>
      <c r="E130" s="3">
        <v>2020</v>
      </c>
      <c r="F130" s="6" t="s">
        <v>703</v>
      </c>
      <c r="G130" s="10" t="s">
        <v>704</v>
      </c>
    </row>
    <row r="131" spans="1:7" ht="188.25" customHeight="1" x14ac:dyDescent="0.2">
      <c r="A131" s="3"/>
      <c r="B131" s="6" t="s">
        <v>823</v>
      </c>
      <c r="C131" s="3" t="str">
        <f>C128</f>
        <v>департамент финансов Приморского края</v>
      </c>
      <c r="D131" s="297" t="s">
        <v>705</v>
      </c>
      <c r="E131" s="297"/>
      <c r="F131" s="6" t="s">
        <v>706</v>
      </c>
      <c r="G131" s="10"/>
    </row>
    <row r="132" spans="1:7" ht="171.75" customHeight="1" x14ac:dyDescent="0.2">
      <c r="A132" s="3"/>
      <c r="B132" s="6" t="s">
        <v>824</v>
      </c>
      <c r="C132" s="3" t="str">
        <f>C128</f>
        <v>департамент финансов Приморского края</v>
      </c>
      <c r="D132" s="297" t="s">
        <v>707</v>
      </c>
      <c r="E132" s="297"/>
      <c r="F132" s="6" t="s">
        <v>708</v>
      </c>
      <c r="G132" s="10"/>
    </row>
    <row r="133" spans="1:7" ht="150.75" customHeight="1" x14ac:dyDescent="0.2">
      <c r="A133" s="3"/>
      <c r="B133" s="6" t="s">
        <v>825</v>
      </c>
      <c r="C133" s="3" t="str">
        <f>C132</f>
        <v>департамент финансов Приморского края</v>
      </c>
      <c r="D133" s="297" t="s">
        <v>709</v>
      </c>
      <c r="E133" s="297"/>
      <c r="F133" s="6" t="s">
        <v>710</v>
      </c>
      <c r="G133" s="10"/>
    </row>
    <row r="134" spans="1:7" ht="143.25" customHeight="1" x14ac:dyDescent="0.2">
      <c r="A134" s="3"/>
      <c r="B134" s="6" t="s">
        <v>826</v>
      </c>
      <c r="C134" s="3" t="str">
        <f>C133</f>
        <v>департамент финансов Приморского края</v>
      </c>
      <c r="D134" s="297" t="s">
        <v>711</v>
      </c>
      <c r="E134" s="297"/>
      <c r="F134" s="6" t="s">
        <v>712</v>
      </c>
      <c r="G134" s="10"/>
    </row>
    <row r="135" spans="1:7" ht="84" customHeight="1" x14ac:dyDescent="0.2">
      <c r="A135" s="4" t="str">
        <f>'[2]Приложение № 6 (приложение №5)'!A207</f>
        <v>3.2.</v>
      </c>
      <c r="B135" s="5" t="str">
        <f>'[2]Приложение № 6 (приложение №5)'!B207</f>
        <v>Основное мероприятие «Совершенствование межбюджетных отношений в Приморском крае»</v>
      </c>
      <c r="C135" s="3" t="str">
        <f>'[2]Приложение № 6 (приложение №5)'!C207</f>
        <v>департамент финансов Приморского края</v>
      </c>
      <c r="D135" s="3">
        <v>2013</v>
      </c>
      <c r="E135" s="3">
        <v>2020</v>
      </c>
      <c r="F135" s="6" t="s">
        <v>713</v>
      </c>
      <c r="G135" s="10" t="s">
        <v>704</v>
      </c>
    </row>
    <row r="136" spans="1:7" ht="76.5" customHeight="1" x14ac:dyDescent="0.2">
      <c r="A136" s="3" t="str">
        <f>'[2]Приложение № 6 (приложение №5)'!A224</f>
        <v>3.2.1.</v>
      </c>
      <c r="B136" s="10" t="str">
        <f>'[2]Приложение № 6 (приложение №5)'!B224</f>
        <v>Выравнивание бюджетной обеспеченности поселений</v>
      </c>
      <c r="C136" s="3" t="str">
        <f>'[2]Приложение № 6 (приложение №5)'!C224</f>
        <v>департамент финансов Приморского края</v>
      </c>
      <c r="D136" s="3">
        <v>2013</v>
      </c>
      <c r="E136" s="3">
        <v>2020</v>
      </c>
      <c r="F136" s="6" t="s">
        <v>714</v>
      </c>
      <c r="G136" s="10" t="s">
        <v>704</v>
      </c>
    </row>
    <row r="137" spans="1:7" ht="93" customHeight="1" x14ac:dyDescent="0.2">
      <c r="A137" s="3" t="str">
        <f>'[2]Приложение № 6 (приложение №5)'!A227</f>
        <v>3.2.2.</v>
      </c>
      <c r="B137" s="10" t="str">
        <f>'[2]Приложение № 6 (приложение №5)'!B227</f>
        <v>Выравнивание бюджетной обеспеченности муниципальных районов (городских округов)</v>
      </c>
      <c r="C137" s="3" t="str">
        <f>'[2]Приложение № 6 (приложение №5)'!C227</f>
        <v>департамент финансов Приморского края</v>
      </c>
      <c r="D137" s="3">
        <v>2013</v>
      </c>
      <c r="E137" s="3">
        <v>2020</v>
      </c>
      <c r="F137" s="6" t="s">
        <v>715</v>
      </c>
      <c r="G137" s="10" t="s">
        <v>704</v>
      </c>
    </row>
    <row r="138" spans="1:7" ht="102.75" customHeight="1" x14ac:dyDescent="0.2">
      <c r="A138" s="3" t="str">
        <f>'[2]Приложение № 6 (приложение №5)'!A230</f>
        <v>3.2.3.</v>
      </c>
      <c r="B138" s="10" t="str">
        <f>'[2]Приложение № 6 (приложение №5)'!B230</f>
        <v>Обеспечение сбалансированности бюджетов муниципальных образований</v>
      </c>
      <c r="C138" s="3" t="str">
        <f>'[2]Приложение № 6 (приложение №5)'!C230</f>
        <v>департамент финансов Приморского края</v>
      </c>
      <c r="D138" s="3">
        <v>2013</v>
      </c>
      <c r="E138" s="3">
        <v>2020</v>
      </c>
      <c r="F138" s="6" t="s">
        <v>716</v>
      </c>
      <c r="G138" s="10" t="s">
        <v>704</v>
      </c>
    </row>
    <row r="139" spans="1:7" ht="146.25" customHeight="1" x14ac:dyDescent="0.2">
      <c r="A139" s="3" t="str">
        <f>'[2]Приложение № 6 (приложение №5)'!A233</f>
        <v>3.2.4.</v>
      </c>
      <c r="B139" s="10" t="str">
        <f>'[2]Приложение № 6 (приложение №5)'!B233</f>
        <v>Поощрение за достигнутые результаты в работе по повышению качества управления бюджетным процессом органами местного самоуправления</v>
      </c>
      <c r="C139" s="3" t="str">
        <f>'[2]Приложение № 6 (приложение №5)'!C233</f>
        <v>департамент финансов Приморского края</v>
      </c>
      <c r="D139" s="3">
        <v>2013</v>
      </c>
      <c r="E139" s="3">
        <v>2020</v>
      </c>
      <c r="F139" s="6" t="s">
        <v>717</v>
      </c>
      <c r="G139" s="10" t="s">
        <v>704</v>
      </c>
    </row>
    <row r="140" spans="1:7" ht="116.25" customHeight="1" x14ac:dyDescent="0.2">
      <c r="A140" s="3" t="str">
        <f>'[2]Приложение № 6 (приложение №5)'!A236</f>
        <v>3.2.5.</v>
      </c>
      <c r="B140" s="10" t="str">
        <f>'[2]Приложение № 6 (приложение №5)'!B236</f>
        <v>Выравнивание бюджетной обеспеченности поселений, входящих в состав муниципальных районов</v>
      </c>
      <c r="C140" s="3" t="str">
        <f>'[2]Приложение № 6 (приложение №5)'!C236</f>
        <v>департамент финансов Приморского края</v>
      </c>
      <c r="D140" s="3">
        <v>2013</v>
      </c>
      <c r="E140" s="3">
        <v>2020</v>
      </c>
      <c r="F140" s="6" t="s">
        <v>718</v>
      </c>
      <c r="G140" s="10" t="s">
        <v>704</v>
      </c>
    </row>
    <row r="141" spans="1:7" ht="143.25" customHeight="1" x14ac:dyDescent="0.2">
      <c r="A141" s="3" t="str">
        <f>'[2]Приложение № 6 (приложение №5)'!A239</f>
        <v>3.2.6.</v>
      </c>
      <c r="B141" s="10" t="str">
        <f>'[2]Приложение № 6 (приложение №5)'!B239</f>
        <v>Создание условий для устойчивого исполнения бюджетов закрытых административно-территориальных образований</v>
      </c>
      <c r="C141" s="3" t="str">
        <f>'[2]Приложение № 6 (приложение №5)'!C239</f>
        <v>департамент финансов Приморского края</v>
      </c>
      <c r="D141" s="3">
        <v>2013</v>
      </c>
      <c r="E141" s="3">
        <v>2020</v>
      </c>
      <c r="F141" s="6" t="s">
        <v>719</v>
      </c>
      <c r="G141" s="10" t="s">
        <v>704</v>
      </c>
    </row>
    <row r="142" spans="1:7" ht="223.5" customHeight="1" x14ac:dyDescent="0.2">
      <c r="A142" s="3"/>
      <c r="B142" s="6" t="s">
        <v>849</v>
      </c>
      <c r="C142" s="3" t="s">
        <v>35</v>
      </c>
      <c r="D142" s="297" t="s">
        <v>720</v>
      </c>
      <c r="E142" s="297"/>
      <c r="F142" s="6" t="s">
        <v>721</v>
      </c>
      <c r="G142" s="10"/>
    </row>
    <row r="143" spans="1:7" ht="285.75" customHeight="1" x14ac:dyDescent="0.2">
      <c r="A143" s="3"/>
      <c r="B143" s="6" t="s">
        <v>827</v>
      </c>
      <c r="C143" s="3" t="s">
        <v>35</v>
      </c>
      <c r="D143" s="297" t="s">
        <v>722</v>
      </c>
      <c r="E143" s="297"/>
      <c r="F143" s="6" t="s">
        <v>723</v>
      </c>
      <c r="G143" s="10"/>
    </row>
    <row r="144" spans="1:7" ht="249" customHeight="1" x14ac:dyDescent="0.2">
      <c r="A144" s="3"/>
      <c r="B144" s="6" t="s">
        <v>828</v>
      </c>
      <c r="C144" s="3" t="s">
        <v>35</v>
      </c>
      <c r="D144" s="297" t="s">
        <v>724</v>
      </c>
      <c r="E144" s="297"/>
      <c r="F144" s="6" t="s">
        <v>725</v>
      </c>
      <c r="G144" s="10"/>
    </row>
    <row r="145" spans="1:7" ht="92.25" customHeight="1" x14ac:dyDescent="0.2">
      <c r="A145" s="4" t="str">
        <f>'[2]Приложение № 6 (приложение №5)'!A242</f>
        <v>3.3.</v>
      </c>
      <c r="B145" s="5" t="str">
        <f>'[2]Приложение № 6 (приложение №5)'!B242</f>
        <v>Основное мероприятие «Совершенствование управления государственным долгом Приморского края»</v>
      </c>
      <c r="C145" s="3" t="str">
        <f>'[2]Приложение № 6 (приложение №5)'!C242</f>
        <v>департамент финансов Приморского края</v>
      </c>
      <c r="D145" s="3">
        <v>2013</v>
      </c>
      <c r="E145" s="3">
        <v>2020</v>
      </c>
      <c r="F145" s="6" t="s">
        <v>726</v>
      </c>
      <c r="G145" s="6" t="s">
        <v>726</v>
      </c>
    </row>
    <row r="146" spans="1:7" ht="177.75" customHeight="1" x14ac:dyDescent="0.2">
      <c r="A146" s="3" t="str">
        <f>'[2]Приложение № 6 (приложение №5)'!A249</f>
        <v>3.3.1.</v>
      </c>
      <c r="B146" s="10" t="str">
        <f>'[2]Приложение № 6 (приложение №5)'!B249</f>
        <v>Обслуживание государственного долга Приморского края (за исключением реструктурированной задолженности)</v>
      </c>
      <c r="C146" s="3" t="str">
        <f>'[2]Приложение № 6 (приложение №5)'!C249</f>
        <v>департамент финансов Приморского края</v>
      </c>
      <c r="D146" s="3">
        <v>2013</v>
      </c>
      <c r="E146" s="3">
        <v>2020</v>
      </c>
      <c r="F146" s="6" t="s">
        <v>726</v>
      </c>
      <c r="G146" s="6" t="s">
        <v>726</v>
      </c>
    </row>
    <row r="147" spans="1:7" ht="170.25" customHeight="1" x14ac:dyDescent="0.2">
      <c r="A147" s="3" t="str">
        <f>'[2]Приложение № 6 (приложение №5)'!A254</f>
        <v>3.3.2.</v>
      </c>
      <c r="B147" s="10" t="str">
        <f>'[2]Приложение № 6 (приложение №5)'!B254</f>
        <v>Обслуживание государственного долга по реструктурированной задолженности по бюджетным кредитам Приморского края</v>
      </c>
      <c r="C147" s="3" t="str">
        <f>'[2]Приложение № 6 (приложение №5)'!C254</f>
        <v>департамент финансов Приморского края</v>
      </c>
      <c r="D147" s="3">
        <v>2013</v>
      </c>
      <c r="E147" s="3">
        <v>2020</v>
      </c>
      <c r="F147" s="6" t="s">
        <v>726</v>
      </c>
      <c r="G147" s="6" t="s">
        <v>726</v>
      </c>
    </row>
    <row r="148" spans="1:7" ht="303" customHeight="1" x14ac:dyDescent="0.2">
      <c r="A148" s="3"/>
      <c r="B148" s="6" t="s">
        <v>829</v>
      </c>
      <c r="C148" s="3" t="str">
        <f>C145</f>
        <v>департамент финансов Приморского края</v>
      </c>
      <c r="D148" s="297" t="s">
        <v>727</v>
      </c>
      <c r="E148" s="297"/>
      <c r="F148" s="6" t="s">
        <v>728</v>
      </c>
      <c r="G148" s="10"/>
    </row>
    <row r="149" spans="1:7" ht="393" customHeight="1" x14ac:dyDescent="0.2">
      <c r="A149" s="11" t="str">
        <f>'[2]Приложение № 6 (приложение №5)'!A259</f>
        <v>4.</v>
      </c>
      <c r="B149" s="85" t="str">
        <f>'[2]Приложение № 6 (приложение №5)'!B259</f>
        <v>Подпрограмма № 4 «Управление имуществом, находящимся в собственности и в ведении Приморского края» на 2014-2020 годы</v>
      </c>
      <c r="C149" s="11" t="s">
        <v>46</v>
      </c>
      <c r="D149" s="11">
        <v>2014</v>
      </c>
      <c r="E149" s="11">
        <v>2020</v>
      </c>
      <c r="F149" s="85" t="s">
        <v>850</v>
      </c>
      <c r="G149" s="85" t="s">
        <v>851</v>
      </c>
    </row>
    <row r="150" spans="1:7" ht="130.5" customHeight="1" x14ac:dyDescent="0.2">
      <c r="A150" s="4" t="str">
        <f>'[2]Приложение № 6 (приложение №5)'!A260</f>
        <v>4.1.</v>
      </c>
      <c r="B150" s="5" t="str">
        <f>'[2]Приложение № 6 (приложение №5)'!B260</f>
        <v>Основное мероприятие «Управление и распоряжение имуществом, находящимся в собственности и в ведении Приморского края»</v>
      </c>
      <c r="C150" s="4" t="str">
        <f>'[2]Приложение № 6 (приложение №5)'!C260</f>
        <v>департамент земельных и имущественных отношений Приморского края</v>
      </c>
      <c r="D150" s="3">
        <v>2014</v>
      </c>
      <c r="E150" s="3">
        <v>2020</v>
      </c>
      <c r="F150" s="6" t="s">
        <v>729</v>
      </c>
      <c r="G150" s="6" t="s">
        <v>704</v>
      </c>
    </row>
    <row r="151" spans="1:7" ht="122.25" customHeight="1" x14ac:dyDescent="0.2">
      <c r="A151" s="3" t="str">
        <f>'[2]Приложение № 6 (приложение №5)'!A262</f>
        <v>4.1.1.</v>
      </c>
      <c r="B151" s="6" t="str">
        <f>'[2]Приложение № 6 (приложение №5)'!B262</f>
        <v>Руководство и управление в сфере установленных функций органов государственной власти Приморского края</v>
      </c>
      <c r="C151" s="3" t="str">
        <f>'[2]Приложение № 6 (приложение №5)'!C262</f>
        <v>департамент земельных и имущественных отношений Приморского края</v>
      </c>
      <c r="D151" s="3">
        <v>2014</v>
      </c>
      <c r="E151" s="3">
        <v>2020</v>
      </c>
      <c r="F151" s="6" t="s">
        <v>729</v>
      </c>
      <c r="G151" s="6" t="s">
        <v>704</v>
      </c>
    </row>
    <row r="152" spans="1:7" ht="167.25" customHeight="1" x14ac:dyDescent="0.2">
      <c r="A152" s="87"/>
      <c r="B152" s="6" t="s">
        <v>830</v>
      </c>
      <c r="C152" s="3" t="s">
        <v>46</v>
      </c>
      <c r="D152" s="288" t="s">
        <v>730</v>
      </c>
      <c r="E152" s="289"/>
      <c r="F152" s="6" t="s">
        <v>731</v>
      </c>
      <c r="G152" s="6"/>
    </row>
    <row r="153" spans="1:7" ht="205.5" customHeight="1" x14ac:dyDescent="0.2">
      <c r="A153" s="89"/>
      <c r="B153" s="95" t="s">
        <v>831</v>
      </c>
      <c r="C153" s="89" t="s">
        <v>46</v>
      </c>
      <c r="D153" s="293" t="s">
        <v>732</v>
      </c>
      <c r="E153" s="294"/>
      <c r="F153" s="95" t="s">
        <v>733</v>
      </c>
      <c r="G153" s="95"/>
    </row>
    <row r="154" spans="1:7" ht="270" customHeight="1" x14ac:dyDescent="0.2">
      <c r="A154" s="89"/>
      <c r="B154" s="96" t="s">
        <v>832</v>
      </c>
      <c r="C154" s="89" t="s">
        <v>46</v>
      </c>
      <c r="D154" s="293" t="s">
        <v>734</v>
      </c>
      <c r="E154" s="294"/>
      <c r="F154" s="95" t="s">
        <v>735</v>
      </c>
      <c r="G154" s="95"/>
    </row>
    <row r="155" spans="1:7" ht="299.25" customHeight="1" x14ac:dyDescent="0.2">
      <c r="A155" s="3" t="str">
        <f>'[2]Приложение № 6 (приложение №5)'!A264</f>
        <v>4.1.2.</v>
      </c>
      <c r="B155" s="6" t="str">
        <f>'Приложение № 2 (№5 к ГП)'!B273</f>
        <v>Управление и распоряжение имуществом, находящимся в собственности и в ведении Приморского края, в том числе исполнение судебных актов, предусматривающих обращение взыскания на средства краевого бюджета</v>
      </c>
      <c r="C155" s="3" t="str">
        <f>'[2]Приложение № 6 (приложение №5)'!C264</f>
        <v>департамент земельных и имущественных отношений Приморского края</v>
      </c>
      <c r="D155" s="3">
        <v>2015</v>
      </c>
      <c r="E155" s="3">
        <v>2020</v>
      </c>
      <c r="F155" s="96" t="s">
        <v>736</v>
      </c>
      <c r="G155" s="95" t="s">
        <v>704</v>
      </c>
    </row>
    <row r="156" spans="1:7" ht="157.5" customHeight="1" x14ac:dyDescent="0.2">
      <c r="A156" s="3" t="str">
        <f>'[2]Приложение № 6 (приложение №5)'!A267</f>
        <v>4.1.3.</v>
      </c>
      <c r="B156" s="6" t="str">
        <f>'[2]Приложение № 6 (приложение №5)'!B267</f>
        <v>Обеспечение деятельности подведомственного краевого государственного казенного учреждения «Управление землями и имуществом на территории Приморского края»</v>
      </c>
      <c r="C156" s="3" t="str">
        <f>'[2]Приложение № 6 (приложение №5)'!C267</f>
        <v>департамент земельных и имущественных отношений Приморского края</v>
      </c>
      <c r="D156" s="3">
        <v>2014</v>
      </c>
      <c r="E156" s="3">
        <v>2020</v>
      </c>
      <c r="F156" s="96" t="s">
        <v>737</v>
      </c>
      <c r="G156" s="6" t="s">
        <v>704</v>
      </c>
    </row>
    <row r="157" spans="1:7" ht="207.75" customHeight="1" x14ac:dyDescent="0.2">
      <c r="A157" s="4" t="str">
        <f>'[2]Приложение № 6 (приложение №5)'!A269</f>
        <v>4.2.</v>
      </c>
      <c r="B157" s="5" t="str">
        <f>'Приложение № 2 (№5 к ГП)'!B278</f>
        <v>Основное мероприятие «Материально-техническое обеспечение органов государственной власти Приморского края и представление интересов Администрации Приморского края в федеральных органах государственной власти»</v>
      </c>
      <c r="C157" s="4" t="str">
        <f>'[2]Приложение № 6 (приложение №5)'!C269</f>
        <v>департамент земельных и имущественных отношений Приморского края</v>
      </c>
      <c r="D157" s="3">
        <v>2014</v>
      </c>
      <c r="E157" s="3">
        <v>2020</v>
      </c>
      <c r="F157" s="96" t="s">
        <v>738</v>
      </c>
      <c r="G157" s="6" t="s">
        <v>704</v>
      </c>
    </row>
    <row r="158" spans="1:7" ht="226.5" customHeight="1" x14ac:dyDescent="0.2">
      <c r="A158" s="3" t="str">
        <f>'[2]Приложение № 6 (приложение №5)'!A271</f>
        <v>4.2.1.</v>
      </c>
      <c r="B158" s="6" t="str">
        <f>'Приложение № 2 (№5 к ГП)'!B280</f>
        <v>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финансовое обеспечение выполнения государственного задания на оказание государственных услуг (выполнение работ)</v>
      </c>
      <c r="C158" s="3" t="str">
        <f>'[2]Приложение № 6 (приложение №5)'!C271</f>
        <v>департамент земельных и имущественных отношений Приморского края</v>
      </c>
      <c r="D158" s="3">
        <v>2014</v>
      </c>
      <c r="E158" s="3">
        <v>2020</v>
      </c>
      <c r="F158" s="6" t="s">
        <v>739</v>
      </c>
      <c r="G158" s="6" t="s">
        <v>704</v>
      </c>
    </row>
    <row r="159" spans="1:7" ht="157.5" customHeight="1" x14ac:dyDescent="0.2">
      <c r="A159" s="87"/>
      <c r="B159" s="6" t="s">
        <v>862</v>
      </c>
      <c r="C159" s="3" t="s">
        <v>46</v>
      </c>
      <c r="D159" s="288" t="s">
        <v>740</v>
      </c>
      <c r="E159" s="289"/>
      <c r="F159" s="6" t="s">
        <v>854</v>
      </c>
      <c r="G159" s="6"/>
    </row>
    <row r="160" spans="1:7" ht="270.75" customHeight="1" x14ac:dyDescent="0.2">
      <c r="A160" s="302" t="str">
        <f>'[2]Приложение № 6 (приложение №5)'!A273</f>
        <v>4.2.2.</v>
      </c>
      <c r="B160" s="290" t="str">
        <f>'Приложение № 2 (№5 к ГП)'!B282</f>
        <v>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(проведение капитального ремонта)</v>
      </c>
      <c r="C160" s="302" t="str">
        <f>'[2]Приложение № 6 (приложение №5)'!C273</f>
        <v>департамент земельных и имущественных отношений Приморского края</v>
      </c>
      <c r="D160" s="302">
        <v>2014</v>
      </c>
      <c r="E160" s="302">
        <v>2020</v>
      </c>
      <c r="F160" s="290" t="s">
        <v>741</v>
      </c>
      <c r="G160" s="290" t="s">
        <v>704</v>
      </c>
    </row>
    <row r="161" spans="1:7" ht="27" hidden="1" customHeight="1" x14ac:dyDescent="0.2">
      <c r="A161" s="306"/>
      <c r="B161" s="292"/>
      <c r="C161" s="306"/>
      <c r="D161" s="306"/>
      <c r="E161" s="306"/>
      <c r="F161" s="292"/>
      <c r="G161" s="292"/>
    </row>
    <row r="162" spans="1:7" ht="343.5" customHeight="1" x14ac:dyDescent="0.2">
      <c r="A162" s="3" t="str">
        <f>'[2]Приложение № 6 (приложение №5)'!A275</f>
        <v>4.2.3.</v>
      </c>
      <c r="B162" s="6" t="str">
        <f>'Приложение № 2 (№5 к ГП)'!B284</f>
        <v>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(приобретение краевыми государственными учреждениями недвижимого, особо ценного и другого движимого имущества (основные средства)</v>
      </c>
      <c r="C162" s="3" t="str">
        <f>'[2]Приложение № 6 (приложение №5)'!C275</f>
        <v>департамент земельных и имущественных отношений Приморского края</v>
      </c>
      <c r="D162" s="3">
        <v>2014</v>
      </c>
      <c r="E162" s="3">
        <v>2020</v>
      </c>
      <c r="F162" s="6" t="s">
        <v>742</v>
      </c>
      <c r="G162" s="6" t="s">
        <v>704</v>
      </c>
    </row>
    <row r="163" spans="1:7" ht="156.75" customHeight="1" x14ac:dyDescent="0.2">
      <c r="A163" s="3" t="str">
        <f>'[2]Приложение № 6 (приложение №5)'!A277</f>
        <v>4.2.4.</v>
      </c>
      <c r="B163" s="6" t="str">
        <f>'Приложение № 2 (№5 к ГП)'!B286</f>
        <v>Обеспечение деятельности подведомственного краевого государственного казенного учреждения «Представительство Администрации Приморского края при Правительстве Российской Федерации»</v>
      </c>
      <c r="C163" s="3" t="str">
        <f>'[2]Приложение № 6 (приложение №5)'!C277</f>
        <v>департамент земельных и имущественных отношений Приморского края</v>
      </c>
      <c r="D163" s="3">
        <v>2015</v>
      </c>
      <c r="E163" s="3">
        <v>2020</v>
      </c>
      <c r="F163" s="6" t="s">
        <v>743</v>
      </c>
      <c r="G163" s="6" t="s">
        <v>704</v>
      </c>
    </row>
    <row r="164" spans="1:7" ht="121.5" customHeight="1" x14ac:dyDescent="0.2">
      <c r="A164" s="4" t="str">
        <f>'[2]Приложение № 6 (приложение №5)'!A281</f>
        <v>4.3.</v>
      </c>
      <c r="B164" s="5" t="str">
        <f>'[2]Приложение № 6 (приложение №5)'!B281</f>
        <v>Основное мероприятие «Поддержка строительства гостевого комплекса и  инфраструктуры на о. Русский»</v>
      </c>
      <c r="C164" s="4" t="str">
        <f>'[2]Приложение № 6 (приложение №5)'!C281</f>
        <v>департамент земельных и имущественных отношений Приморского края</v>
      </c>
      <c r="D164" s="3">
        <v>2015</v>
      </c>
      <c r="E164" s="3">
        <v>2016</v>
      </c>
      <c r="F164" s="6" t="s">
        <v>744</v>
      </c>
      <c r="G164" s="6" t="s">
        <v>745</v>
      </c>
    </row>
    <row r="165" spans="1:7" ht="121.5" customHeight="1" x14ac:dyDescent="0.2">
      <c r="A165" s="97" t="str">
        <f>'[2]Приложение № 6 (приложение №5)'!A283</f>
        <v>4.3.1.</v>
      </c>
      <c r="B165" s="98" t="str">
        <f>'Приложение № 2 (№5 к ГП)'!B292</f>
        <v>Предоставление из краевого бюджета субсидий ГБУ «Хозяйственное управление администрации края» в целях строительства гостевого комплекса на острове Русском</v>
      </c>
      <c r="C165" s="97" t="str">
        <f>'[2]Приложение № 6 (приложение №5)'!C283</f>
        <v>департамент земельных и имущественных отношений Приморского края</v>
      </c>
      <c r="D165" s="3">
        <v>2015</v>
      </c>
      <c r="E165" s="3">
        <v>2015</v>
      </c>
      <c r="F165" s="6" t="s">
        <v>746</v>
      </c>
      <c r="G165" s="6" t="s">
        <v>704</v>
      </c>
    </row>
    <row r="166" spans="1:7" ht="292.5" customHeight="1" x14ac:dyDescent="0.2">
      <c r="A166" s="97" t="str">
        <f>'[2]Приложение № 6 (приложение №5)'!A285</f>
        <v>4.3.2.</v>
      </c>
      <c r="B166" s="98" t="s">
        <v>863</v>
      </c>
      <c r="C166" s="97" t="str">
        <f>'[2]Приложение № 6 (приложение №5)'!C285</f>
        <v>департамент земельных и имущественных отношений Приморского края</v>
      </c>
      <c r="D166" s="3">
        <v>2015</v>
      </c>
      <c r="E166" s="3">
        <v>2016</v>
      </c>
      <c r="F166" s="6" t="s">
        <v>747</v>
      </c>
      <c r="G166" s="6" t="s">
        <v>704</v>
      </c>
    </row>
    <row r="167" spans="1:7" ht="241.5" customHeight="1" x14ac:dyDescent="0.2">
      <c r="A167" s="3"/>
      <c r="B167" s="98" t="s">
        <v>864</v>
      </c>
      <c r="C167" s="97" t="s">
        <v>46</v>
      </c>
      <c r="D167" s="288" t="s">
        <v>748</v>
      </c>
      <c r="E167" s="289"/>
      <c r="F167" s="6" t="s">
        <v>857</v>
      </c>
      <c r="G167" s="6"/>
    </row>
    <row r="168" spans="1:7" ht="326.25" customHeight="1" x14ac:dyDescent="0.2">
      <c r="A168" s="3"/>
      <c r="B168" s="98" t="s">
        <v>855</v>
      </c>
      <c r="C168" s="3" t="s">
        <v>46</v>
      </c>
      <c r="D168" s="288" t="s">
        <v>749</v>
      </c>
      <c r="E168" s="301"/>
      <c r="F168" s="6" t="s">
        <v>750</v>
      </c>
      <c r="G168" s="6"/>
    </row>
    <row r="169" spans="1:7" ht="280.5" customHeight="1" x14ac:dyDescent="0.2">
      <c r="A169" s="3"/>
      <c r="B169" s="99" t="s">
        <v>858</v>
      </c>
      <c r="C169" s="3" t="s">
        <v>46</v>
      </c>
      <c r="D169" s="288" t="s">
        <v>751</v>
      </c>
      <c r="E169" s="301"/>
      <c r="F169" s="6" t="s">
        <v>856</v>
      </c>
      <c r="G169" s="6"/>
    </row>
    <row r="170" spans="1:7" ht="213.75" customHeight="1" x14ac:dyDescent="0.2">
      <c r="A170" s="4" t="str">
        <f>'[2]Приложение № 6 (приложение №5)'!A287</f>
        <v>4.4.</v>
      </c>
      <c r="B170" s="5" t="str">
        <f>'[2]Приложение № 6 (приложение №5)'!B287</f>
        <v>Основное мероприятие «Поддержка юридических лиц,  не являющихся государственными или муниципальными учреждениями и государственными или муниципальными унитарными предприятиями, в целях привлечения инвестиций в Приморский край»</v>
      </c>
      <c r="C170" s="4" t="str">
        <f>'[2]Приложение № 6 (приложение №5)'!C287</f>
        <v>департамент земельных и имущественных отношений Приморского края</v>
      </c>
      <c r="D170" s="3">
        <v>2015</v>
      </c>
      <c r="E170" s="3">
        <v>2015</v>
      </c>
      <c r="F170" s="6" t="s">
        <v>752</v>
      </c>
      <c r="G170" s="6" t="s">
        <v>704</v>
      </c>
    </row>
    <row r="171" spans="1:7" ht="408.75" customHeight="1" x14ac:dyDescent="0.2">
      <c r="A171" s="3" t="str">
        <f>'[2]Приложение № 6 (приложение №5)'!A289</f>
        <v>4.4.1.</v>
      </c>
      <c r="B171" s="6" t="str">
        <f>'Приложение № 2 (№5 к ГП)'!B298</f>
        <v>Предоставление бюджетных инвестиций открытому акционерному обществу «Корпорация развития Приморского края» в целях создания объектов инженерной (водоснабжение, водоотведение) и транспортной (автомобильная дорога) инфраструктуры инвестиционной площадки на земельных участках с кадастровыми номерами  25:27:020102:133, 25:27:020102:384, 25:27:020102:397, предоставленных обществу Приморским краем в аренду и в ограниченное пользование (сервитут)</v>
      </c>
      <c r="C171" s="3" t="str">
        <f>'[2]Приложение № 6 (приложение №5)'!C289</f>
        <v>департамент земельных и имущественных отношений Приморского края</v>
      </c>
      <c r="D171" s="3">
        <v>2015</v>
      </c>
      <c r="E171" s="3">
        <v>2016</v>
      </c>
      <c r="F171" s="6" t="s">
        <v>752</v>
      </c>
      <c r="G171" s="6" t="s">
        <v>704</v>
      </c>
    </row>
    <row r="172" spans="1:7" ht="297" customHeight="1" x14ac:dyDescent="0.2">
      <c r="A172" s="302"/>
      <c r="B172" s="299" t="s">
        <v>865</v>
      </c>
      <c r="C172" s="302" t="str">
        <f>'[2]Приложение № 6 (приложение №5)'!C267</f>
        <v>департамент земельных и имущественных отношений Приморского края</v>
      </c>
      <c r="D172" s="293" t="s">
        <v>753</v>
      </c>
      <c r="E172" s="294"/>
      <c r="F172" s="290" t="s">
        <v>754</v>
      </c>
      <c r="G172" s="290"/>
    </row>
    <row r="173" spans="1:7" ht="31.5" customHeight="1" x14ac:dyDescent="0.2">
      <c r="A173" s="303"/>
      <c r="B173" s="291"/>
      <c r="C173" s="303"/>
      <c r="D173" s="304"/>
      <c r="E173" s="305"/>
      <c r="F173" s="291"/>
      <c r="G173" s="291"/>
    </row>
    <row r="174" spans="1:7" ht="320.25" customHeight="1" x14ac:dyDescent="0.2">
      <c r="A174" s="14"/>
      <c r="B174" s="300"/>
      <c r="C174" s="15"/>
      <c r="D174" s="100"/>
      <c r="E174" s="101"/>
      <c r="F174" s="15"/>
      <c r="G174" s="15"/>
    </row>
    <row r="175" spans="1:7" ht="307.5" customHeight="1" x14ac:dyDescent="0.2">
      <c r="A175" s="11" t="str">
        <f>'[2]Приложение № 6 (приложение №5)'!A291</f>
        <v>5.</v>
      </c>
      <c r="B175" s="85" t="str">
        <f>'[2]Приложение № 6 (приложение №5)'!B291</f>
        <v>Подпрограмма № 5 «Поддержка социально ориентированных некоммерческих и иных общественных организаций в Приморском крае» на 2014-2020 годы</v>
      </c>
      <c r="C175" s="85" t="s">
        <v>126</v>
      </c>
      <c r="D175" s="11">
        <v>2014</v>
      </c>
      <c r="E175" s="11">
        <v>2020</v>
      </c>
      <c r="F175" s="85" t="s">
        <v>859</v>
      </c>
      <c r="G175" s="85" t="s">
        <v>755</v>
      </c>
    </row>
    <row r="176" spans="1:7" ht="162" customHeight="1" x14ac:dyDescent="0.2">
      <c r="A176" s="8" t="str">
        <f>'[2]Приложение № 6 (приложение №5)'!A297</f>
        <v>5.1.</v>
      </c>
      <c r="B176" s="16" t="str">
        <f>'[2]Приложение № 6 (приложение №5)'!B297</f>
        <v>Основное мероприятие «Поддержка социально ориентированных некоммерческих организаций в Приморском крае»</v>
      </c>
      <c r="C176" s="8" t="str">
        <f>'[2]Приложение № 6 (приложение №5)'!C297</f>
        <v xml:space="preserve">департамент внутренней политики Приморского края </v>
      </c>
      <c r="D176" s="3">
        <v>2014</v>
      </c>
      <c r="E176" s="3">
        <v>2020</v>
      </c>
      <c r="F176" s="6" t="s">
        <v>756</v>
      </c>
      <c r="G176" s="6" t="s">
        <v>757</v>
      </c>
    </row>
    <row r="177" spans="1:7" ht="156" customHeight="1" x14ac:dyDescent="0.2">
      <c r="A177" s="3" t="str">
        <f>'[2]Приложение № 6 (приложение №5)'!A301</f>
        <v>5.1.1.</v>
      </c>
      <c r="B177" s="6" t="str">
        <f>'[2]Приложение № 6 (приложение №5)'!B301</f>
        <v>Проведение социологического опроса по вопросам и проблемам деятельности СО НКО</v>
      </c>
      <c r="C177" s="3" t="str">
        <f>'[2]Приложение № 6 (приложение №5)'!C301</f>
        <v>департамент внутренней политики Приморского края</v>
      </c>
      <c r="D177" s="3">
        <v>2015</v>
      </c>
      <c r="E177" s="3">
        <v>2015</v>
      </c>
      <c r="F177" s="6" t="s">
        <v>758</v>
      </c>
      <c r="G177" s="6" t="s">
        <v>704</v>
      </c>
    </row>
    <row r="178" spans="1:7" ht="186" customHeight="1" x14ac:dyDescent="0.2">
      <c r="A178" s="3"/>
      <c r="B178" s="6" t="s">
        <v>833</v>
      </c>
      <c r="C178" s="3" t="s">
        <v>126</v>
      </c>
      <c r="D178" s="288" t="s">
        <v>783</v>
      </c>
      <c r="E178" s="289"/>
      <c r="F178" s="10" t="s">
        <v>758</v>
      </c>
      <c r="G178" s="6"/>
    </row>
    <row r="179" spans="1:7" ht="182.25" customHeight="1" x14ac:dyDescent="0.2">
      <c r="A179" s="4" t="str">
        <f>'[2]Приложение № 6 (приложение №5)'!A303</f>
        <v>5.1.2.</v>
      </c>
      <c r="B179" s="5" t="str">
        <f>'Приложение № 2 (№5 к ГП)'!B312</f>
        <v>Финансовая поддержка СО НКО путем предоставления субсидий из краевого бюджета на частичное возмещение расходов по реализации общественно значимых программ (проектов) по направлениям деятельности</v>
      </c>
      <c r="C179" s="3" t="str">
        <f>'[2]Приложение № 6 (приложение №5)'!C303</f>
        <v>департамент внутренней политики Приморского края</v>
      </c>
      <c r="D179" s="3">
        <v>2015</v>
      </c>
      <c r="E179" s="3">
        <v>2020</v>
      </c>
      <c r="F179" s="6" t="s">
        <v>759</v>
      </c>
      <c r="G179" s="6" t="s">
        <v>704</v>
      </c>
    </row>
    <row r="180" spans="1:7" ht="135.75" customHeight="1" x14ac:dyDescent="0.2">
      <c r="A180" s="3" t="str">
        <f>'[2]Приложение № 6 (приложение №5)'!A307</f>
        <v>5.1.2.1.</v>
      </c>
      <c r="B180" s="6" t="str">
        <f>'[2]Приложение № 6 (приложение №5)'!B307</f>
        <v>Социальная адаптация инвалидов и их семей</v>
      </c>
      <c r="C180" s="3" t="str">
        <f>'[2]Приложение № 6 (приложение №5)'!C307</f>
        <v>департамент внутренней политики Приморского края</v>
      </c>
      <c r="D180" s="3">
        <v>2015</v>
      </c>
      <c r="E180" s="3">
        <v>2020</v>
      </c>
      <c r="F180" s="6" t="s">
        <v>760</v>
      </c>
      <c r="G180" s="6" t="s">
        <v>704</v>
      </c>
    </row>
    <row r="181" spans="1:7" ht="150.75" customHeight="1" x14ac:dyDescent="0.2">
      <c r="A181" s="3" t="str">
        <f>'[2]Приложение № 6 (приложение №5)'!A309</f>
        <v>5.1.2.2.</v>
      </c>
      <c r="B181" s="6" t="str">
        <f>'[2]Приложение № 6 (приложение №5)'!B309</f>
        <v>Укрепление межнациональных, межэтнических и межконфессиональных отношений, профилактика экстремизма и ксенофобии</v>
      </c>
      <c r="C181" s="3" t="str">
        <f>'[2]Приложение № 6 (приложение №5)'!C309</f>
        <v>департамент внутренней политики Приморского края</v>
      </c>
      <c r="D181" s="3">
        <v>2015</v>
      </c>
      <c r="E181" s="3">
        <v>2020</v>
      </c>
      <c r="F181" s="6" t="s">
        <v>760</v>
      </c>
      <c r="G181" s="6" t="s">
        <v>704</v>
      </c>
    </row>
    <row r="182" spans="1:7" ht="136.5" customHeight="1" x14ac:dyDescent="0.2">
      <c r="A182" s="3" t="str">
        <f>'[2]Приложение № 6 (приложение №5)'!A311</f>
        <v>5.1.2.3.</v>
      </c>
      <c r="B182" s="6" t="str">
        <f>'[2]Приложение № 6 (приложение №5)'!B311</f>
        <v>Развитие институтов гражданского общества</v>
      </c>
      <c r="C182" s="3" t="str">
        <f>'[2]Приложение № 6 (приложение №5)'!C311</f>
        <v>департамент внутренней политики Приморского края</v>
      </c>
      <c r="D182" s="3">
        <v>2015</v>
      </c>
      <c r="E182" s="3">
        <v>2020</v>
      </c>
      <c r="F182" s="6" t="s">
        <v>760</v>
      </c>
      <c r="G182" s="6" t="s">
        <v>704</v>
      </c>
    </row>
    <row r="183" spans="1:7" ht="138.75" customHeight="1" x14ac:dyDescent="0.2">
      <c r="A183" s="3" t="str">
        <f>'[2]Приложение № 6 (приложение №5)'!A313</f>
        <v>5.1.2.4.</v>
      </c>
      <c r="B183" s="6" t="str">
        <f>'[2]Приложение № 6 (приложение №5)'!B313</f>
        <v>Гражданско-патриотическое воспитание, краеведение</v>
      </c>
      <c r="C183" s="3" t="str">
        <f>'[2]Приложение № 6 (приложение №5)'!C313</f>
        <v>департамент внутренней политики Приморского края</v>
      </c>
      <c r="D183" s="3">
        <v>2015</v>
      </c>
      <c r="E183" s="3">
        <v>2020</v>
      </c>
      <c r="F183" s="6" t="s">
        <v>760</v>
      </c>
      <c r="G183" s="6" t="s">
        <v>704</v>
      </c>
    </row>
    <row r="184" spans="1:7" ht="209.25" customHeight="1" x14ac:dyDescent="0.2">
      <c r="A184" s="8" t="str">
        <f>'[2]Приложение № 6 (приложение №5)'!A315</f>
        <v>5.1.2.5.</v>
      </c>
      <c r="B184" s="7" t="str">
        <f>'[2]Приложение № 6 (приложение №5)'!B315</f>
        <v>Профилактика незаконного потребления наркотических средств и психотропных веществ, наркомании, социальная реабилитация, социальная и трудовая реинтеграция лиц, потребляющих наркотические средства или психотропные вещества</v>
      </c>
      <c r="C184" s="8" t="str">
        <f>'[2]Приложение № 6 (приложение №5)'!C315</f>
        <v>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v>
      </c>
      <c r="D184" s="8">
        <v>2015</v>
      </c>
      <c r="E184" s="8">
        <v>2020</v>
      </c>
      <c r="F184" s="7" t="s">
        <v>760</v>
      </c>
      <c r="G184" s="6" t="s">
        <v>704</v>
      </c>
    </row>
    <row r="185" spans="1:7" ht="174.75" customHeight="1" x14ac:dyDescent="0.2">
      <c r="A185" s="295"/>
      <c r="B185" s="290" t="s">
        <v>834</v>
      </c>
      <c r="C185" s="3" t="s">
        <v>122</v>
      </c>
      <c r="D185" s="288" t="s">
        <v>784</v>
      </c>
      <c r="E185" s="289"/>
      <c r="F185" s="6" t="s">
        <v>761</v>
      </c>
      <c r="G185" s="6"/>
    </row>
    <row r="186" spans="1:7" ht="199.5" customHeight="1" x14ac:dyDescent="0.2">
      <c r="A186" s="296"/>
      <c r="B186" s="292"/>
      <c r="C186" s="3" t="str">
        <f>C184</f>
        <v>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v>
      </c>
      <c r="D186" s="288" t="s">
        <v>782</v>
      </c>
      <c r="E186" s="289"/>
      <c r="F186" s="6" t="s">
        <v>761</v>
      </c>
      <c r="G186" s="6" t="s">
        <v>704</v>
      </c>
    </row>
    <row r="187" spans="1:7" ht="150.75" customHeight="1" x14ac:dyDescent="0.2">
      <c r="A187" s="295"/>
      <c r="B187" s="290" t="s">
        <v>835</v>
      </c>
      <c r="C187" s="3" t="s">
        <v>122</v>
      </c>
      <c r="D187" s="288" t="s">
        <v>785</v>
      </c>
      <c r="E187" s="289"/>
      <c r="F187" s="6" t="s">
        <v>762</v>
      </c>
      <c r="G187" s="6"/>
    </row>
    <row r="188" spans="1:7" ht="162" customHeight="1" x14ac:dyDescent="0.2">
      <c r="A188" s="296"/>
      <c r="B188" s="292"/>
      <c r="C188" s="3" t="str">
        <f>C184</f>
        <v>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v>
      </c>
      <c r="D188" s="288" t="s">
        <v>786</v>
      </c>
      <c r="E188" s="289"/>
      <c r="F188" s="6" t="s">
        <v>762</v>
      </c>
      <c r="G188" s="6"/>
    </row>
    <row r="189" spans="1:7" ht="90.75" customHeight="1" x14ac:dyDescent="0.2">
      <c r="A189" s="3" t="str">
        <f>'[2]Приложение № 6 (приложение №5)'!A317</f>
        <v>5.1.3.</v>
      </c>
      <c r="B189" s="6" t="str">
        <f>'[2]Приложение № 6 (приложение №5)'!B317</f>
        <v>Имущественная поддержка СО НКО</v>
      </c>
      <c r="C189" s="3" t="str">
        <f>'[2]Приложение № 6 (приложение №5)'!C317</f>
        <v>департамент земельных и имущественных отношений Приморского края</v>
      </c>
      <c r="D189" s="3">
        <v>2014</v>
      </c>
      <c r="E189" s="3">
        <v>2020</v>
      </c>
      <c r="F189" s="6" t="s">
        <v>763</v>
      </c>
      <c r="G189" s="6" t="s">
        <v>764</v>
      </c>
    </row>
    <row r="190" spans="1:7" ht="133.5" customHeight="1" x14ac:dyDescent="0.2">
      <c r="A190" s="3" t="str">
        <f>'[2]Приложение № 6 (приложение №5)'!A318</f>
        <v>5.1.3.1.</v>
      </c>
      <c r="B190" s="6" t="str">
        <f>'[2]Приложение № 6 (приложение №5)'!B318</f>
        <v xml:space="preserve">Предоставление во владение и (или) в пользование СО НКО имущества Приморского края </v>
      </c>
      <c r="C190" s="8" t="str">
        <f>'[2]Приложение № 6 (приложение №5)'!C318</f>
        <v>департамент земельных и имущественных отношений Приморского края</v>
      </c>
      <c r="D190" s="3">
        <v>2014</v>
      </c>
      <c r="E190" s="3">
        <v>2020</v>
      </c>
      <c r="F190" s="6" t="s">
        <v>765</v>
      </c>
      <c r="G190" s="6" t="s">
        <v>766</v>
      </c>
    </row>
    <row r="191" spans="1:7" ht="63" x14ac:dyDescent="0.2">
      <c r="A191" s="297" t="str">
        <f>'[2]Приложение № 6 (приложение №5)'!A319</f>
        <v>5.1.4.</v>
      </c>
      <c r="B191" s="298" t="str">
        <f>'[2]Приложение № 6 (приложение №5)'!B319</f>
        <v>Информационная поддержка СО НКО</v>
      </c>
      <c r="C191" s="8" t="str">
        <f>'[2]Приложение № 6 (приложение №5)'!C319</f>
        <v>департамент информатизации и телекоммуникаций Приморского края;</v>
      </c>
      <c r="D191" s="289">
        <v>2014</v>
      </c>
      <c r="E191" s="297">
        <v>2020</v>
      </c>
      <c r="F191" s="290" t="s">
        <v>767</v>
      </c>
      <c r="G191" s="290" t="s">
        <v>766</v>
      </c>
    </row>
    <row r="192" spans="1:7" ht="104.25" customHeight="1" x14ac:dyDescent="0.2">
      <c r="A192" s="297"/>
      <c r="B192" s="298"/>
      <c r="C192" s="110" t="str">
        <f>'[2]Приложение № 6 (приложение №5)'!C320</f>
        <v>департамент внутренней политики Приморского края;</v>
      </c>
      <c r="D192" s="289"/>
      <c r="E192" s="297"/>
      <c r="F192" s="291"/>
      <c r="G192" s="291"/>
    </row>
    <row r="193" spans="1:7" ht="117" customHeight="1" x14ac:dyDescent="0.2">
      <c r="A193" s="297"/>
      <c r="B193" s="298"/>
      <c r="C193" s="14" t="str">
        <f>'[2]Приложение № 6 (приложение №5)'!C321</f>
        <v xml:space="preserve">департамент  информационной политики Приморского края    </v>
      </c>
      <c r="D193" s="289"/>
      <c r="E193" s="297"/>
      <c r="F193" s="292"/>
      <c r="G193" s="292"/>
    </row>
    <row r="194" spans="1:7" ht="235.5" customHeight="1" x14ac:dyDescent="0.2">
      <c r="A194" s="3" t="str">
        <f>'[2]Приложение № 6 (приложение №5)'!A322</f>
        <v>5.1.4.1.</v>
      </c>
      <c r="B194" s="6" t="str">
        <f>'[2]Приложение № 6 (приложение №5)'!B322</f>
        <v>Создание и обеспечение функционирования раздела на сайте Администрации Приморского края по поддержке СО НКО</v>
      </c>
      <c r="C194" s="14" t="str">
        <f>'[2]Приложение № 6 (приложение №5)'!C322</f>
        <v>департамент информатизации и телекоммуникаций Приморского края;
департамент внутренней политики Приморского края</v>
      </c>
      <c r="D194" s="3">
        <v>2014</v>
      </c>
      <c r="E194" s="3">
        <v>2020</v>
      </c>
      <c r="F194" s="6" t="s">
        <v>768</v>
      </c>
      <c r="G194" s="6" t="s">
        <v>766</v>
      </c>
    </row>
    <row r="195" spans="1:7" ht="303" customHeight="1" x14ac:dyDescent="0.2">
      <c r="A195" s="3"/>
      <c r="B195" s="6" t="s">
        <v>837</v>
      </c>
      <c r="C195" s="3" t="s">
        <v>769</v>
      </c>
      <c r="D195" s="288" t="s">
        <v>770</v>
      </c>
      <c r="E195" s="289"/>
      <c r="F195" s="6" t="s">
        <v>771</v>
      </c>
      <c r="G195" s="6"/>
    </row>
    <row r="196" spans="1:7" ht="346.5" customHeight="1" x14ac:dyDescent="0.2">
      <c r="A196" s="3" t="str">
        <f>'[2]Приложение № 6 (приложение №5)'!A323</f>
        <v>5.1.4.2.</v>
      </c>
      <c r="B196" s="6" t="str">
        <f>'[2]Приложение № 6 (приложение №5)'!B323</f>
        <v xml:space="preserve">Обеспечение  освещения деятельности СО НКО, благотворительной деятельности и добровольчества в средствах массовой информации Приморского края </v>
      </c>
      <c r="C196" s="3" t="str">
        <f>'[2]Приложение № 6 (приложение №5)'!C323</f>
        <v xml:space="preserve">департамент  информационной политики Приморского края </v>
      </c>
      <c r="D196" s="3">
        <v>2014</v>
      </c>
      <c r="E196" s="3">
        <v>2020</v>
      </c>
      <c r="F196" s="6" t="s">
        <v>772</v>
      </c>
      <c r="G196" s="6" t="s">
        <v>766</v>
      </c>
    </row>
    <row r="197" spans="1:7" ht="409.5" customHeight="1" x14ac:dyDescent="0.2">
      <c r="A197" s="8"/>
      <c r="B197" s="7" t="s">
        <v>836</v>
      </c>
      <c r="C197" s="8" t="s">
        <v>129</v>
      </c>
      <c r="D197" s="293" t="s">
        <v>773</v>
      </c>
      <c r="E197" s="294"/>
      <c r="F197" s="7" t="s">
        <v>774</v>
      </c>
      <c r="G197" s="7"/>
    </row>
    <row r="198" spans="1:7" ht="252.75" customHeight="1" x14ac:dyDescent="0.2">
      <c r="A198" s="3" t="str">
        <f>'[2]Приложение № 6 (приложение №5)'!A324</f>
        <v>5.1.4.3.</v>
      </c>
      <c r="B198" s="6" t="str">
        <f>'[2]Приложение № 6 (приложение №5)'!B324</f>
        <v>Формирование и ведение краевого реестра СО НКО – получателей поддержки</v>
      </c>
      <c r="C198" s="3" t="str">
        <f>'[2]Приложение № 6 (приложение №5)'!C324</f>
        <v>департамент внутренней политики Приморского края</v>
      </c>
      <c r="D198" s="3">
        <v>2015</v>
      </c>
      <c r="E198" s="3">
        <v>2020</v>
      </c>
      <c r="F198" s="6" t="s">
        <v>775</v>
      </c>
      <c r="G198" s="6" t="s">
        <v>704</v>
      </c>
    </row>
    <row r="199" spans="1:7" ht="162" customHeight="1" x14ac:dyDescent="0.2">
      <c r="A199" s="87" t="str">
        <f>'[2]Приложение № 6 (приложение №5)'!A325</f>
        <v>5.2.</v>
      </c>
      <c r="B199" s="5" t="str">
        <f>'[2]Приложение № 6 (приложение №5)'!B325</f>
        <v>Основное мероприятие «Поддержка иных общественных организаций в Приморском крае»</v>
      </c>
      <c r="C199" s="87" t="str">
        <f>'[2]Приложение № 6 (приложение №5)'!C325</f>
        <v>департамент внутренней политики Приморского края</v>
      </c>
      <c r="D199" s="3">
        <v>2016</v>
      </c>
      <c r="E199" s="3">
        <v>2020</v>
      </c>
      <c r="F199" s="6" t="s">
        <v>776</v>
      </c>
      <c r="G199" s="6" t="s">
        <v>704</v>
      </c>
    </row>
    <row r="200" spans="1:7" ht="256.5" customHeight="1" x14ac:dyDescent="0.2">
      <c r="A200" s="3" t="str">
        <f>'[2]Приложение № 6 (приложение №5)'!A326</f>
        <v>5.2.1.</v>
      </c>
      <c r="B200" s="6" t="str">
        <f>'[2]Приложение № 6 (приложение №5)'!B326</f>
        <v>Предоставление субсидий Приморской краевой организации общероссийской общественной организации «Всероссийское общество инвалидов»</v>
      </c>
      <c r="C200" s="3" t="str">
        <f>'[2]Приложение № 6 (приложение №5)'!C326</f>
        <v>департамент внутренней политики Приморского края</v>
      </c>
      <c r="D200" s="3">
        <v>2016</v>
      </c>
      <c r="E200" s="3">
        <v>2020</v>
      </c>
      <c r="F200" s="6" t="s">
        <v>777</v>
      </c>
      <c r="G200" s="6" t="s">
        <v>704</v>
      </c>
    </row>
    <row r="201" spans="1:7" ht="238.5" customHeight="1" x14ac:dyDescent="0.2">
      <c r="A201" s="91"/>
      <c r="B201" s="10" t="s">
        <v>838</v>
      </c>
      <c r="C201" s="3" t="str">
        <f>C200</f>
        <v>департамент внутренней политики Приморского края</v>
      </c>
      <c r="D201" s="288" t="s">
        <v>778</v>
      </c>
      <c r="E201" s="289"/>
      <c r="F201" s="6" t="s">
        <v>779</v>
      </c>
      <c r="G201" s="6"/>
    </row>
    <row r="202" spans="1:7" ht="177.75" customHeight="1" x14ac:dyDescent="0.2">
      <c r="A202" s="3" t="str">
        <f>'[2]Приложение № 6 (приложение №5)'!A327</f>
        <v>5.2.2.</v>
      </c>
      <c r="B202" s="6" t="str">
        <f>'[2]Приложение № 6 (приложение №5)'!B327</f>
        <v>Предоставление субсидий Приморской краевой организации Общероссийской общественной организации инвалидов «Всероссийское ордена Трудового Красного Знамени общество слепых»</v>
      </c>
      <c r="C202" s="3" t="str">
        <f>'[2]Приложение № 6 (приложение №5)'!C327</f>
        <v>департамент внутренней политики Приморского края</v>
      </c>
      <c r="D202" s="3">
        <v>2016</v>
      </c>
      <c r="E202" s="3">
        <v>2020</v>
      </c>
      <c r="F202" s="6" t="s">
        <v>780</v>
      </c>
      <c r="G202" s="10" t="s">
        <v>704</v>
      </c>
    </row>
    <row r="203" spans="1:7" ht="137.25" customHeight="1" x14ac:dyDescent="0.2">
      <c r="A203" s="3"/>
      <c r="B203" s="10" t="s">
        <v>838</v>
      </c>
      <c r="C203" s="3" t="str">
        <f>C202</f>
        <v>департамент внутренней политики Приморского края</v>
      </c>
      <c r="D203" s="288" t="s">
        <v>778</v>
      </c>
      <c r="E203" s="289"/>
      <c r="F203" s="6" t="s">
        <v>779</v>
      </c>
      <c r="G203" s="10"/>
    </row>
    <row r="204" spans="1:7" ht="346.5" customHeight="1" x14ac:dyDescent="0.2">
      <c r="A204" s="3" t="str">
        <f>'[2]Приложение № 6 (приложение №5)'!A328</f>
        <v>5.2.3.</v>
      </c>
      <c r="B204" s="6" t="str">
        <f>'[2]Приложение № 6 (приложение №5)'!B328</f>
        <v>Предоставление субсидий Приморскому региональному отделению Общероссийской общественной организации инвалидов «Всероссийское общество глухих»</v>
      </c>
      <c r="C204" s="3" t="str">
        <f>'[2]Приложение № 6 (приложение №5)'!C328</f>
        <v>департамент внутренней политики Приморского края</v>
      </c>
      <c r="D204" s="3">
        <v>2016</v>
      </c>
      <c r="E204" s="3">
        <v>2020</v>
      </c>
      <c r="F204" s="6" t="s">
        <v>780</v>
      </c>
      <c r="G204" s="6" t="s">
        <v>704</v>
      </c>
    </row>
    <row r="205" spans="1:7" ht="189" customHeight="1" x14ac:dyDescent="0.2">
      <c r="A205" s="3"/>
      <c r="B205" s="10" t="s">
        <v>838</v>
      </c>
      <c r="C205" s="3" t="str">
        <f>C204</f>
        <v>департамент внутренней политики Приморского края</v>
      </c>
      <c r="D205" s="288" t="s">
        <v>778</v>
      </c>
      <c r="E205" s="289"/>
      <c r="F205" s="6" t="s">
        <v>779</v>
      </c>
      <c r="G205" s="10"/>
    </row>
    <row r="206" spans="1:7" ht="206.25" customHeight="1" x14ac:dyDescent="0.2">
      <c r="A206" s="3" t="str">
        <f>'[2]Приложение № 6 (приложение №5)'!A329</f>
        <v>5.2.4.</v>
      </c>
      <c r="B206" s="6" t="str">
        <f>'[2]Приложение № 6 (приложение №5)'!B329</f>
        <v>Предоставление субсидий Приморской краевой общественной организации ветеранов (пенсионеров) войны, труда, Вооруженных Сил и правоохранительных органов</v>
      </c>
      <c r="C206" s="3" t="str">
        <f>'[2]Приложение № 6 (приложение №5)'!C329</f>
        <v>департамент внутренней политики Приморского края</v>
      </c>
      <c r="D206" s="3">
        <v>2016</v>
      </c>
      <c r="E206" s="3">
        <v>2020</v>
      </c>
      <c r="F206" s="6" t="s">
        <v>781</v>
      </c>
      <c r="G206" s="6" t="s">
        <v>704</v>
      </c>
    </row>
    <row r="207" spans="1:7" ht="117" customHeight="1" x14ac:dyDescent="0.2">
      <c r="A207" s="3"/>
      <c r="B207" s="10" t="s">
        <v>838</v>
      </c>
      <c r="C207" s="3" t="str">
        <f>C206</f>
        <v>департамент внутренней политики Приморского края</v>
      </c>
      <c r="D207" s="288" t="s">
        <v>778</v>
      </c>
      <c r="E207" s="289"/>
      <c r="F207" s="6" t="s">
        <v>779</v>
      </c>
      <c r="G207" s="6"/>
    </row>
    <row r="208" spans="1:7" ht="14.25" customHeight="1" x14ac:dyDescent="0.2">
      <c r="B208" s="81"/>
      <c r="G208" s="102" t="s">
        <v>355</v>
      </c>
    </row>
    <row r="209" spans="2:2" ht="103.5" customHeight="1" x14ac:dyDescent="0.2">
      <c r="B209" s="81"/>
    </row>
    <row r="210" spans="2:2" ht="93.75" customHeight="1" x14ac:dyDescent="0.2"/>
  </sheetData>
  <mergeCells count="154">
    <mergeCell ref="G11:G13"/>
    <mergeCell ref="B21:B22"/>
    <mergeCell ref="D21:D22"/>
    <mergeCell ref="E21:E22"/>
    <mergeCell ref="F35:F36"/>
    <mergeCell ref="G35:G36"/>
    <mergeCell ref="D26:E26"/>
    <mergeCell ref="D27:E27"/>
    <mergeCell ref="F28:F29"/>
    <mergeCell ref="G28:G29"/>
    <mergeCell ref="D17:E17"/>
    <mergeCell ref="G17:G18"/>
    <mergeCell ref="D18:E18"/>
    <mergeCell ref="F19:F24"/>
    <mergeCell ref="G19:G24"/>
    <mergeCell ref="F1:G1"/>
    <mergeCell ref="A4:G4"/>
    <mergeCell ref="A5:G5"/>
    <mergeCell ref="A6:G6"/>
    <mergeCell ref="A8:A9"/>
    <mergeCell ref="B8:B9"/>
    <mergeCell ref="C8:C9"/>
    <mergeCell ref="D8:E8"/>
    <mergeCell ref="F8:F9"/>
    <mergeCell ref="G8:G9"/>
    <mergeCell ref="A21:A22"/>
    <mergeCell ref="A11:A13"/>
    <mergeCell ref="B11:B13"/>
    <mergeCell ref="A28:A29"/>
    <mergeCell ref="B28:B29"/>
    <mergeCell ref="D28:D29"/>
    <mergeCell ref="E28:E29"/>
    <mergeCell ref="D77:E77"/>
    <mergeCell ref="D78:E78"/>
    <mergeCell ref="D32:E32"/>
    <mergeCell ref="D33:E33"/>
    <mergeCell ref="D34:E34"/>
    <mergeCell ref="C11:C13"/>
    <mergeCell ref="D11:D13"/>
    <mergeCell ref="E11:E13"/>
    <mergeCell ref="D80:E80"/>
    <mergeCell ref="D81:E81"/>
    <mergeCell ref="A59:A75"/>
    <mergeCell ref="B59:B75"/>
    <mergeCell ref="C59:C75"/>
    <mergeCell ref="D59:D75"/>
    <mergeCell ref="E59:E75"/>
    <mergeCell ref="A37:A54"/>
    <mergeCell ref="B37:B54"/>
    <mergeCell ref="C37:C54"/>
    <mergeCell ref="D37:D54"/>
    <mergeCell ref="E37:E54"/>
    <mergeCell ref="D82:E82"/>
    <mergeCell ref="G37:G54"/>
    <mergeCell ref="D57:E57"/>
    <mergeCell ref="D58:E58"/>
    <mergeCell ref="A92:A93"/>
    <mergeCell ref="B92:B93"/>
    <mergeCell ref="D92:D93"/>
    <mergeCell ref="E92:E93"/>
    <mergeCell ref="F92:F93"/>
    <mergeCell ref="G92:G93"/>
    <mergeCell ref="C92:C93"/>
    <mergeCell ref="D83:E83"/>
    <mergeCell ref="G88:G89"/>
    <mergeCell ref="A90:A91"/>
    <mergeCell ref="B90:B91"/>
    <mergeCell ref="D90:D91"/>
    <mergeCell ref="E90:E91"/>
    <mergeCell ref="F90:F91"/>
    <mergeCell ref="G90:G91"/>
    <mergeCell ref="C90:C91"/>
    <mergeCell ref="F59:F75"/>
    <mergeCell ref="G59:G75"/>
    <mergeCell ref="F37:F54"/>
    <mergeCell ref="D79:E79"/>
    <mergeCell ref="F123:F124"/>
    <mergeCell ref="G123:G124"/>
    <mergeCell ref="F94:F95"/>
    <mergeCell ref="G94:G95"/>
    <mergeCell ref="D100:E100"/>
    <mergeCell ref="D103:E103"/>
    <mergeCell ref="D113:E113"/>
    <mergeCell ref="A114:A115"/>
    <mergeCell ref="B114:B115"/>
    <mergeCell ref="D114:D115"/>
    <mergeCell ref="E114:E115"/>
    <mergeCell ref="F114:F115"/>
    <mergeCell ref="G114:G115"/>
    <mergeCell ref="A116:A117"/>
    <mergeCell ref="B116:B117"/>
    <mergeCell ref="D116:D117"/>
    <mergeCell ref="E116:E117"/>
    <mergeCell ref="F116:F117"/>
    <mergeCell ref="G116:G117"/>
    <mergeCell ref="C114:C115"/>
    <mergeCell ref="C116:C117"/>
    <mergeCell ref="D118:E118"/>
    <mergeCell ref="D120:E120"/>
    <mergeCell ref="D122:E122"/>
    <mergeCell ref="D154:E154"/>
    <mergeCell ref="D159:E159"/>
    <mergeCell ref="A123:A124"/>
    <mergeCell ref="B123:B124"/>
    <mergeCell ref="C123:C124"/>
    <mergeCell ref="D123:D124"/>
    <mergeCell ref="E123:E124"/>
    <mergeCell ref="D142:E142"/>
    <mergeCell ref="D143:E143"/>
    <mergeCell ref="D144:E144"/>
    <mergeCell ref="D148:E148"/>
    <mergeCell ref="D152:E152"/>
    <mergeCell ref="D153:E153"/>
    <mergeCell ref="D131:E131"/>
    <mergeCell ref="D132:E132"/>
    <mergeCell ref="D133:E133"/>
    <mergeCell ref="D134:E134"/>
    <mergeCell ref="D178:E178"/>
    <mergeCell ref="A185:A186"/>
    <mergeCell ref="B185:B186"/>
    <mergeCell ref="D185:E185"/>
    <mergeCell ref="D186:E186"/>
    <mergeCell ref="B172:B174"/>
    <mergeCell ref="F160:F161"/>
    <mergeCell ref="G160:G161"/>
    <mergeCell ref="D167:E167"/>
    <mergeCell ref="D168:E168"/>
    <mergeCell ref="D169:E169"/>
    <mergeCell ref="A172:A173"/>
    <mergeCell ref="C172:C173"/>
    <mergeCell ref="D172:E173"/>
    <mergeCell ref="F172:F173"/>
    <mergeCell ref="G172:G173"/>
    <mergeCell ref="A160:A161"/>
    <mergeCell ref="B160:B161"/>
    <mergeCell ref="C160:C161"/>
    <mergeCell ref="D160:D161"/>
    <mergeCell ref="E160:E161"/>
    <mergeCell ref="D205:E205"/>
    <mergeCell ref="D207:E207"/>
    <mergeCell ref="F191:F193"/>
    <mergeCell ref="G191:G193"/>
    <mergeCell ref="D195:E195"/>
    <mergeCell ref="D197:E197"/>
    <mergeCell ref="D201:E201"/>
    <mergeCell ref="D203:E203"/>
    <mergeCell ref="A187:A188"/>
    <mergeCell ref="B187:B188"/>
    <mergeCell ref="D187:E187"/>
    <mergeCell ref="D188:E188"/>
    <mergeCell ref="A191:A193"/>
    <mergeCell ref="B191:B193"/>
    <mergeCell ref="D191:D193"/>
    <mergeCell ref="E191:E193"/>
  </mergeCells>
  <pageMargins left="0.86614173228346458" right="0.47244094488188981" top="0.6692913385826772" bottom="0.6692913385826772" header="0.31496062992125984" footer="0.31496062992125984"/>
  <pageSetup paperSize="9" scale="70" fitToHeight="0" orientation="landscape" r:id="rId1"/>
  <headerFooter differentFirst="1">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view="pageBreakPreview" zoomScale="70" zoomScaleNormal="70" zoomScaleSheetLayoutView="70" workbookViewId="0">
      <selection activeCell="J1" sqref="J1:P1"/>
    </sheetView>
  </sheetViews>
  <sheetFormatPr defaultRowHeight="12.75" x14ac:dyDescent="0.2"/>
  <cols>
    <col min="1" max="1" width="9.28515625" style="1" bestFit="1" customWidth="1"/>
    <col min="2" max="2" width="31.85546875" style="1" customWidth="1"/>
    <col min="3" max="3" width="9.5703125" style="1" bestFit="1" customWidth="1"/>
    <col min="4" max="4" width="11.5703125" style="1" customWidth="1"/>
    <col min="5" max="6" width="10.7109375" style="1" bestFit="1" customWidth="1"/>
    <col min="7" max="7" width="10.42578125" style="1" customWidth="1"/>
    <col min="8" max="8" width="10.85546875" style="1" customWidth="1"/>
    <col min="9" max="9" width="11.42578125" style="1" customWidth="1"/>
    <col min="10" max="12" width="12.85546875" style="1" customWidth="1"/>
    <col min="13" max="13" width="12" style="1" bestFit="1" customWidth="1"/>
    <col min="14" max="14" width="11.85546875" style="1" customWidth="1"/>
    <col min="15" max="15" width="11.42578125" style="1" customWidth="1"/>
    <col min="16" max="16" width="11.5703125" style="1" customWidth="1"/>
    <col min="17" max="16384" width="9.140625" style="1"/>
  </cols>
  <sheetData>
    <row r="1" spans="1:16" ht="191.25" customHeight="1" x14ac:dyDescent="0.2">
      <c r="A1" s="59"/>
      <c r="J1" s="326" t="s">
        <v>841</v>
      </c>
      <c r="K1" s="326"/>
      <c r="L1" s="326"/>
      <c r="M1" s="326"/>
      <c r="N1" s="326"/>
      <c r="O1" s="326"/>
      <c r="P1" s="326"/>
    </row>
    <row r="2" spans="1:16" ht="11.25" customHeight="1" x14ac:dyDescent="0.2">
      <c r="A2" s="60"/>
    </row>
    <row r="3" spans="1:16" ht="8.25" customHeight="1" x14ac:dyDescent="0.2">
      <c r="A3" s="61"/>
    </row>
    <row r="4" spans="1:16" ht="27" customHeight="1" x14ac:dyDescent="0.2">
      <c r="A4" s="337" t="s">
        <v>589</v>
      </c>
      <c r="B4" s="337"/>
      <c r="C4" s="337"/>
      <c r="D4" s="337"/>
      <c r="E4" s="337"/>
      <c r="F4" s="337"/>
      <c r="G4" s="337"/>
      <c r="H4" s="337"/>
      <c r="I4" s="337"/>
      <c r="J4" s="337"/>
      <c r="K4" s="337"/>
      <c r="L4" s="337"/>
      <c r="M4" s="337"/>
      <c r="N4" s="337"/>
      <c r="O4" s="337"/>
      <c r="P4" s="337"/>
    </row>
    <row r="5" spans="1:16" ht="79.5" customHeight="1" x14ac:dyDescent="0.2">
      <c r="A5" s="338" t="s">
        <v>590</v>
      </c>
      <c r="B5" s="338"/>
      <c r="C5" s="338"/>
      <c r="D5" s="338"/>
      <c r="E5" s="338"/>
      <c r="F5" s="338"/>
      <c r="G5" s="338"/>
      <c r="H5" s="338"/>
      <c r="I5" s="338"/>
      <c r="J5" s="338"/>
      <c r="K5" s="338"/>
      <c r="L5" s="338"/>
      <c r="M5" s="338"/>
      <c r="N5" s="338"/>
      <c r="O5" s="338"/>
      <c r="P5" s="338"/>
    </row>
    <row r="6" spans="1:16" ht="15.75" x14ac:dyDescent="0.2">
      <c r="A6" s="62"/>
    </row>
    <row r="7" spans="1:16" ht="48" customHeight="1" x14ac:dyDescent="0.2">
      <c r="A7" s="330" t="s">
        <v>591</v>
      </c>
      <c r="B7" s="330" t="s">
        <v>592</v>
      </c>
      <c r="C7" s="333" t="s">
        <v>593</v>
      </c>
      <c r="D7" s="339"/>
      <c r="E7" s="339"/>
      <c r="F7" s="339"/>
      <c r="G7" s="339"/>
      <c r="H7" s="339"/>
      <c r="I7" s="340"/>
      <c r="J7" s="330" t="s">
        <v>594</v>
      </c>
      <c r="K7" s="330"/>
      <c r="L7" s="330"/>
      <c r="M7" s="330"/>
      <c r="N7" s="330"/>
      <c r="O7" s="330"/>
      <c r="P7" s="330"/>
    </row>
    <row r="8" spans="1:16" ht="33" customHeight="1" x14ac:dyDescent="0.2">
      <c r="A8" s="330"/>
      <c r="B8" s="330"/>
      <c r="C8" s="9" t="s">
        <v>595</v>
      </c>
      <c r="D8" s="9" t="s">
        <v>596</v>
      </c>
      <c r="E8" s="9" t="s">
        <v>481</v>
      </c>
      <c r="F8" s="9" t="s">
        <v>597</v>
      </c>
      <c r="G8" s="9" t="s">
        <v>586</v>
      </c>
      <c r="H8" s="9" t="s">
        <v>598</v>
      </c>
      <c r="I8" s="9" t="s">
        <v>588</v>
      </c>
      <c r="J8" s="9" t="s">
        <v>595</v>
      </c>
      <c r="K8" s="9" t="s">
        <v>596</v>
      </c>
      <c r="L8" s="9" t="s">
        <v>481</v>
      </c>
      <c r="M8" s="9" t="s">
        <v>597</v>
      </c>
      <c r="N8" s="9" t="s">
        <v>586</v>
      </c>
      <c r="O8" s="9" t="s">
        <v>598</v>
      </c>
      <c r="P8" s="9" t="s">
        <v>588</v>
      </c>
    </row>
    <row r="9" spans="1:16" ht="15.75" x14ac:dyDescent="0.2">
      <c r="A9" s="9">
        <v>1</v>
      </c>
      <c r="B9" s="9">
        <v>2</v>
      </c>
      <c r="C9" s="9">
        <v>3</v>
      </c>
      <c r="D9" s="9">
        <v>4</v>
      </c>
      <c r="E9" s="9">
        <v>5</v>
      </c>
      <c r="F9" s="9">
        <v>6</v>
      </c>
      <c r="G9" s="9">
        <v>7</v>
      </c>
      <c r="H9" s="9">
        <v>8</v>
      </c>
      <c r="I9" s="9">
        <v>9</v>
      </c>
      <c r="J9" s="9">
        <v>10</v>
      </c>
      <c r="K9" s="9">
        <v>11</v>
      </c>
      <c r="L9" s="9">
        <v>12</v>
      </c>
      <c r="M9" s="9">
        <v>13</v>
      </c>
      <c r="N9" s="9">
        <v>14</v>
      </c>
      <c r="O9" s="9">
        <v>15</v>
      </c>
      <c r="P9" s="9">
        <v>16</v>
      </c>
    </row>
    <row r="10" spans="1:16" ht="245.25" customHeight="1" x14ac:dyDescent="0.2">
      <c r="A10" s="3" t="s">
        <v>2</v>
      </c>
      <c r="B10" s="10" t="s">
        <v>599</v>
      </c>
      <c r="C10" s="3">
        <v>63300.2</v>
      </c>
      <c r="D10" s="63">
        <v>142458.16</v>
      </c>
      <c r="E10" s="64" t="s">
        <v>109</v>
      </c>
      <c r="F10" s="64" t="s">
        <v>109</v>
      </c>
      <c r="G10" s="64" t="s">
        <v>109</v>
      </c>
      <c r="H10" s="64" t="s">
        <v>109</v>
      </c>
      <c r="I10" s="63" t="s">
        <v>600</v>
      </c>
      <c r="J10" s="63">
        <v>194035.96</v>
      </c>
      <c r="K10" s="63">
        <v>171235</v>
      </c>
      <c r="L10" s="64" t="s">
        <v>109</v>
      </c>
      <c r="M10" s="64" t="s">
        <v>109</v>
      </c>
      <c r="N10" s="64" t="s">
        <v>109</v>
      </c>
      <c r="O10" s="64" t="s">
        <v>109</v>
      </c>
      <c r="P10" s="64"/>
    </row>
    <row r="11" spans="1:16" ht="68.25" customHeight="1" x14ac:dyDescent="0.2">
      <c r="A11" s="3" t="s">
        <v>8</v>
      </c>
      <c r="B11" s="10" t="s">
        <v>601</v>
      </c>
      <c r="C11" s="3">
        <v>17</v>
      </c>
      <c r="D11" s="3">
        <v>16</v>
      </c>
      <c r="E11" s="64" t="s">
        <v>109</v>
      </c>
      <c r="F11" s="64" t="s">
        <v>109</v>
      </c>
      <c r="G11" s="64" t="s">
        <v>109</v>
      </c>
      <c r="H11" s="64" t="s">
        <v>109</v>
      </c>
      <c r="I11" s="64" t="s">
        <v>109</v>
      </c>
      <c r="J11" s="63">
        <v>20660</v>
      </c>
      <c r="K11" s="63">
        <v>19200</v>
      </c>
      <c r="L11" s="64" t="s">
        <v>109</v>
      </c>
      <c r="M11" s="64" t="s">
        <v>109</v>
      </c>
      <c r="N11" s="64" t="s">
        <v>109</v>
      </c>
      <c r="O11" s="64" t="s">
        <v>109</v>
      </c>
      <c r="P11" s="64" t="s">
        <v>109</v>
      </c>
    </row>
    <row r="12" spans="1:16" ht="69" customHeight="1" x14ac:dyDescent="0.2">
      <c r="A12" s="3" t="s">
        <v>23</v>
      </c>
      <c r="B12" s="10" t="s">
        <v>602</v>
      </c>
      <c r="C12" s="3">
        <v>150</v>
      </c>
      <c r="D12" s="3">
        <v>151</v>
      </c>
      <c r="E12" s="64" t="s">
        <v>109</v>
      </c>
      <c r="F12" s="64" t="s">
        <v>109</v>
      </c>
      <c r="G12" s="64" t="s">
        <v>109</v>
      </c>
      <c r="H12" s="64" t="s">
        <v>109</v>
      </c>
      <c r="I12" s="64" t="s">
        <v>109</v>
      </c>
      <c r="J12" s="63">
        <v>212207.99</v>
      </c>
      <c r="K12" s="63">
        <v>162545</v>
      </c>
      <c r="L12" s="64" t="s">
        <v>109</v>
      </c>
      <c r="M12" s="64" t="s">
        <v>109</v>
      </c>
      <c r="N12" s="64" t="s">
        <v>109</v>
      </c>
      <c r="O12" s="64" t="s">
        <v>109</v>
      </c>
      <c r="P12" s="64" t="s">
        <v>109</v>
      </c>
    </row>
    <row r="13" spans="1:16" s="69" customFormat="1" ht="78.75" x14ac:dyDescent="0.2">
      <c r="A13" s="65" t="s">
        <v>27</v>
      </c>
      <c r="B13" s="66" t="s">
        <v>603</v>
      </c>
      <c r="C13" s="65">
        <v>3275.5</v>
      </c>
      <c r="D13" s="65">
        <v>3292</v>
      </c>
      <c r="E13" s="67" t="s">
        <v>109</v>
      </c>
      <c r="F13" s="67" t="s">
        <v>109</v>
      </c>
      <c r="G13" s="67" t="s">
        <v>109</v>
      </c>
      <c r="H13" s="67" t="s">
        <v>109</v>
      </c>
      <c r="I13" s="67" t="s">
        <v>109</v>
      </c>
      <c r="J13" s="68">
        <v>169786.79</v>
      </c>
      <c r="K13" s="68">
        <v>197011</v>
      </c>
      <c r="L13" s="68"/>
      <c r="M13" s="68"/>
      <c r="N13" s="68"/>
      <c r="O13" s="68"/>
      <c r="P13" s="68"/>
    </row>
    <row r="14" spans="1:16" ht="94.5" x14ac:dyDescent="0.2">
      <c r="A14" s="3" t="s">
        <v>110</v>
      </c>
      <c r="B14" s="10" t="s">
        <v>604</v>
      </c>
      <c r="C14" s="3">
        <v>16</v>
      </c>
      <c r="D14" s="3">
        <v>32</v>
      </c>
      <c r="E14" s="64" t="s">
        <v>109</v>
      </c>
      <c r="F14" s="64" t="s">
        <v>109</v>
      </c>
      <c r="G14" s="64" t="s">
        <v>109</v>
      </c>
      <c r="H14" s="64" t="s">
        <v>109</v>
      </c>
      <c r="I14" s="64" t="s">
        <v>109</v>
      </c>
      <c r="J14" s="63">
        <v>12300</v>
      </c>
      <c r="K14" s="63">
        <v>19000</v>
      </c>
      <c r="L14" s="64" t="s">
        <v>109</v>
      </c>
      <c r="M14" s="64" t="s">
        <v>109</v>
      </c>
      <c r="N14" s="64" t="s">
        <v>109</v>
      </c>
      <c r="O14" s="64" t="s">
        <v>109</v>
      </c>
      <c r="P14" s="64" t="s">
        <v>109</v>
      </c>
    </row>
    <row r="15" spans="1:16" s="70" customFormat="1" ht="213.75" customHeight="1" x14ac:dyDescent="0.2">
      <c r="A15" s="3" t="s">
        <v>372</v>
      </c>
      <c r="B15" s="10" t="s">
        <v>605</v>
      </c>
      <c r="C15" s="3"/>
      <c r="D15" s="3"/>
      <c r="E15" s="103">
        <v>145.01</v>
      </c>
      <c r="F15" s="103">
        <v>145.01</v>
      </c>
      <c r="G15" s="103">
        <v>145.01</v>
      </c>
      <c r="H15" s="103">
        <v>145.01</v>
      </c>
      <c r="I15" s="103">
        <v>145.01</v>
      </c>
      <c r="J15" s="3"/>
      <c r="K15" s="3"/>
      <c r="L15" s="3">
        <v>341317</v>
      </c>
      <c r="M15" s="3">
        <v>341317</v>
      </c>
      <c r="N15" s="3">
        <v>341317</v>
      </c>
      <c r="O15" s="3">
        <v>341317</v>
      </c>
      <c r="P15" s="3">
        <v>341317</v>
      </c>
    </row>
    <row r="16" spans="1:16" s="70" customFormat="1" ht="150.75" customHeight="1" x14ac:dyDescent="0.2">
      <c r="A16" s="8" t="s">
        <v>375</v>
      </c>
      <c r="B16" s="18" t="s">
        <v>606</v>
      </c>
      <c r="C16" s="8" t="s">
        <v>109</v>
      </c>
      <c r="D16" s="8" t="s">
        <v>109</v>
      </c>
      <c r="E16" s="8">
        <v>300000</v>
      </c>
      <c r="F16" s="8">
        <v>249000</v>
      </c>
      <c r="G16" s="8">
        <v>249000</v>
      </c>
      <c r="H16" s="8">
        <v>249000</v>
      </c>
      <c r="I16" s="8">
        <v>249000</v>
      </c>
      <c r="J16" s="8" t="s">
        <v>109</v>
      </c>
      <c r="K16" s="8" t="s">
        <v>109</v>
      </c>
      <c r="L16" s="8">
        <v>159695</v>
      </c>
      <c r="M16" s="8">
        <v>131715</v>
      </c>
      <c r="N16" s="8">
        <v>131715</v>
      </c>
      <c r="O16" s="8">
        <v>131715</v>
      </c>
      <c r="P16" s="8">
        <v>131715</v>
      </c>
    </row>
    <row r="17" spans="1:16" ht="183" customHeight="1" x14ac:dyDescent="0.2">
      <c r="A17" s="71"/>
      <c r="B17" s="19" t="s">
        <v>607</v>
      </c>
      <c r="C17" s="71"/>
      <c r="D17" s="71"/>
      <c r="E17" s="71"/>
      <c r="F17" s="71"/>
      <c r="G17" s="71"/>
      <c r="H17" s="71"/>
      <c r="I17" s="71"/>
      <c r="J17" s="71"/>
      <c r="K17" s="71"/>
      <c r="L17" s="71"/>
      <c r="M17" s="71"/>
      <c r="N17" s="71"/>
      <c r="O17" s="71"/>
      <c r="P17" s="71"/>
    </row>
    <row r="18" spans="1:16" ht="78.75" x14ac:dyDescent="0.2">
      <c r="A18" s="3" t="s">
        <v>377</v>
      </c>
      <c r="B18" s="10" t="s">
        <v>608</v>
      </c>
      <c r="C18" s="3" t="s">
        <v>109</v>
      </c>
      <c r="D18" s="3" t="s">
        <v>109</v>
      </c>
      <c r="E18" s="3">
        <v>4</v>
      </c>
      <c r="F18" s="3">
        <v>4</v>
      </c>
      <c r="G18" s="3">
        <v>4</v>
      </c>
      <c r="H18" s="3">
        <v>4</v>
      </c>
      <c r="I18" s="3">
        <v>4</v>
      </c>
      <c r="J18" s="3" t="s">
        <v>109</v>
      </c>
      <c r="K18" s="3" t="s">
        <v>109</v>
      </c>
      <c r="L18" s="3">
        <v>19010</v>
      </c>
      <c r="M18" s="3">
        <v>19010</v>
      </c>
      <c r="N18" s="3">
        <v>19010</v>
      </c>
      <c r="O18" s="3">
        <v>19010</v>
      </c>
      <c r="P18" s="3">
        <v>19010</v>
      </c>
    </row>
    <row r="19" spans="1:16" ht="94.5" x14ac:dyDescent="0.2">
      <c r="A19" s="3" t="s">
        <v>379</v>
      </c>
      <c r="B19" s="10" t="s">
        <v>609</v>
      </c>
      <c r="C19" s="3" t="s">
        <v>109</v>
      </c>
      <c r="D19" s="3" t="s">
        <v>109</v>
      </c>
      <c r="E19" s="3">
        <v>4</v>
      </c>
      <c r="F19" s="3">
        <v>4</v>
      </c>
      <c r="G19" s="3">
        <v>4</v>
      </c>
      <c r="H19" s="3">
        <v>4</v>
      </c>
      <c r="I19" s="3">
        <v>4</v>
      </c>
      <c r="J19" s="3" t="s">
        <v>109</v>
      </c>
      <c r="K19" s="3" t="s">
        <v>109</v>
      </c>
      <c r="L19" s="3">
        <v>35149</v>
      </c>
      <c r="M19" s="3">
        <v>35149</v>
      </c>
      <c r="N19" s="3">
        <v>35149</v>
      </c>
      <c r="O19" s="3">
        <v>35149</v>
      </c>
      <c r="P19" s="3">
        <v>35149</v>
      </c>
    </row>
    <row r="20" spans="1:16" ht="47.25" x14ac:dyDescent="0.2">
      <c r="A20" s="3" t="s">
        <v>381</v>
      </c>
      <c r="B20" s="10" t="s">
        <v>610</v>
      </c>
      <c r="C20" s="3" t="s">
        <v>109</v>
      </c>
      <c r="D20" s="3" t="s">
        <v>109</v>
      </c>
      <c r="E20" s="103">
        <v>6</v>
      </c>
      <c r="F20" s="3">
        <v>5</v>
      </c>
      <c r="G20" s="3">
        <v>5</v>
      </c>
      <c r="H20" s="3">
        <v>5</v>
      </c>
      <c r="I20" s="3">
        <v>5</v>
      </c>
      <c r="J20" s="3" t="s">
        <v>109</v>
      </c>
      <c r="K20" s="3" t="s">
        <v>109</v>
      </c>
      <c r="L20" s="103">
        <v>10500</v>
      </c>
      <c r="M20" s="3">
        <v>500</v>
      </c>
      <c r="N20" s="3">
        <v>500</v>
      </c>
      <c r="O20" s="3">
        <v>500</v>
      </c>
      <c r="P20" s="3">
        <v>500</v>
      </c>
    </row>
    <row r="21" spans="1:16" ht="63" x14ac:dyDescent="0.2">
      <c r="A21" s="3" t="s">
        <v>384</v>
      </c>
      <c r="B21" s="10" t="s">
        <v>611</v>
      </c>
      <c r="C21" s="3" t="s">
        <v>109</v>
      </c>
      <c r="D21" s="3" t="s">
        <v>109</v>
      </c>
      <c r="E21" s="3">
        <v>26</v>
      </c>
      <c r="F21" s="3">
        <v>7</v>
      </c>
      <c r="G21" s="3">
        <v>7</v>
      </c>
      <c r="H21" s="3">
        <v>7</v>
      </c>
      <c r="I21" s="3">
        <v>7</v>
      </c>
      <c r="J21" s="3" t="s">
        <v>109</v>
      </c>
      <c r="K21" s="3" t="s">
        <v>109</v>
      </c>
      <c r="L21" s="3">
        <v>8000</v>
      </c>
      <c r="M21" s="3">
        <v>2000</v>
      </c>
      <c r="N21" s="3">
        <v>2000</v>
      </c>
      <c r="O21" s="3">
        <v>2000</v>
      </c>
      <c r="P21" s="3">
        <v>2000</v>
      </c>
    </row>
    <row r="22" spans="1:16" ht="63" x14ac:dyDescent="0.2">
      <c r="A22" s="3" t="s">
        <v>387</v>
      </c>
      <c r="B22" s="10" t="s">
        <v>612</v>
      </c>
      <c r="C22" s="3" t="s">
        <v>109</v>
      </c>
      <c r="D22" s="3" t="s">
        <v>109</v>
      </c>
      <c r="E22" s="3">
        <v>3</v>
      </c>
      <c r="F22" s="3">
        <v>1</v>
      </c>
      <c r="G22" s="3">
        <v>1</v>
      </c>
      <c r="H22" s="3">
        <v>1</v>
      </c>
      <c r="I22" s="3">
        <v>1</v>
      </c>
      <c r="J22" s="3" t="s">
        <v>109</v>
      </c>
      <c r="K22" s="3" t="s">
        <v>109</v>
      </c>
      <c r="L22" s="3">
        <v>1000</v>
      </c>
      <c r="M22" s="3">
        <v>300</v>
      </c>
      <c r="N22" s="3">
        <v>300</v>
      </c>
      <c r="O22" s="3">
        <v>300</v>
      </c>
      <c r="P22" s="3">
        <v>300</v>
      </c>
    </row>
    <row r="23" spans="1:16" s="69" customFormat="1" ht="15.75" x14ac:dyDescent="0.2">
      <c r="A23" s="334" t="s">
        <v>613</v>
      </c>
      <c r="B23" s="335"/>
      <c r="C23" s="335"/>
      <c r="D23" s="335"/>
      <c r="E23" s="335"/>
      <c r="F23" s="335"/>
      <c r="G23" s="335"/>
      <c r="H23" s="335"/>
      <c r="I23" s="336"/>
      <c r="J23" s="72">
        <f t="shared" ref="J23:P23" si="0">SUM(J10:J22)</f>
        <v>608990.74</v>
      </c>
      <c r="K23" s="72">
        <f t="shared" si="0"/>
        <v>568991</v>
      </c>
      <c r="L23" s="104">
        <f t="shared" si="0"/>
        <v>574671</v>
      </c>
      <c r="M23" s="72">
        <f t="shared" si="0"/>
        <v>529991</v>
      </c>
      <c r="N23" s="72">
        <f t="shared" si="0"/>
        <v>529991</v>
      </c>
      <c r="O23" s="72">
        <f t="shared" si="0"/>
        <v>529991</v>
      </c>
      <c r="P23" s="72">
        <f t="shared" si="0"/>
        <v>529991</v>
      </c>
    </row>
    <row r="24" spans="1:16" ht="15.75" x14ac:dyDescent="0.2">
      <c r="A24" s="73"/>
      <c r="B24" s="74"/>
      <c r="C24" s="75"/>
      <c r="D24" s="75"/>
      <c r="E24" s="73"/>
      <c r="F24" s="73"/>
      <c r="G24" s="73"/>
      <c r="H24" s="73"/>
      <c r="I24" s="75"/>
      <c r="J24" s="76"/>
      <c r="K24" s="76"/>
      <c r="L24" s="76"/>
      <c r="M24" s="76"/>
      <c r="N24" s="76"/>
      <c r="O24" s="76"/>
      <c r="P24" s="76" t="s">
        <v>355</v>
      </c>
    </row>
    <row r="27" spans="1:16" x14ac:dyDescent="0.2">
      <c r="M27" s="2"/>
    </row>
  </sheetData>
  <mergeCells count="8">
    <mergeCell ref="A23:I23"/>
    <mergeCell ref="J1:P1"/>
    <mergeCell ref="A4:P4"/>
    <mergeCell ref="A5:P5"/>
    <mergeCell ref="A7:A8"/>
    <mergeCell ref="B7:B8"/>
    <mergeCell ref="C7:I7"/>
    <mergeCell ref="J7:P7"/>
  </mergeCells>
  <pageMargins left="0.70866141732283472" right="0.70866141732283472" top="0.74803149606299213" bottom="0.74803149606299213" header="0.31496062992125984" footer="0.31496062992125984"/>
  <pageSetup paperSize="9" scale="65" fitToHeight="0" orientation="landscape" r:id="rId1"/>
  <headerFooter differentFirst="1">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48"/>
  <sheetViews>
    <sheetView view="pageBreakPreview" topLeftCell="C1" zoomScale="70" zoomScaleNormal="70" zoomScaleSheetLayoutView="70" workbookViewId="0">
      <selection activeCell="J1" sqref="J1:P1"/>
    </sheetView>
  </sheetViews>
  <sheetFormatPr defaultRowHeight="15" x14ac:dyDescent="0.2"/>
  <cols>
    <col min="1" max="1" width="10.7109375" style="140" customWidth="1"/>
    <col min="2" max="2" width="51.140625" style="141" customWidth="1"/>
    <col min="3" max="3" width="33.28515625" style="140" customWidth="1"/>
    <col min="4" max="4" width="9.140625" style="140"/>
    <col min="5" max="5" width="7.85546875" style="140" customWidth="1"/>
    <col min="6" max="6" width="20" style="140" customWidth="1"/>
    <col min="7" max="7" width="8.5703125" style="140" customWidth="1"/>
    <col min="8" max="8" width="15" style="140" customWidth="1"/>
    <col min="9" max="9" width="15.7109375" style="140" customWidth="1"/>
    <col min="10" max="10" width="17.85546875" style="140" customWidth="1"/>
    <col min="11" max="11" width="16.7109375" style="140" customWidth="1"/>
    <col min="12" max="12" width="16.5703125" style="140" customWidth="1"/>
    <col min="13" max="15" width="15.5703125" style="140" customWidth="1"/>
    <col min="16" max="16" width="17.5703125" style="140" customWidth="1"/>
    <col min="17" max="17" width="0.140625" style="140" customWidth="1"/>
    <col min="18" max="20" width="15.42578125" style="140" bestFit="1" customWidth="1"/>
    <col min="21" max="16384" width="9.140625" style="140"/>
  </cols>
  <sheetData>
    <row r="1" spans="1:27" ht="251.25" customHeight="1" x14ac:dyDescent="0.2">
      <c r="G1" s="142"/>
      <c r="I1" s="143"/>
      <c r="J1" s="341" t="s">
        <v>911</v>
      </c>
      <c r="K1" s="341"/>
      <c r="L1" s="341"/>
      <c r="M1" s="341"/>
      <c r="N1" s="341"/>
      <c r="O1" s="341"/>
      <c r="P1" s="341"/>
    </row>
    <row r="2" spans="1:27" ht="0.75" hidden="1" customHeight="1" x14ac:dyDescent="0.2">
      <c r="F2" s="144"/>
      <c r="G2" s="144"/>
      <c r="H2" s="144"/>
      <c r="I2" s="144"/>
      <c r="J2" s="144"/>
      <c r="K2" s="144"/>
      <c r="L2" s="144"/>
      <c r="M2" s="144"/>
      <c r="N2" s="144"/>
      <c r="O2" s="144"/>
      <c r="P2" s="144"/>
    </row>
    <row r="3" spans="1:27" ht="29.25" customHeight="1" x14ac:dyDescent="0.2">
      <c r="A3" s="346" t="s">
        <v>113</v>
      </c>
      <c r="B3" s="346"/>
      <c r="C3" s="346"/>
      <c r="D3" s="346"/>
      <c r="E3" s="346"/>
      <c r="F3" s="346"/>
      <c r="G3" s="346"/>
      <c r="H3" s="346"/>
      <c r="I3" s="346"/>
      <c r="J3" s="346"/>
      <c r="K3" s="346"/>
      <c r="L3" s="346"/>
      <c r="M3" s="346"/>
      <c r="N3" s="346"/>
      <c r="O3" s="346"/>
      <c r="P3" s="346"/>
    </row>
    <row r="4" spans="1:27" ht="79.5" customHeight="1" x14ac:dyDescent="0.2">
      <c r="A4" s="347" t="s">
        <v>231</v>
      </c>
      <c r="B4" s="347"/>
      <c r="C4" s="347"/>
      <c r="D4" s="347"/>
      <c r="E4" s="347"/>
      <c r="F4" s="347"/>
      <c r="G4" s="347"/>
      <c r="H4" s="347"/>
      <c r="I4" s="347"/>
      <c r="J4" s="347"/>
      <c r="K4" s="347"/>
      <c r="L4" s="347"/>
      <c r="M4" s="347"/>
      <c r="N4" s="347"/>
      <c r="O4" s="347"/>
      <c r="P4" s="347"/>
    </row>
    <row r="5" spans="1:27" ht="19.5" hidden="1" customHeight="1" x14ac:dyDescent="0.2">
      <c r="B5" s="140"/>
    </row>
    <row r="6" spans="1:27" ht="12.75" customHeight="1" x14ac:dyDescent="0.2">
      <c r="F6" s="144"/>
      <c r="G6" s="144"/>
      <c r="H6" s="144"/>
      <c r="I6" s="144"/>
      <c r="J6" s="144"/>
      <c r="K6" s="144"/>
      <c r="L6" s="144"/>
      <c r="M6" s="144"/>
      <c r="N6" s="144"/>
      <c r="O6" s="144"/>
      <c r="P6" s="144"/>
    </row>
    <row r="7" spans="1:27" ht="47.25" customHeight="1" x14ac:dyDescent="0.2">
      <c r="A7" s="348" t="s">
        <v>0</v>
      </c>
      <c r="B7" s="348" t="s">
        <v>839</v>
      </c>
      <c r="C7" s="348" t="s">
        <v>1</v>
      </c>
      <c r="D7" s="360" t="s">
        <v>28</v>
      </c>
      <c r="E7" s="360"/>
      <c r="F7" s="360"/>
      <c r="G7" s="360"/>
      <c r="H7" s="361" t="s">
        <v>67</v>
      </c>
      <c r="I7" s="362"/>
      <c r="J7" s="362"/>
      <c r="K7" s="362"/>
      <c r="L7" s="362"/>
      <c r="M7" s="362"/>
      <c r="N7" s="362"/>
      <c r="O7" s="362"/>
      <c r="P7" s="363"/>
    </row>
    <row r="8" spans="1:27" ht="37.5" customHeight="1" x14ac:dyDescent="0.2">
      <c r="A8" s="349"/>
      <c r="B8" s="349"/>
      <c r="C8" s="349"/>
      <c r="D8" s="248" t="s">
        <v>29</v>
      </c>
      <c r="E8" s="248" t="s">
        <v>112</v>
      </c>
      <c r="F8" s="248" t="s">
        <v>30</v>
      </c>
      <c r="G8" s="248" t="s">
        <v>31</v>
      </c>
      <c r="H8" s="248">
        <v>2013</v>
      </c>
      <c r="I8" s="248">
        <v>2014</v>
      </c>
      <c r="J8" s="248">
        <v>2015</v>
      </c>
      <c r="K8" s="248">
        <v>2016</v>
      </c>
      <c r="L8" s="248">
        <v>2017</v>
      </c>
      <c r="M8" s="248">
        <v>2018</v>
      </c>
      <c r="N8" s="248">
        <v>2019</v>
      </c>
      <c r="O8" s="248">
        <v>2020</v>
      </c>
      <c r="P8" s="248" t="s">
        <v>3</v>
      </c>
    </row>
    <row r="9" spans="1:27" s="145" customFormat="1" ht="18" customHeight="1" x14ac:dyDescent="0.2">
      <c r="A9" s="114">
        <v>1</v>
      </c>
      <c r="B9" s="115">
        <v>2</v>
      </c>
      <c r="C9" s="115">
        <v>3</v>
      </c>
      <c r="D9" s="115">
        <v>4</v>
      </c>
      <c r="E9" s="115">
        <v>5</v>
      </c>
      <c r="F9" s="115">
        <v>6</v>
      </c>
      <c r="G9" s="115">
        <v>7</v>
      </c>
      <c r="H9" s="115">
        <v>8</v>
      </c>
      <c r="I9" s="115">
        <v>9</v>
      </c>
      <c r="J9" s="115">
        <v>10</v>
      </c>
      <c r="K9" s="115">
        <v>11</v>
      </c>
      <c r="L9" s="115">
        <v>12</v>
      </c>
      <c r="M9" s="115">
        <v>13</v>
      </c>
      <c r="N9" s="115">
        <v>14</v>
      </c>
      <c r="O9" s="115">
        <v>15</v>
      </c>
      <c r="P9" s="115">
        <v>16</v>
      </c>
    </row>
    <row r="10" spans="1:27" ht="15.75" customHeight="1" x14ac:dyDescent="0.2">
      <c r="A10" s="350"/>
      <c r="B10" s="355" t="str">
        <f>'[2]Приложение № 7 (приложение № 6)'!B10</f>
        <v>Государственная программа Приморского края «Экономическое развитие и инновационная экономика Приморского     края»    на    2013 - 2020 годы</v>
      </c>
      <c r="C10" s="238" t="s">
        <v>3</v>
      </c>
      <c r="D10" s="247" t="s">
        <v>32</v>
      </c>
      <c r="E10" s="247" t="s">
        <v>32</v>
      </c>
      <c r="F10" s="247" t="s">
        <v>32</v>
      </c>
      <c r="G10" s="247" t="s">
        <v>32</v>
      </c>
      <c r="H10" s="235">
        <f t="shared" ref="H10:P10" si="0">SUM(H11:H19)</f>
        <v>2169618.1999999997</v>
      </c>
      <c r="I10" s="235">
        <f t="shared" si="0"/>
        <v>3001417.5219999999</v>
      </c>
      <c r="J10" s="235">
        <f t="shared" si="0"/>
        <v>3340369.7779999999</v>
      </c>
      <c r="K10" s="235">
        <f>SUM(K11:K19)</f>
        <v>3097770.63</v>
      </c>
      <c r="L10" s="235">
        <f t="shared" si="0"/>
        <v>4450763.4099999992</v>
      </c>
      <c r="M10" s="235">
        <f t="shared" si="0"/>
        <v>3721866.94</v>
      </c>
      <c r="N10" s="235">
        <f t="shared" si="0"/>
        <v>3720062.8499999996</v>
      </c>
      <c r="O10" s="235">
        <f t="shared" si="0"/>
        <v>3618994.34</v>
      </c>
      <c r="P10" s="235">
        <f t="shared" si="0"/>
        <v>27120863.666820001</v>
      </c>
      <c r="Q10" s="146"/>
      <c r="R10" s="146"/>
      <c r="S10" s="146"/>
      <c r="T10" s="146"/>
      <c r="U10" s="146"/>
      <c r="V10" s="146"/>
      <c r="W10" s="146"/>
      <c r="X10" s="147"/>
      <c r="Y10" s="147"/>
      <c r="Z10" s="147"/>
      <c r="AA10" s="147"/>
    </row>
    <row r="11" spans="1:27" ht="69" customHeight="1" x14ac:dyDescent="0.2">
      <c r="A11" s="351"/>
      <c r="B11" s="356"/>
      <c r="C11" s="238" t="s">
        <v>230</v>
      </c>
      <c r="D11" s="247">
        <v>784</v>
      </c>
      <c r="E11" s="247" t="s">
        <v>32</v>
      </c>
      <c r="F11" s="247" t="s">
        <v>32</v>
      </c>
      <c r="G11" s="247" t="s">
        <v>32</v>
      </c>
      <c r="H11" s="235">
        <f t="shared" ref="H11:P11" si="1">SUM(H21,H135)</f>
        <v>294750.3</v>
      </c>
      <c r="I11" s="235">
        <f t="shared" si="1"/>
        <v>147438.82199999999</v>
      </c>
      <c r="J11" s="235">
        <v>183487.54</v>
      </c>
      <c r="K11" s="235">
        <f t="shared" si="1"/>
        <v>193366.49</v>
      </c>
      <c r="L11" s="235">
        <f t="shared" si="1"/>
        <v>236986.15</v>
      </c>
      <c r="M11" s="235">
        <f t="shared" si="1"/>
        <v>122607.09</v>
      </c>
      <c r="N11" s="235">
        <f t="shared" si="1"/>
        <v>122607.09</v>
      </c>
      <c r="O11" s="235">
        <f t="shared" si="1"/>
        <v>122507.09</v>
      </c>
      <c r="P11" s="235">
        <f t="shared" si="1"/>
        <v>1423750.5688199999</v>
      </c>
      <c r="Q11" s="146"/>
      <c r="R11" s="146"/>
      <c r="S11" s="146"/>
      <c r="T11" s="146"/>
      <c r="U11" s="147"/>
      <c r="V11" s="147"/>
      <c r="W11" s="147"/>
      <c r="X11" s="147"/>
      <c r="Y11" s="147"/>
      <c r="Z11" s="147"/>
    </row>
    <row r="12" spans="1:27" ht="57.75" customHeight="1" x14ac:dyDescent="0.2">
      <c r="A12" s="351"/>
      <c r="B12" s="356"/>
      <c r="C12" s="238" t="s">
        <v>238</v>
      </c>
      <c r="D12" s="247" t="s">
        <v>161</v>
      </c>
      <c r="E12" s="247" t="s">
        <v>32</v>
      </c>
      <c r="F12" s="247" t="s">
        <v>32</v>
      </c>
      <c r="G12" s="247" t="s">
        <v>32</v>
      </c>
      <c r="H12" s="235">
        <f t="shared" ref="H12:O12" si="2">SUM(H22)</f>
        <v>0</v>
      </c>
      <c r="I12" s="235">
        <f t="shared" si="2"/>
        <v>0</v>
      </c>
      <c r="J12" s="235">
        <f t="shared" si="2"/>
        <v>100000</v>
      </c>
      <c r="K12" s="235">
        <f>SUM(K22)</f>
        <v>100000</v>
      </c>
      <c r="L12" s="235">
        <f t="shared" si="2"/>
        <v>200000</v>
      </c>
      <c r="M12" s="235">
        <f t="shared" si="2"/>
        <v>0</v>
      </c>
      <c r="N12" s="235">
        <f t="shared" si="2"/>
        <v>0</v>
      </c>
      <c r="O12" s="235">
        <f t="shared" si="2"/>
        <v>0</v>
      </c>
      <c r="P12" s="235">
        <f t="shared" ref="P12:P75" si="3">SUM(H12:O12)</f>
        <v>400000</v>
      </c>
      <c r="Q12" s="146"/>
      <c r="R12" s="146"/>
      <c r="S12" s="146"/>
      <c r="T12" s="146"/>
      <c r="U12" s="147"/>
      <c r="V12" s="147"/>
      <c r="W12" s="147"/>
      <c r="X12" s="147"/>
      <c r="Y12" s="147"/>
      <c r="Z12" s="147"/>
    </row>
    <row r="13" spans="1:27" ht="50.25" customHeight="1" x14ac:dyDescent="0.2">
      <c r="A13" s="351"/>
      <c r="B13" s="356"/>
      <c r="C13" s="238" t="s">
        <v>35</v>
      </c>
      <c r="D13" s="247">
        <v>752</v>
      </c>
      <c r="E13" s="247" t="s">
        <v>32</v>
      </c>
      <c r="F13" s="247" t="s">
        <v>32</v>
      </c>
      <c r="G13" s="247" t="s">
        <v>32</v>
      </c>
      <c r="H13" s="235">
        <f>H197</f>
        <v>1874867.9</v>
      </c>
      <c r="I13" s="235">
        <f t="shared" ref="I13:N13" si="4">I197</f>
        <v>1734852.2</v>
      </c>
      <c r="J13" s="235">
        <f t="shared" si="4"/>
        <v>1972961.4</v>
      </c>
      <c r="K13" s="235">
        <f t="shared" si="4"/>
        <v>1676755.12</v>
      </c>
      <c r="L13" s="235">
        <f t="shared" si="4"/>
        <v>2680776.8999999994</v>
      </c>
      <c r="M13" s="235">
        <f t="shared" si="4"/>
        <v>2685733.8</v>
      </c>
      <c r="N13" s="235">
        <f t="shared" si="4"/>
        <v>2685733.8</v>
      </c>
      <c r="O13" s="235">
        <f>O197</f>
        <v>2685733.8</v>
      </c>
      <c r="P13" s="235">
        <f t="shared" si="3"/>
        <v>17997414.920000002</v>
      </c>
      <c r="Q13" s="146"/>
      <c r="R13" s="146"/>
      <c r="S13" s="146"/>
      <c r="T13" s="146"/>
      <c r="U13" s="147"/>
      <c r="V13" s="147"/>
      <c r="W13" s="147"/>
      <c r="X13" s="147"/>
      <c r="Y13" s="147"/>
      <c r="Z13" s="147"/>
    </row>
    <row r="14" spans="1:27" ht="55.5" customHeight="1" x14ac:dyDescent="0.2">
      <c r="A14" s="351"/>
      <c r="B14" s="356"/>
      <c r="C14" s="238" t="s">
        <v>46</v>
      </c>
      <c r="D14" s="247" t="s">
        <v>47</v>
      </c>
      <c r="E14" s="247" t="s">
        <v>32</v>
      </c>
      <c r="F14" s="247" t="s">
        <v>32</v>
      </c>
      <c r="G14" s="247" t="s">
        <v>32</v>
      </c>
      <c r="H14" s="235">
        <f>SUM(H268)</f>
        <v>0</v>
      </c>
      <c r="I14" s="235">
        <f t="shared" ref="I14:P14" si="5">SUM(I268)</f>
        <v>1119126.5</v>
      </c>
      <c r="J14" s="235">
        <f t="shared" si="5"/>
        <v>1075070.838</v>
      </c>
      <c r="K14" s="235">
        <f t="shared" si="5"/>
        <v>1089984.74</v>
      </c>
      <c r="L14" s="235">
        <f t="shared" si="5"/>
        <v>1295894.76</v>
      </c>
      <c r="M14" s="235">
        <f t="shared" si="5"/>
        <v>876420.45</v>
      </c>
      <c r="N14" s="235">
        <f t="shared" si="5"/>
        <v>874616.36</v>
      </c>
      <c r="O14" s="235">
        <f t="shared" si="5"/>
        <v>773647.85</v>
      </c>
      <c r="P14" s="235">
        <f t="shared" si="5"/>
        <v>7104761.4979999997</v>
      </c>
      <c r="Q14" s="146"/>
      <c r="R14" s="146"/>
      <c r="S14" s="146"/>
      <c r="T14" s="146"/>
      <c r="U14" s="147"/>
      <c r="V14" s="147"/>
      <c r="W14" s="147"/>
      <c r="X14" s="147"/>
      <c r="Y14" s="147"/>
      <c r="Z14" s="147"/>
    </row>
    <row r="15" spans="1:27" ht="55.5" customHeight="1" x14ac:dyDescent="0.2">
      <c r="A15" s="351"/>
      <c r="B15" s="356"/>
      <c r="C15" s="238" t="s">
        <v>122</v>
      </c>
      <c r="D15" s="116">
        <f t="shared" ref="D15:G16" si="6">D301</f>
        <v>789</v>
      </c>
      <c r="E15" s="116" t="str">
        <f t="shared" si="6"/>
        <v>Х</v>
      </c>
      <c r="F15" s="116" t="str">
        <f t="shared" si="6"/>
        <v>Х</v>
      </c>
      <c r="G15" s="116" t="str">
        <f t="shared" si="6"/>
        <v>Х</v>
      </c>
      <c r="H15" s="235">
        <f>SUM(H301)</f>
        <v>0</v>
      </c>
      <c r="I15" s="235">
        <f t="shared" ref="I15:P15" si="7">SUM(I301)</f>
        <v>0</v>
      </c>
      <c r="J15" s="235">
        <f t="shared" si="7"/>
        <v>4450</v>
      </c>
      <c r="K15" s="235">
        <f t="shared" si="7"/>
        <v>23819.85</v>
      </c>
      <c r="L15" s="235">
        <f t="shared" si="7"/>
        <v>23460</v>
      </c>
      <c r="M15" s="235">
        <f t="shared" si="7"/>
        <v>23460</v>
      </c>
      <c r="N15" s="235">
        <f t="shared" si="7"/>
        <v>23460</v>
      </c>
      <c r="O15" s="235">
        <f t="shared" si="7"/>
        <v>23460</v>
      </c>
      <c r="P15" s="235">
        <f t="shared" si="7"/>
        <v>122109.85</v>
      </c>
      <c r="Q15" s="148"/>
    </row>
    <row r="16" spans="1:27" ht="149.25" customHeight="1" x14ac:dyDescent="0.2">
      <c r="A16" s="351"/>
      <c r="B16" s="356"/>
      <c r="C16" s="238" t="str">
        <f>C302</f>
        <v>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v>
      </c>
      <c r="D16" s="116">
        <f t="shared" si="6"/>
        <v>785</v>
      </c>
      <c r="E16" s="116" t="str">
        <f t="shared" si="6"/>
        <v>Х</v>
      </c>
      <c r="F16" s="116" t="str">
        <f t="shared" si="6"/>
        <v>Х</v>
      </c>
      <c r="G16" s="116" t="str">
        <f t="shared" si="6"/>
        <v>Х</v>
      </c>
      <c r="H16" s="235">
        <f t="shared" ref="H16:O16" si="8">H302</f>
        <v>0</v>
      </c>
      <c r="I16" s="235">
        <f t="shared" si="8"/>
        <v>0</v>
      </c>
      <c r="J16" s="235">
        <f t="shared" si="8"/>
        <v>600</v>
      </c>
      <c r="K16" s="235">
        <f t="shared" si="8"/>
        <v>999.4</v>
      </c>
      <c r="L16" s="235">
        <f t="shared" si="8"/>
        <v>600</v>
      </c>
      <c r="M16" s="235">
        <f t="shared" si="8"/>
        <v>600</v>
      </c>
      <c r="N16" s="235">
        <f t="shared" si="8"/>
        <v>600</v>
      </c>
      <c r="O16" s="235">
        <f t="shared" si="8"/>
        <v>600</v>
      </c>
      <c r="P16" s="235">
        <f t="shared" si="3"/>
        <v>3999.4</v>
      </c>
    </row>
    <row r="17" spans="1:17" ht="53.25" customHeight="1" x14ac:dyDescent="0.2">
      <c r="A17" s="351"/>
      <c r="B17" s="356"/>
      <c r="C17" s="219" t="s">
        <v>787</v>
      </c>
      <c r="D17" s="116">
        <f>D125</f>
        <v>798</v>
      </c>
      <c r="E17" s="116" t="str">
        <f t="shared" ref="E17:G19" si="9">E303</f>
        <v>Х</v>
      </c>
      <c r="F17" s="116" t="str">
        <f t="shared" si="9"/>
        <v>Х</v>
      </c>
      <c r="G17" s="116" t="str">
        <f t="shared" si="9"/>
        <v>Х</v>
      </c>
      <c r="H17" s="235">
        <f>H122</f>
        <v>0</v>
      </c>
      <c r="I17" s="235">
        <f>I122</f>
        <v>0</v>
      </c>
      <c r="J17" s="235">
        <f>J122</f>
        <v>3800</v>
      </c>
      <c r="K17" s="235">
        <f>K123</f>
        <v>12845.03</v>
      </c>
      <c r="L17" s="235">
        <f>L123</f>
        <v>13045.6</v>
      </c>
      <c r="M17" s="235">
        <f>M123</f>
        <v>13045.6</v>
      </c>
      <c r="N17" s="235">
        <f>N123</f>
        <v>13045.6</v>
      </c>
      <c r="O17" s="235">
        <f>O123</f>
        <v>13045.6</v>
      </c>
      <c r="P17" s="235">
        <f t="shared" si="3"/>
        <v>68827.429999999993</v>
      </c>
    </row>
    <row r="18" spans="1:17" ht="66.75" customHeight="1" x14ac:dyDescent="0.2">
      <c r="A18" s="351"/>
      <c r="B18" s="356"/>
      <c r="C18" s="238" t="str">
        <f>C304</f>
        <v>департамент информатизации и телекоммуникаций Приморского края</v>
      </c>
      <c r="D18" s="117">
        <v>755</v>
      </c>
      <c r="E18" s="116" t="str">
        <f t="shared" si="9"/>
        <v>Х</v>
      </c>
      <c r="F18" s="116" t="str">
        <f t="shared" si="9"/>
        <v>Х</v>
      </c>
      <c r="G18" s="116" t="str">
        <f t="shared" si="9"/>
        <v>Х</v>
      </c>
      <c r="H18" s="235">
        <f>H304</f>
        <v>0</v>
      </c>
      <c r="I18" s="235">
        <f t="shared" ref="I18:O19" si="10">I304</f>
        <v>0</v>
      </c>
      <c r="J18" s="235">
        <f t="shared" si="10"/>
        <v>0</v>
      </c>
      <c r="K18" s="235">
        <f t="shared" si="10"/>
        <v>0</v>
      </c>
      <c r="L18" s="235">
        <f t="shared" si="10"/>
        <v>0</v>
      </c>
      <c r="M18" s="235">
        <f t="shared" si="10"/>
        <v>0</v>
      </c>
      <c r="N18" s="235">
        <f t="shared" si="10"/>
        <v>0</v>
      </c>
      <c r="O18" s="235">
        <f t="shared" si="10"/>
        <v>0</v>
      </c>
      <c r="P18" s="235">
        <f t="shared" si="3"/>
        <v>0</v>
      </c>
    </row>
    <row r="19" spans="1:17" ht="54.75" customHeight="1" x14ac:dyDescent="0.2">
      <c r="A19" s="352"/>
      <c r="B19" s="357"/>
      <c r="C19" s="238" t="str">
        <f>C305</f>
        <v xml:space="preserve">департамент  информационной политики Приморского края    </v>
      </c>
      <c r="D19" s="117">
        <v>771</v>
      </c>
      <c r="E19" s="116" t="str">
        <f t="shared" si="9"/>
        <v>Х</v>
      </c>
      <c r="F19" s="116" t="str">
        <f t="shared" si="9"/>
        <v>Х</v>
      </c>
      <c r="G19" s="116" t="str">
        <f t="shared" si="9"/>
        <v>Х</v>
      </c>
      <c r="H19" s="235">
        <f>H305</f>
        <v>0</v>
      </c>
      <c r="I19" s="235">
        <f t="shared" si="10"/>
        <v>0</v>
      </c>
      <c r="J19" s="235">
        <f t="shared" si="10"/>
        <v>0</v>
      </c>
      <c r="K19" s="235">
        <f t="shared" si="10"/>
        <v>0</v>
      </c>
      <c r="L19" s="235">
        <f t="shared" si="10"/>
        <v>0</v>
      </c>
      <c r="M19" s="235">
        <f t="shared" si="10"/>
        <v>0</v>
      </c>
      <c r="N19" s="235">
        <f t="shared" si="10"/>
        <v>0</v>
      </c>
      <c r="O19" s="235">
        <f t="shared" si="10"/>
        <v>0</v>
      </c>
      <c r="P19" s="235">
        <f t="shared" si="3"/>
        <v>0</v>
      </c>
    </row>
    <row r="20" spans="1:17" ht="15.75" customHeight="1" x14ac:dyDescent="0.2">
      <c r="A20" s="350" t="str">
        <f>'[2]Приложение № 7 (приложение № 6)'!A27</f>
        <v>1.</v>
      </c>
      <c r="B20" s="358" t="str">
        <f>'[2]Приложение № 7 (приложение № 6)'!B27</f>
        <v>Подпрограмма №  1 «Улучшение инвестиционного климата в Приморском крае»  на 2013-2020 годы</v>
      </c>
      <c r="C20" s="238" t="s">
        <v>3</v>
      </c>
      <c r="D20" s="247" t="s">
        <v>32</v>
      </c>
      <c r="E20" s="247" t="s">
        <v>32</v>
      </c>
      <c r="F20" s="247" t="s">
        <v>32</v>
      </c>
      <c r="G20" s="247" t="s">
        <v>32</v>
      </c>
      <c r="H20" s="235">
        <f>SUM(H21:H23)</f>
        <v>226945.3</v>
      </c>
      <c r="I20" s="235">
        <f t="shared" ref="I20:O20" si="11">SUM(I21:I23)</f>
        <v>79633.822</v>
      </c>
      <c r="J20" s="235">
        <f t="shared" si="11"/>
        <v>229553.53999999998</v>
      </c>
      <c r="K20" s="235">
        <f t="shared" si="11"/>
        <v>239404.5</v>
      </c>
      <c r="L20" s="235">
        <f t="shared" si="11"/>
        <v>375910.04</v>
      </c>
      <c r="M20" s="235">
        <f t="shared" si="11"/>
        <v>81985.98000000001</v>
      </c>
      <c r="N20" s="235">
        <f t="shared" si="11"/>
        <v>81985.98000000001</v>
      </c>
      <c r="O20" s="235">
        <f t="shared" si="11"/>
        <v>81985.98000000001</v>
      </c>
      <c r="P20" s="235">
        <f t="shared" si="3"/>
        <v>1397405.142</v>
      </c>
    </row>
    <row r="21" spans="1:17" ht="70.5" customHeight="1" x14ac:dyDescent="0.2">
      <c r="A21" s="351"/>
      <c r="B21" s="358"/>
      <c r="C21" s="238" t="s">
        <v>230</v>
      </c>
      <c r="D21" s="247" t="s">
        <v>54</v>
      </c>
      <c r="E21" s="247" t="s">
        <v>32</v>
      </c>
      <c r="F21" s="247" t="s">
        <v>32</v>
      </c>
      <c r="G21" s="247" t="s">
        <v>32</v>
      </c>
      <c r="H21" s="235">
        <f>SUM(H24,H26,H54,H56,H115,H123,H131)</f>
        <v>226945.3</v>
      </c>
      <c r="I21" s="235">
        <f>SUM(I24,I26,I54,I56,I115,I123,I131)</f>
        <v>79633.822</v>
      </c>
      <c r="J21" s="235">
        <f>SUM(J24,J26,J54,J56,J115,J123,J131)</f>
        <v>125753.54</v>
      </c>
      <c r="K21" s="235">
        <f>SUM(K26,K56,K60,K78,K96,K116,K124,K132)</f>
        <v>126559.47</v>
      </c>
      <c r="L21" s="235">
        <f>SUM(L26,L56,L60,L78,L96,L116,L124,L132)</f>
        <v>162864.44</v>
      </c>
      <c r="M21" s="235">
        <f>SUM(M26,M56,M60,M78,M96,M116,M124,M132)</f>
        <v>68940.38</v>
      </c>
      <c r="N21" s="235">
        <f>SUM(N26,N56,N60,N78,N96,N116,N124,N132)</f>
        <v>68940.38</v>
      </c>
      <c r="O21" s="235">
        <f>SUM(O26,O56,O60,O78,O96,O116,O124,O132)</f>
        <v>68940.38</v>
      </c>
      <c r="P21" s="235">
        <f t="shared" si="3"/>
        <v>928577.71199999994</v>
      </c>
    </row>
    <row r="22" spans="1:17" ht="47.25" x14ac:dyDescent="0.2">
      <c r="A22" s="351"/>
      <c r="B22" s="358"/>
      <c r="C22" s="219" t="s">
        <v>238</v>
      </c>
      <c r="D22" s="247" t="s">
        <v>161</v>
      </c>
      <c r="E22" s="247" t="s">
        <v>32</v>
      </c>
      <c r="F22" s="247" t="s">
        <v>32</v>
      </c>
      <c r="G22" s="247" t="s">
        <v>32</v>
      </c>
      <c r="H22" s="235">
        <f>H50</f>
        <v>0</v>
      </c>
      <c r="I22" s="235">
        <f>I50</f>
        <v>0</v>
      </c>
      <c r="J22" s="235">
        <f>J50</f>
        <v>100000</v>
      </c>
      <c r="K22" s="235">
        <f>K51</f>
        <v>100000</v>
      </c>
      <c r="L22" s="235">
        <f>L51</f>
        <v>200000</v>
      </c>
      <c r="M22" s="235">
        <f>M51</f>
        <v>0</v>
      </c>
      <c r="N22" s="235">
        <f>N51</f>
        <v>0</v>
      </c>
      <c r="O22" s="235">
        <f>O51</f>
        <v>0</v>
      </c>
      <c r="P22" s="235">
        <f t="shared" si="3"/>
        <v>400000</v>
      </c>
    </row>
    <row r="23" spans="1:17" ht="47.25" x14ac:dyDescent="0.2">
      <c r="A23" s="352"/>
      <c r="B23" s="358"/>
      <c r="C23" s="219" t="s">
        <v>787</v>
      </c>
      <c r="D23" s="247">
        <v>798</v>
      </c>
      <c r="E23" s="247" t="s">
        <v>32</v>
      </c>
      <c r="F23" s="247" t="s">
        <v>32</v>
      </c>
      <c r="G23" s="247" t="s">
        <v>32</v>
      </c>
      <c r="H23" s="235">
        <f>H122</f>
        <v>0</v>
      </c>
      <c r="I23" s="235">
        <f>I122</f>
        <v>0</v>
      </c>
      <c r="J23" s="235">
        <f>J122</f>
        <v>3800</v>
      </c>
      <c r="K23" s="235">
        <f>SUM(K123)</f>
        <v>12845.03</v>
      </c>
      <c r="L23" s="235">
        <f>SUM(L123)</f>
        <v>13045.6</v>
      </c>
      <c r="M23" s="235">
        <f>SUM(M123)</f>
        <v>13045.6</v>
      </c>
      <c r="N23" s="235">
        <f>SUM(N123)</f>
        <v>13045.6</v>
      </c>
      <c r="O23" s="235">
        <f>SUM(O123)</f>
        <v>13045.6</v>
      </c>
      <c r="P23" s="223">
        <f t="shared" si="3"/>
        <v>68827.429999999993</v>
      </c>
    </row>
    <row r="24" spans="1:17" ht="15" customHeight="1" x14ac:dyDescent="0.2">
      <c r="A24" s="350" t="str">
        <f>'Приложение № 3 (№6 к ГП)'!A36</f>
        <v>1.1.</v>
      </c>
      <c r="B24" s="355" t="str">
        <f>'Приложение № 3 (№6 к ГП)'!B36</f>
        <v xml:space="preserve">Основное мероприятие «Создание благоприятных условий для привлечения инвестиций в экономику Приморского края»
</v>
      </c>
      <c r="C24" s="350" t="s">
        <v>230</v>
      </c>
      <c r="D24" s="353" t="s">
        <v>54</v>
      </c>
      <c r="E24" s="353" t="s">
        <v>32</v>
      </c>
      <c r="F24" s="353" t="s">
        <v>32</v>
      </c>
      <c r="G24" s="370" t="s">
        <v>32</v>
      </c>
      <c r="H24" s="359">
        <f>SUM(H27,H28,H29,H30,H32,H34,H35,H37,H38,H39,H41,H42,H44,H45,H47,H48)</f>
        <v>124950</v>
      </c>
      <c r="I24" s="359">
        <f>SUM(I27,I28,I31,I36,I40,I38,I43,I45,I48)</f>
        <v>29200</v>
      </c>
      <c r="J24" s="359">
        <f>SUM(J27,J28,J31,J36,J40,J38,J43,J45,J48)</f>
        <v>82169</v>
      </c>
      <c r="K24" s="342"/>
      <c r="L24" s="342"/>
      <c r="M24" s="342"/>
      <c r="N24" s="342"/>
      <c r="O24" s="342"/>
      <c r="P24" s="343">
        <f>H24+I24+J24+K26+L26+M26+N26+O26</f>
        <v>482943.07</v>
      </c>
      <c r="Q24" s="185">
        <f>P27+P28+P30+P32+P35+P38+P39+P42+P45+P48</f>
        <v>482943.07</v>
      </c>
    </row>
    <row r="25" spans="1:17" ht="12.75" customHeight="1" x14ac:dyDescent="0.2">
      <c r="A25" s="351"/>
      <c r="B25" s="356"/>
      <c r="C25" s="351"/>
      <c r="D25" s="354"/>
      <c r="E25" s="354"/>
      <c r="F25" s="354"/>
      <c r="G25" s="371"/>
      <c r="H25" s="342"/>
      <c r="I25" s="342"/>
      <c r="J25" s="342"/>
      <c r="K25" s="342"/>
      <c r="L25" s="342"/>
      <c r="M25" s="342"/>
      <c r="N25" s="342"/>
      <c r="O25" s="342"/>
      <c r="P25" s="344"/>
    </row>
    <row r="26" spans="1:17" ht="37.5" customHeight="1" x14ac:dyDescent="0.2">
      <c r="A26" s="352"/>
      <c r="B26" s="357"/>
      <c r="C26" s="352"/>
      <c r="D26" s="118" t="s">
        <v>54</v>
      </c>
      <c r="E26" s="119" t="s">
        <v>40</v>
      </c>
      <c r="F26" s="119" t="s">
        <v>172</v>
      </c>
      <c r="G26" s="119" t="s">
        <v>32</v>
      </c>
      <c r="H26" s="213"/>
      <c r="I26" s="213"/>
      <c r="J26" s="213"/>
      <c r="K26" s="190">
        <f>SUM(K27,K28,K29,K30,K32,K34,K35,K37,K38,K39,K41,K42,K44,K45,K47,K48)</f>
        <v>86700</v>
      </c>
      <c r="L26" s="190">
        <f>SUM(L27,L28,L29,L30,L32,L34,L35,L37,L38,L39,L41,L42,L44,L45,L47,L48)</f>
        <v>72924.070000000007</v>
      </c>
      <c r="M26" s="190">
        <f>SUM(M27,M28,M29,M30,M32,M34,M35,M37,M38,M39,M41,M42,M44,M45,M47,M48)</f>
        <v>29000</v>
      </c>
      <c r="N26" s="190">
        <f>SUM(N27,N28,N29,N30,N32,N34,N35,N37,N38,N39,N41,N42,N44,N45,N47,N48)</f>
        <v>29000</v>
      </c>
      <c r="O26" s="190">
        <f>SUM(O27,O28,O29,O30,O32,O34,O35,O37,O38,O39,O41,O42,O44,O45,O47,O48)</f>
        <v>29000</v>
      </c>
      <c r="P26" s="345"/>
      <c r="Q26" s="185">
        <f>P24-Q24</f>
        <v>0</v>
      </c>
    </row>
    <row r="27" spans="1:17" ht="88.5" customHeight="1" x14ac:dyDescent="0.2">
      <c r="A27" s="222" t="str">
        <f>'Приложение № 3 (№6 к ГП)'!A43</f>
        <v>1.1.1.</v>
      </c>
      <c r="B27" s="236" t="str">
        <f>'Приложение № 3 (№6 к ГП)'!B43</f>
        <v>Предоставление автономной некоммерческой  организации «Агентство по привлечению инвестиций в Приморский край»  субсидии из краевого бюджета на осуществление уставной деятельности</v>
      </c>
      <c r="C27" s="120" t="s">
        <v>230</v>
      </c>
      <c r="D27" s="121">
        <v>784</v>
      </c>
      <c r="E27" s="122" t="s">
        <v>40</v>
      </c>
      <c r="F27" s="121">
        <v>5225440</v>
      </c>
      <c r="G27" s="121">
        <v>630</v>
      </c>
      <c r="H27" s="237">
        <f>'Приложение № 3 (№6 к ГП)'!E45</f>
        <v>36500</v>
      </c>
      <c r="I27" s="237">
        <f>'Приложение № 3 (№6 к ГП)'!F45</f>
        <v>0</v>
      </c>
      <c r="J27" s="237">
        <f>'Приложение № 3 (№6 к ГП)'!G45</f>
        <v>0</v>
      </c>
      <c r="K27" s="237">
        <f>'Приложение № 3 (№6 к ГП)'!H45</f>
        <v>0</v>
      </c>
      <c r="L27" s="237">
        <f>'Приложение № 3 (№6 к ГП)'!I45</f>
        <v>0</v>
      </c>
      <c r="M27" s="237">
        <f>'Приложение № 3 (№6 к ГП)'!J45</f>
        <v>0</v>
      </c>
      <c r="N27" s="237">
        <f>'Приложение № 3 (№6 к ГП)'!K45</f>
        <v>0</v>
      </c>
      <c r="O27" s="237">
        <f>'Приложение № 3 (№6 к ГП)'!L45</f>
        <v>0</v>
      </c>
      <c r="P27" s="237">
        <f>H27+I27+J27+K27+L27+M27+N27+O27</f>
        <v>36500</v>
      </c>
    </row>
    <row r="28" spans="1:17" x14ac:dyDescent="0.2">
      <c r="A28" s="364" t="str">
        <f>'Приложение № 3 (№6 к ГП)'!A50</f>
        <v>1.1.2.</v>
      </c>
      <c r="B28" s="366" t="str">
        <f>'Приложение № 3 (№6 к ГП)'!B50</f>
        <v>Предоставление автономной некоммерческой  организации  «Инвестиционное Агентство Приморского края»  субсидии из краевого бюджета на осуществление уставной деятельности</v>
      </c>
      <c r="C28" s="368" t="s">
        <v>230</v>
      </c>
      <c r="D28" s="121">
        <v>784</v>
      </c>
      <c r="E28" s="121" t="s">
        <v>40</v>
      </c>
      <c r="F28" s="121">
        <v>1716047</v>
      </c>
      <c r="G28" s="121" t="s">
        <v>56</v>
      </c>
      <c r="H28" s="237">
        <f>'Приложение № 3 (№6 к ГП)'!E52</f>
        <v>74500</v>
      </c>
      <c r="I28" s="237">
        <f>'Приложение № 3 (№6 к ГП)'!F52</f>
        <v>29000</v>
      </c>
      <c r="J28" s="237">
        <f>'Приложение № 3 (№6 к ГП)'!G52</f>
        <v>82169</v>
      </c>
      <c r="K28" s="206"/>
      <c r="L28" s="206"/>
      <c r="M28" s="206"/>
      <c r="N28" s="206"/>
      <c r="O28" s="206"/>
      <c r="P28" s="369">
        <f>H28+I28+J28+K29+L29+M29+N29+O29</f>
        <v>429293.07</v>
      </c>
    </row>
    <row r="29" spans="1:17" ht="65.25" customHeight="1" x14ac:dyDescent="0.2">
      <c r="A29" s="365"/>
      <c r="B29" s="367"/>
      <c r="C29" s="368"/>
      <c r="D29" s="121">
        <v>784</v>
      </c>
      <c r="E29" s="121" t="s">
        <v>40</v>
      </c>
      <c r="F29" s="225" t="s">
        <v>232</v>
      </c>
      <c r="G29" s="121" t="s">
        <v>56</v>
      </c>
      <c r="H29" s="221"/>
      <c r="I29" s="221"/>
      <c r="J29" s="221"/>
      <c r="K29" s="221">
        <f>'Приложение № 3 (№6 к ГП)'!H52</f>
        <v>86700</v>
      </c>
      <c r="L29" s="221">
        <f>'Приложение № 3 (№6 к ГП)'!I52</f>
        <v>69924.070000000007</v>
      </c>
      <c r="M29" s="221">
        <f>'Приложение № 3 (№6 к ГП)'!J52</f>
        <v>29000</v>
      </c>
      <c r="N29" s="221">
        <f>'Приложение № 3 (№6 к ГП)'!K52</f>
        <v>29000</v>
      </c>
      <c r="O29" s="221">
        <f>'Приложение № 3 (№6 к ГП)'!L52</f>
        <v>29000</v>
      </c>
      <c r="P29" s="345"/>
    </row>
    <row r="30" spans="1:17" x14ac:dyDescent="0.2">
      <c r="A30" s="364" t="str">
        <f>'Приложение № 3 (№6 к ГП)'!A57</f>
        <v>1.1.3.</v>
      </c>
      <c r="B30" s="366" t="str">
        <f>'Приложение № 3 (№6 к ГП)'!B57</f>
        <v>Организация ежегодного Тихоокеанского экономического конгресса</v>
      </c>
      <c r="C30" s="368" t="s">
        <v>230</v>
      </c>
      <c r="D30" s="121">
        <v>784</v>
      </c>
      <c r="E30" s="121" t="s">
        <v>40</v>
      </c>
      <c r="F30" s="225">
        <v>5225430</v>
      </c>
      <c r="G30" s="121" t="s">
        <v>38</v>
      </c>
      <c r="H30" s="237">
        <f>'Приложение № 3 (№6 к ГП)'!E59</f>
        <v>13700</v>
      </c>
      <c r="I30" s="191"/>
      <c r="J30" s="191"/>
      <c r="K30" s="372">
        <f>'Приложение № 3 (№6 к ГП)'!H59</f>
        <v>0</v>
      </c>
      <c r="L30" s="372">
        <f>'Приложение № 3 (№6 к ГП)'!I59</f>
        <v>0</v>
      </c>
      <c r="M30" s="372">
        <f>'Приложение № 3 (№6 к ГП)'!J59</f>
        <v>0</v>
      </c>
      <c r="N30" s="372">
        <f>'Приложение № 3 (№6 к ГП)'!K59</f>
        <v>0</v>
      </c>
      <c r="O30" s="372">
        <f>'Приложение № 3 (№6 к ГП)'!L59</f>
        <v>0</v>
      </c>
      <c r="P30" s="369">
        <f t="shared" si="3"/>
        <v>13700</v>
      </c>
    </row>
    <row r="31" spans="1:17" ht="48" customHeight="1" x14ac:dyDescent="0.2">
      <c r="A31" s="365"/>
      <c r="B31" s="367"/>
      <c r="C31" s="368"/>
      <c r="D31" s="121">
        <v>784</v>
      </c>
      <c r="E31" s="121" t="s">
        <v>40</v>
      </c>
      <c r="F31" s="225">
        <v>1712136</v>
      </c>
      <c r="G31" s="121" t="s">
        <v>48</v>
      </c>
      <c r="H31" s="221"/>
      <c r="I31" s="237">
        <f>'Приложение № 3 (№6 к ГП)'!F59</f>
        <v>0</v>
      </c>
      <c r="J31" s="237">
        <f>'Приложение № 3 (№6 к ГП)'!G59</f>
        <v>0</v>
      </c>
      <c r="K31" s="372"/>
      <c r="L31" s="372"/>
      <c r="M31" s="372"/>
      <c r="N31" s="372"/>
      <c r="O31" s="372"/>
      <c r="P31" s="345">
        <f t="shared" si="3"/>
        <v>0</v>
      </c>
    </row>
    <row r="32" spans="1:17" ht="15.75" customHeight="1" x14ac:dyDescent="0.2">
      <c r="A32" s="364" t="str">
        <f>'Приложение № 3 (№6 к ГП)'!A64</f>
        <v>1.1.4.</v>
      </c>
      <c r="B32" s="366" t="str">
        <f>'Приложение № 3 (№6 к ГП)'!B64</f>
        <v>Организация работы по оценке инвестиционной привлекательности Приморского края в рейтинговых исследованиях российских и зарубежных рейтинговых агентств</v>
      </c>
      <c r="C32" s="364" t="s">
        <v>230</v>
      </c>
      <c r="D32" s="121">
        <v>784</v>
      </c>
      <c r="E32" s="121" t="s">
        <v>40</v>
      </c>
      <c r="F32" s="225">
        <v>5225410</v>
      </c>
      <c r="G32" s="121" t="s">
        <v>38</v>
      </c>
      <c r="H32" s="369">
        <f>'Приложение № 3 (№6 к ГП)'!E66</f>
        <v>0</v>
      </c>
      <c r="I32" s="369">
        <f>'Приложение № 3 (№6 к ГП)'!F66</f>
        <v>0</v>
      </c>
      <c r="J32" s="369">
        <f>'Приложение № 3 (№6 к ГП)'!G66</f>
        <v>0</v>
      </c>
      <c r="K32" s="369"/>
      <c r="L32" s="369"/>
      <c r="M32" s="369"/>
      <c r="N32" s="369"/>
      <c r="O32" s="369"/>
      <c r="P32" s="369">
        <f>SUM(H32:J33,K34:O34)</f>
        <v>3000</v>
      </c>
    </row>
    <row r="33" spans="1:16" x14ac:dyDescent="0.2">
      <c r="A33" s="375"/>
      <c r="B33" s="376"/>
      <c r="C33" s="375"/>
      <c r="D33" s="121">
        <v>784</v>
      </c>
      <c r="E33" s="121" t="s">
        <v>40</v>
      </c>
      <c r="F33" s="225">
        <v>1712137</v>
      </c>
      <c r="G33" s="121" t="s">
        <v>48</v>
      </c>
      <c r="H33" s="373"/>
      <c r="I33" s="373"/>
      <c r="J33" s="373"/>
      <c r="K33" s="373"/>
      <c r="L33" s="373"/>
      <c r="M33" s="373"/>
      <c r="N33" s="373"/>
      <c r="O33" s="373"/>
      <c r="P33" s="374"/>
    </row>
    <row r="34" spans="1:16" ht="66.75" customHeight="1" x14ac:dyDescent="0.2">
      <c r="A34" s="365"/>
      <c r="B34" s="367"/>
      <c r="C34" s="365"/>
      <c r="D34" s="121">
        <v>784</v>
      </c>
      <c r="E34" s="121" t="s">
        <v>40</v>
      </c>
      <c r="F34" s="225" t="s">
        <v>233</v>
      </c>
      <c r="G34" s="121" t="s">
        <v>48</v>
      </c>
      <c r="H34" s="221"/>
      <c r="I34" s="220"/>
      <c r="J34" s="220"/>
      <c r="K34" s="220">
        <f>'Приложение № 3 (№6 к ГП)'!H66</f>
        <v>0</v>
      </c>
      <c r="L34" s="220">
        <f>'Приложение № 3 (№6 к ГП)'!I66</f>
        <v>3000</v>
      </c>
      <c r="M34" s="220">
        <f>'Приложение № 3 (№6 к ГП)'!J66</f>
        <v>0</v>
      </c>
      <c r="N34" s="220">
        <f>'Приложение № 3 (№6 к ГП)'!K66</f>
        <v>0</v>
      </c>
      <c r="O34" s="220">
        <f>'Приложение № 3 (№6 к ГП)'!L66</f>
        <v>0</v>
      </c>
      <c r="P34" s="345"/>
    </row>
    <row r="35" spans="1:16" ht="15.75" customHeight="1" x14ac:dyDescent="0.2">
      <c r="A35" s="364" t="str">
        <f>'Приложение № 3 (№6 к ГП)'!A71</f>
        <v>1.1.5.</v>
      </c>
      <c r="B35" s="366" t="str">
        <f>'Приложение № 3 (№6 к ГП)'!B71</f>
        <v>Создание и программное сопровождение многоязычного интернет-портала об инвестиционной деятельности в Приморском крае</v>
      </c>
      <c r="C35" s="364" t="s">
        <v>230</v>
      </c>
      <c r="D35" s="121">
        <v>784</v>
      </c>
      <c r="E35" s="121" t="s">
        <v>40</v>
      </c>
      <c r="F35" s="225">
        <v>5225410</v>
      </c>
      <c r="G35" s="121" t="s">
        <v>38</v>
      </c>
      <c r="H35" s="220">
        <f>'Приложение № 3 (№6 к ГП)'!E73</f>
        <v>50</v>
      </c>
      <c r="I35" s="191"/>
      <c r="J35" s="191"/>
      <c r="K35" s="369"/>
      <c r="L35" s="369"/>
      <c r="M35" s="369"/>
      <c r="N35" s="369"/>
      <c r="O35" s="369"/>
      <c r="P35" s="369">
        <f t="shared" si="3"/>
        <v>50</v>
      </c>
    </row>
    <row r="36" spans="1:16" x14ac:dyDescent="0.2">
      <c r="A36" s="375"/>
      <c r="B36" s="376"/>
      <c r="C36" s="375"/>
      <c r="D36" s="121">
        <v>784</v>
      </c>
      <c r="E36" s="121" t="s">
        <v>40</v>
      </c>
      <c r="F36" s="225">
        <v>1712137</v>
      </c>
      <c r="G36" s="121" t="s">
        <v>48</v>
      </c>
      <c r="H36" s="227"/>
      <c r="I36" s="237">
        <f>'Приложение № 3 (№6 к ГП)'!F73</f>
        <v>0</v>
      </c>
      <c r="J36" s="237">
        <f>'Приложение № 3 (№6 к ГП)'!G73</f>
        <v>0</v>
      </c>
      <c r="K36" s="373"/>
      <c r="L36" s="373"/>
      <c r="M36" s="373"/>
      <c r="N36" s="373"/>
      <c r="O36" s="373"/>
      <c r="P36" s="374">
        <f t="shared" si="3"/>
        <v>0</v>
      </c>
    </row>
    <row r="37" spans="1:16" ht="35.25" customHeight="1" x14ac:dyDescent="0.2">
      <c r="A37" s="375"/>
      <c r="B37" s="376"/>
      <c r="C37" s="365"/>
      <c r="D37" s="121">
        <v>784</v>
      </c>
      <c r="E37" s="121" t="s">
        <v>40</v>
      </c>
      <c r="F37" s="225" t="s">
        <v>234</v>
      </c>
      <c r="G37" s="121" t="s">
        <v>48</v>
      </c>
      <c r="H37" s="221"/>
      <c r="I37" s="237"/>
      <c r="J37" s="237"/>
      <c r="K37" s="224">
        <f>'Приложение № 3 (№6 к ГП)'!H73</f>
        <v>0</v>
      </c>
      <c r="L37" s="224">
        <f>'Приложение № 3 (№6 к ГП)'!I73</f>
        <v>0</v>
      </c>
      <c r="M37" s="224">
        <f>'Приложение № 3 (№6 к ГП)'!J73</f>
        <v>0</v>
      </c>
      <c r="N37" s="224">
        <f>'Приложение № 3 (№6 к ГП)'!K73</f>
        <v>0</v>
      </c>
      <c r="O37" s="224">
        <f>'Приложение № 3 (№6 к ГП)'!L73</f>
        <v>0</v>
      </c>
      <c r="P37" s="345">
        <f t="shared" si="3"/>
        <v>0</v>
      </c>
    </row>
    <row r="38" spans="1:16" ht="54.75" customHeight="1" x14ac:dyDescent="0.2">
      <c r="A38" s="365"/>
      <c r="B38" s="367"/>
      <c r="C38" s="222" t="s">
        <v>33</v>
      </c>
      <c r="D38" s="121" t="s">
        <v>350</v>
      </c>
      <c r="E38" s="121" t="s">
        <v>32</v>
      </c>
      <c r="F38" s="225" t="s">
        <v>32</v>
      </c>
      <c r="G38" s="121" t="s">
        <v>32</v>
      </c>
      <c r="H38" s="237">
        <v>0</v>
      </c>
      <c r="I38" s="237">
        <v>0</v>
      </c>
      <c r="J38" s="237">
        <v>0</v>
      </c>
      <c r="K38" s="237">
        <v>0</v>
      </c>
      <c r="L38" s="237">
        <v>0</v>
      </c>
      <c r="M38" s="237">
        <v>0</v>
      </c>
      <c r="N38" s="237">
        <v>0</v>
      </c>
      <c r="O38" s="237">
        <v>0</v>
      </c>
      <c r="P38" s="237">
        <f t="shared" si="3"/>
        <v>0</v>
      </c>
    </row>
    <row r="39" spans="1:16" ht="15.75" customHeight="1" x14ac:dyDescent="0.2">
      <c r="A39" s="364" t="str">
        <f>'Приложение № 3 (№6 к ГП)'!A78</f>
        <v>1.1.6.</v>
      </c>
      <c r="B39" s="366" t="str">
        <f>'Приложение № 3 (№6 к ГП)'!B78</f>
        <v>Разработка и издание печатного материала «Инвестиционный паспорт Приморского края»</v>
      </c>
      <c r="C39" s="364" t="s">
        <v>230</v>
      </c>
      <c r="D39" s="121">
        <v>784</v>
      </c>
      <c r="E39" s="121" t="s">
        <v>40</v>
      </c>
      <c r="F39" s="225">
        <v>5225410</v>
      </c>
      <c r="G39" s="121" t="s">
        <v>38</v>
      </c>
      <c r="H39" s="237">
        <f>'Приложение № 3 (№6 к ГП)'!E80</f>
        <v>100</v>
      </c>
      <c r="I39" s="191"/>
      <c r="J39" s="191"/>
      <c r="K39" s="369"/>
      <c r="L39" s="369"/>
      <c r="M39" s="369"/>
      <c r="N39" s="369"/>
      <c r="O39" s="369"/>
      <c r="P39" s="369">
        <f>O41+N41+M41+L41+K41+J40+I40+H39</f>
        <v>200</v>
      </c>
    </row>
    <row r="40" spans="1:16" x14ac:dyDescent="0.2">
      <c r="A40" s="375"/>
      <c r="B40" s="376"/>
      <c r="C40" s="375"/>
      <c r="D40" s="121">
        <v>784</v>
      </c>
      <c r="E40" s="121" t="s">
        <v>40</v>
      </c>
      <c r="F40" s="225">
        <v>1712137</v>
      </c>
      <c r="G40" s="121" t="s">
        <v>48</v>
      </c>
      <c r="H40" s="206"/>
      <c r="I40" s="237">
        <f>'Приложение № 3 (№6 к ГП)'!F80</f>
        <v>100</v>
      </c>
      <c r="J40" s="237">
        <f>'Приложение № 3 (№6 к ГП)'!G80</f>
        <v>0</v>
      </c>
      <c r="K40" s="377"/>
      <c r="L40" s="377"/>
      <c r="M40" s="377"/>
      <c r="N40" s="377"/>
      <c r="O40" s="377"/>
      <c r="P40" s="374">
        <f t="shared" si="3"/>
        <v>100</v>
      </c>
    </row>
    <row r="41" spans="1:16" ht="33.75" customHeight="1" x14ac:dyDescent="0.2">
      <c r="A41" s="365"/>
      <c r="B41" s="367"/>
      <c r="C41" s="365"/>
      <c r="D41" s="121">
        <v>784</v>
      </c>
      <c r="E41" s="121" t="s">
        <v>40</v>
      </c>
      <c r="F41" s="225" t="s">
        <v>235</v>
      </c>
      <c r="G41" s="121" t="s">
        <v>48</v>
      </c>
      <c r="H41" s="224"/>
      <c r="I41" s="220"/>
      <c r="J41" s="220"/>
      <c r="K41" s="220">
        <f>'Приложение № 3 (№6 к ГП)'!H80</f>
        <v>0</v>
      </c>
      <c r="L41" s="220">
        <f>'Приложение № 3 (№6 к ГП)'!I80</f>
        <v>0</v>
      </c>
      <c r="M41" s="220">
        <f>'Приложение № 3 (№6 к ГП)'!J80</f>
        <v>0</v>
      </c>
      <c r="N41" s="220">
        <f>'Приложение № 3 (№6 к ГП)'!K80</f>
        <v>0</v>
      </c>
      <c r="O41" s="220">
        <f>'Приложение № 3 (№6 к ГП)'!L80</f>
        <v>0</v>
      </c>
      <c r="P41" s="345">
        <f t="shared" si="3"/>
        <v>0</v>
      </c>
    </row>
    <row r="42" spans="1:16" ht="15.75" customHeight="1" x14ac:dyDescent="0.2">
      <c r="A42" s="364" t="str">
        <f>'Приложение № 3 (№6 к ГП)'!A85</f>
        <v>1.1.7.</v>
      </c>
      <c r="B42" s="366" t="str">
        <f>'Приложение № 3 (№6 к ГП)'!B85</f>
        <v>Разработка и издание печатного материала «Каталог инвестиционных проектов Приморского края»</v>
      </c>
      <c r="C42" s="364" t="s">
        <v>230</v>
      </c>
      <c r="D42" s="121">
        <v>784</v>
      </c>
      <c r="E42" s="121" t="s">
        <v>40</v>
      </c>
      <c r="F42" s="225">
        <v>5225410</v>
      </c>
      <c r="G42" s="121" t="s">
        <v>38</v>
      </c>
      <c r="H42" s="237">
        <f>'Приложение № 3 (№6 к ГП)'!E87</f>
        <v>100</v>
      </c>
      <c r="I42" s="191"/>
      <c r="J42" s="191"/>
      <c r="K42" s="369"/>
      <c r="L42" s="369"/>
      <c r="M42" s="369"/>
      <c r="N42" s="369"/>
      <c r="O42" s="369"/>
      <c r="P42" s="369">
        <f>O44+N44+M44+L44+K44+J43+I43+H42</f>
        <v>200</v>
      </c>
    </row>
    <row r="43" spans="1:16" x14ac:dyDescent="0.2">
      <c r="A43" s="375"/>
      <c r="B43" s="376"/>
      <c r="C43" s="375"/>
      <c r="D43" s="121">
        <v>784</v>
      </c>
      <c r="E43" s="121" t="s">
        <v>40</v>
      </c>
      <c r="F43" s="225">
        <v>1712137</v>
      </c>
      <c r="G43" s="121" t="s">
        <v>48</v>
      </c>
      <c r="H43" s="227"/>
      <c r="I43" s="237">
        <f>'Приложение № 3 (№6 к ГП)'!F87</f>
        <v>100</v>
      </c>
      <c r="J43" s="237">
        <f>'Приложение № 3 (№6 к ГП)'!G87</f>
        <v>0</v>
      </c>
      <c r="K43" s="373"/>
      <c r="L43" s="373"/>
      <c r="M43" s="373"/>
      <c r="N43" s="373"/>
      <c r="O43" s="373"/>
      <c r="P43" s="374">
        <f t="shared" si="3"/>
        <v>100</v>
      </c>
    </row>
    <row r="44" spans="1:16" ht="66" customHeight="1" x14ac:dyDescent="0.2">
      <c r="A44" s="365"/>
      <c r="B44" s="367"/>
      <c r="C44" s="365"/>
      <c r="D44" s="121">
        <v>784</v>
      </c>
      <c r="E44" s="121" t="s">
        <v>40</v>
      </c>
      <c r="F44" s="225" t="s">
        <v>236</v>
      </c>
      <c r="G44" s="121" t="s">
        <v>48</v>
      </c>
      <c r="H44" s="221"/>
      <c r="I44" s="224"/>
      <c r="J44" s="224"/>
      <c r="K44" s="220">
        <f>'Приложение № 3 (№6 к ГП)'!H87</f>
        <v>0</v>
      </c>
      <c r="L44" s="220">
        <f>'Приложение № 3 (№6 к ГП)'!I87</f>
        <v>0</v>
      </c>
      <c r="M44" s="220">
        <f>'Приложение № 3 (№6 к ГП)'!J87</f>
        <v>0</v>
      </c>
      <c r="N44" s="220">
        <f>'Приложение № 3 (№6 к ГП)'!K87</f>
        <v>0</v>
      </c>
      <c r="O44" s="220">
        <f>'Приложение № 3 (№6 к ГП)'!L87</f>
        <v>0</v>
      </c>
      <c r="P44" s="345">
        <f t="shared" si="3"/>
        <v>0</v>
      </c>
    </row>
    <row r="45" spans="1:16" ht="15.75" customHeight="1" x14ac:dyDescent="0.2">
      <c r="A45" s="364" t="str">
        <f>'Приложение № 3 (№6 к ГП)'!A92</f>
        <v>1.1.8.</v>
      </c>
      <c r="B45" s="366" t="str">
        <f>'Приложение № 3 (№6 к ГП)'!B92</f>
        <v>Создание (строительство, реконструкция) объектов инфраструктуры для краевых государственных нужд, необходимой для обеспечения функционирования инвестиционных проектов Приморского края</v>
      </c>
      <c r="C45" s="364" t="s">
        <v>230</v>
      </c>
      <c r="D45" s="121">
        <v>784</v>
      </c>
      <c r="E45" s="121" t="s">
        <v>40</v>
      </c>
      <c r="F45" s="225">
        <v>5225420</v>
      </c>
      <c r="G45" s="121" t="s">
        <v>36</v>
      </c>
      <c r="H45" s="369">
        <f>'Приложение № 3 (№6 к ГП)'!E94</f>
        <v>0</v>
      </c>
      <c r="I45" s="369">
        <f>'Приложение № 3 (№6 к ГП)'!F94</f>
        <v>0</v>
      </c>
      <c r="J45" s="369">
        <f>'Приложение № 3 (№6 к ГП)'!G94</f>
        <v>0</v>
      </c>
      <c r="K45" s="369"/>
      <c r="L45" s="369"/>
      <c r="M45" s="369"/>
      <c r="N45" s="369"/>
      <c r="O45" s="369"/>
      <c r="P45" s="369">
        <f>SUM(H45:J46,K47:O47)</f>
        <v>0</v>
      </c>
    </row>
    <row r="46" spans="1:16" x14ac:dyDescent="0.2">
      <c r="A46" s="375"/>
      <c r="B46" s="376"/>
      <c r="C46" s="375"/>
      <c r="D46" s="121">
        <v>784</v>
      </c>
      <c r="E46" s="121" t="s">
        <v>40</v>
      </c>
      <c r="F46" s="225" t="s">
        <v>107</v>
      </c>
      <c r="G46" s="121" t="s">
        <v>888</v>
      </c>
      <c r="H46" s="373"/>
      <c r="I46" s="373"/>
      <c r="J46" s="373"/>
      <c r="K46" s="373"/>
      <c r="L46" s="373"/>
      <c r="M46" s="373"/>
      <c r="N46" s="373"/>
      <c r="O46" s="373"/>
      <c r="P46" s="374"/>
    </row>
    <row r="47" spans="1:16" ht="54" customHeight="1" x14ac:dyDescent="0.2">
      <c r="A47" s="365"/>
      <c r="B47" s="367"/>
      <c r="C47" s="365"/>
      <c r="D47" s="121">
        <v>784</v>
      </c>
      <c r="E47" s="121" t="s">
        <v>40</v>
      </c>
      <c r="F47" s="225" t="s">
        <v>173</v>
      </c>
      <c r="G47" s="121" t="s">
        <v>888</v>
      </c>
      <c r="H47" s="221"/>
      <c r="I47" s="220"/>
      <c r="J47" s="220"/>
      <c r="K47" s="220">
        <f>'Приложение № 3 (№6 к ГП)'!H94</f>
        <v>0</v>
      </c>
      <c r="L47" s="220">
        <f>'Приложение № 3 (№6 к ГП)'!I94</f>
        <v>0</v>
      </c>
      <c r="M47" s="220">
        <f>'Приложение № 3 (№6 к ГП)'!J94</f>
        <v>0</v>
      </c>
      <c r="N47" s="220">
        <f>'Приложение № 3 (№6 к ГП)'!K94</f>
        <v>0</v>
      </c>
      <c r="O47" s="220">
        <f>'Приложение № 3 (№6 к ГП)'!L94</f>
        <v>0</v>
      </c>
      <c r="P47" s="345"/>
    </row>
    <row r="48" spans="1:16" ht="66" customHeight="1" x14ac:dyDescent="0.2">
      <c r="A48" s="368" t="str">
        <f>'Приложение № 3 (№6 к ГП)'!A99</f>
        <v>1.1.9.</v>
      </c>
      <c r="B48" s="378" t="str">
        <f>'Приложение № 3 (№6 к ГП)'!B99</f>
        <v>Обеспечение открытого информационного пространства инвестиционной деятельности</v>
      </c>
      <c r="C48" s="222" t="s">
        <v>230</v>
      </c>
      <c r="D48" s="121" t="s">
        <v>54</v>
      </c>
      <c r="E48" s="121" t="s">
        <v>32</v>
      </c>
      <c r="F48" s="121" t="s">
        <v>32</v>
      </c>
      <c r="G48" s="121" t="s">
        <v>32</v>
      </c>
      <c r="H48" s="379">
        <f>'Приложение № 3 (№6 к ГП)'!E101</f>
        <v>0</v>
      </c>
      <c r="I48" s="379">
        <f>'Приложение № 3 (№6 к ГП)'!F101</f>
        <v>0</v>
      </c>
      <c r="J48" s="379">
        <f>'Приложение № 3 (№6 к ГП)'!G101</f>
        <v>0</v>
      </c>
      <c r="K48" s="379">
        <f>'Приложение № 3 (№6 к ГП)'!H101</f>
        <v>0</v>
      </c>
      <c r="L48" s="379">
        <f>'Приложение № 3 (№6 к ГП)'!I101</f>
        <v>0</v>
      </c>
      <c r="M48" s="379">
        <f>'Приложение № 3 (№6 к ГП)'!J101</f>
        <v>0</v>
      </c>
      <c r="N48" s="379">
        <f>'Приложение № 3 (№6 к ГП)'!K101</f>
        <v>0</v>
      </c>
      <c r="O48" s="379">
        <f>'Приложение № 3 (№6 к ГП)'!L101</f>
        <v>0</v>
      </c>
      <c r="P48" s="380">
        <f t="shared" si="3"/>
        <v>0</v>
      </c>
    </row>
    <row r="49" spans="1:16" ht="63" customHeight="1" x14ac:dyDescent="0.2">
      <c r="A49" s="368"/>
      <c r="B49" s="378"/>
      <c r="C49" s="222" t="s">
        <v>33</v>
      </c>
      <c r="D49" s="123" t="s">
        <v>350</v>
      </c>
      <c r="E49" s="121" t="s">
        <v>32</v>
      </c>
      <c r="F49" s="121" t="s">
        <v>32</v>
      </c>
      <c r="G49" s="121" t="s">
        <v>32</v>
      </c>
      <c r="H49" s="379"/>
      <c r="I49" s="379"/>
      <c r="J49" s="379"/>
      <c r="K49" s="379"/>
      <c r="L49" s="379"/>
      <c r="M49" s="379"/>
      <c r="N49" s="379"/>
      <c r="O49" s="379"/>
      <c r="P49" s="381">
        <f t="shared" si="3"/>
        <v>0</v>
      </c>
    </row>
    <row r="50" spans="1:16" ht="15.75" x14ac:dyDescent="0.2">
      <c r="A50" s="350" t="str">
        <f>'Приложение № 3 (№6 к ГП)'!A106</f>
        <v>1.2.</v>
      </c>
      <c r="B50" s="355" t="str">
        <f>'Приложение № 3 (№6 к ГП)'!B106</f>
        <v>Основное мероприятие «Развитие особых экономических зон»</v>
      </c>
      <c r="C50" s="350" t="s">
        <v>238</v>
      </c>
      <c r="D50" s="212" t="s">
        <v>161</v>
      </c>
      <c r="E50" s="246" t="s">
        <v>32</v>
      </c>
      <c r="F50" s="246" t="s">
        <v>32</v>
      </c>
      <c r="G50" s="246" t="s">
        <v>32</v>
      </c>
      <c r="H50" s="234">
        <f>SUM(H52,H53)</f>
        <v>0</v>
      </c>
      <c r="I50" s="234">
        <f t="shared" ref="I50:O51" si="12">SUM(I52,I53)</f>
        <v>0</v>
      </c>
      <c r="J50" s="234">
        <f t="shared" si="12"/>
        <v>100000</v>
      </c>
      <c r="K50" s="235"/>
      <c r="L50" s="235"/>
      <c r="M50" s="235"/>
      <c r="N50" s="235"/>
      <c r="O50" s="235"/>
      <c r="P50" s="382">
        <f>SUM(H50+I50+J50+K51+L51+M51+N51+O51)</f>
        <v>400000</v>
      </c>
    </row>
    <row r="51" spans="1:16" ht="50.25" customHeight="1" x14ac:dyDescent="0.2">
      <c r="A51" s="352"/>
      <c r="B51" s="357"/>
      <c r="C51" s="352"/>
      <c r="D51" s="212" t="s">
        <v>161</v>
      </c>
      <c r="E51" s="246" t="s">
        <v>40</v>
      </c>
      <c r="F51" s="246" t="s">
        <v>174</v>
      </c>
      <c r="G51" s="246" t="s">
        <v>32</v>
      </c>
      <c r="H51" s="234"/>
      <c r="I51" s="234"/>
      <c r="J51" s="234"/>
      <c r="K51" s="235">
        <f t="shared" si="12"/>
        <v>100000</v>
      </c>
      <c r="L51" s="235">
        <f t="shared" si="12"/>
        <v>200000</v>
      </c>
      <c r="M51" s="235">
        <f t="shared" si="12"/>
        <v>0</v>
      </c>
      <c r="N51" s="235">
        <f t="shared" si="12"/>
        <v>0</v>
      </c>
      <c r="O51" s="235">
        <f t="shared" si="12"/>
        <v>0</v>
      </c>
      <c r="P51" s="383"/>
    </row>
    <row r="52" spans="1:16" x14ac:dyDescent="0.2">
      <c r="A52" s="368" t="str">
        <f>'Приложение № 3 (№6 к ГП)'!A113</f>
        <v>1.2.1.</v>
      </c>
      <c r="B52" s="378" t="str">
        <f>'Приложение № 3 (№6 к ГП)'!B113</f>
        <v>Взнос в уставный капитал акционерного общества «Владивосток Индастриал Сервис» в целях создания инновационной, инженерной, транспортной, социальной и иной инфраструктуры особой экономической зоны промышленно-производственного типа в городе Владивостоке</v>
      </c>
      <c r="C52" s="364" t="s">
        <v>238</v>
      </c>
      <c r="D52" s="121" t="s">
        <v>161</v>
      </c>
      <c r="E52" s="121" t="s">
        <v>40</v>
      </c>
      <c r="F52" s="121" t="s">
        <v>108</v>
      </c>
      <c r="G52" s="121" t="s">
        <v>121</v>
      </c>
      <c r="H52" s="237">
        <f>'Приложение № 3 (№6 к ГП)'!E115</f>
        <v>0</v>
      </c>
      <c r="I52" s="237">
        <f>'Приложение № 3 (№6 к ГП)'!F115</f>
        <v>0</v>
      </c>
      <c r="J52" s="237">
        <f>'Приложение № 3 (№6 к ГП)'!G115</f>
        <v>100000</v>
      </c>
      <c r="K52" s="237"/>
      <c r="L52" s="237"/>
      <c r="M52" s="237"/>
      <c r="N52" s="237"/>
      <c r="O52" s="237"/>
      <c r="P52" s="369">
        <f>SUM(H52:J52,K53:N53)</f>
        <v>400000</v>
      </c>
    </row>
    <row r="53" spans="1:16" ht="99" customHeight="1" x14ac:dyDescent="0.2">
      <c r="A53" s="368"/>
      <c r="B53" s="378"/>
      <c r="C53" s="365"/>
      <c r="D53" s="121" t="s">
        <v>161</v>
      </c>
      <c r="E53" s="121" t="s">
        <v>40</v>
      </c>
      <c r="F53" s="121" t="s">
        <v>175</v>
      </c>
      <c r="G53" s="121" t="s">
        <v>121</v>
      </c>
      <c r="H53" s="221"/>
      <c r="I53" s="221"/>
      <c r="J53" s="221"/>
      <c r="K53" s="221">
        <f>'Приложение № 3 (№6 к ГП)'!H115</f>
        <v>100000</v>
      </c>
      <c r="L53" s="221">
        <f>'Приложение № 3 (№6 к ГП)'!I115</f>
        <v>200000</v>
      </c>
      <c r="M53" s="221">
        <f>'Приложение № 3 (№6 к ГП)'!J115</f>
        <v>0</v>
      </c>
      <c r="N53" s="221">
        <f>'Приложение № 3 (№6 к ГП)'!K115</f>
        <v>0</v>
      </c>
      <c r="O53" s="221">
        <f>'Приложение № 3 (№6 к ГП)'!L115</f>
        <v>0</v>
      </c>
      <c r="P53" s="345"/>
    </row>
    <row r="54" spans="1:16" ht="15.75" customHeight="1" x14ac:dyDescent="0.2">
      <c r="A54" s="350" t="str">
        <f>'Приложение № 3 (№6 к ГП)'!A120</f>
        <v>1.3.</v>
      </c>
      <c r="B54" s="355" t="str">
        <f>'Приложение № 3 (№6 к ГП)'!B120</f>
        <v>Основное мероприятие «Содействие развитию моногородов»</v>
      </c>
      <c r="C54" s="350" t="s">
        <v>230</v>
      </c>
      <c r="D54" s="384">
        <v>784</v>
      </c>
      <c r="E54" s="384" t="s">
        <v>40</v>
      </c>
      <c r="F54" s="384" t="s">
        <v>32</v>
      </c>
      <c r="G54" s="384" t="s">
        <v>32</v>
      </c>
      <c r="H54" s="359">
        <f>SUM(H57,H59)</f>
        <v>54803.5</v>
      </c>
      <c r="I54" s="359">
        <f>SUM(I58,I59)</f>
        <v>1285.21</v>
      </c>
      <c r="J54" s="359">
        <f>SUM(J58,J59)</f>
        <v>0</v>
      </c>
      <c r="K54" s="369"/>
      <c r="L54" s="369"/>
      <c r="M54" s="369"/>
      <c r="N54" s="369"/>
      <c r="O54" s="369"/>
      <c r="P54" s="369">
        <f>SUM(H54:J55,K56:O56)</f>
        <v>56088.71</v>
      </c>
    </row>
    <row r="55" spans="1:16" x14ac:dyDescent="0.2">
      <c r="A55" s="351"/>
      <c r="B55" s="356"/>
      <c r="C55" s="351"/>
      <c r="D55" s="354"/>
      <c r="E55" s="354"/>
      <c r="F55" s="354"/>
      <c r="G55" s="354"/>
      <c r="H55" s="385"/>
      <c r="I55" s="385"/>
      <c r="J55" s="385"/>
      <c r="K55" s="373"/>
      <c r="L55" s="373"/>
      <c r="M55" s="373"/>
      <c r="N55" s="373"/>
      <c r="O55" s="373"/>
      <c r="P55" s="374"/>
    </row>
    <row r="56" spans="1:16" ht="44.25" customHeight="1" x14ac:dyDescent="0.2">
      <c r="A56" s="352"/>
      <c r="B56" s="357"/>
      <c r="C56" s="352"/>
      <c r="D56" s="124">
        <v>784</v>
      </c>
      <c r="E56" s="124" t="s">
        <v>40</v>
      </c>
      <c r="F56" s="124" t="s">
        <v>176</v>
      </c>
      <c r="G56" s="124">
        <v>520</v>
      </c>
      <c r="H56" s="234"/>
      <c r="I56" s="234"/>
      <c r="J56" s="234"/>
      <c r="K56" s="223">
        <f>SUM(K59,K61)</f>
        <v>0</v>
      </c>
      <c r="L56" s="223">
        <f>SUM(L59,L61)</f>
        <v>0</v>
      </c>
      <c r="M56" s="223">
        <f>SUM(M59,M61)</f>
        <v>0</v>
      </c>
      <c r="N56" s="223">
        <f>SUM(N59,N61)</f>
        <v>0</v>
      </c>
      <c r="O56" s="223">
        <f>SUM(O59,O61)</f>
        <v>0</v>
      </c>
      <c r="P56" s="345"/>
    </row>
    <row r="57" spans="1:16" ht="15.75" customHeight="1" x14ac:dyDescent="0.2">
      <c r="A57" s="364" t="str">
        <f>'Приложение № 3 (№6 к ГП)'!A127</f>
        <v>1.3.1.</v>
      </c>
      <c r="B57" s="366" t="str">
        <f>'Приложение № 3 (№6 к ГП)'!B127</f>
        <v>Предоставление  субсидий из краевого бюджета бюджетам монопрофильных муниципальных образований Приморского края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Приморского края</v>
      </c>
      <c r="C57" s="364" t="s">
        <v>230</v>
      </c>
      <c r="D57" s="121">
        <v>784</v>
      </c>
      <c r="E57" s="121" t="s">
        <v>40</v>
      </c>
      <c r="F57" s="121">
        <v>5230002</v>
      </c>
      <c r="G57" s="121" t="s">
        <v>38</v>
      </c>
      <c r="H57" s="237">
        <f>'Приложение № 3 (№6 к ГП)'!E129</f>
        <v>54803.5</v>
      </c>
      <c r="I57" s="148"/>
      <c r="J57" s="148"/>
      <c r="K57" s="369"/>
      <c r="L57" s="369"/>
      <c r="M57" s="369"/>
      <c r="N57" s="369"/>
      <c r="O57" s="369"/>
      <c r="P57" s="369">
        <f>SUM(H57:J58,K59:O59)</f>
        <v>56088.71</v>
      </c>
    </row>
    <row r="58" spans="1:16" ht="48.75" customHeight="1" x14ac:dyDescent="0.2">
      <c r="A58" s="375"/>
      <c r="B58" s="376"/>
      <c r="C58" s="375"/>
      <c r="D58" s="121">
        <v>784</v>
      </c>
      <c r="E58" s="121" t="s">
        <v>40</v>
      </c>
      <c r="F58" s="121" t="s">
        <v>104</v>
      </c>
      <c r="G58" s="121" t="s">
        <v>886</v>
      </c>
      <c r="H58" s="227"/>
      <c r="I58" s="237">
        <f>'Приложение № 3 (№6 к ГП)'!F129</f>
        <v>1285.21</v>
      </c>
      <c r="J58" s="237">
        <f>'Приложение № 3 (№6 к ГП)'!G129</f>
        <v>0</v>
      </c>
      <c r="K58" s="373"/>
      <c r="L58" s="373"/>
      <c r="M58" s="373"/>
      <c r="N58" s="373"/>
      <c r="O58" s="373"/>
      <c r="P58" s="374"/>
    </row>
    <row r="59" spans="1:16" ht="77.25" customHeight="1" x14ac:dyDescent="0.2">
      <c r="A59" s="365"/>
      <c r="B59" s="367"/>
      <c r="C59" s="365"/>
      <c r="D59" s="125">
        <v>784</v>
      </c>
      <c r="E59" s="125" t="s">
        <v>40</v>
      </c>
      <c r="F59" s="125" t="s">
        <v>177</v>
      </c>
      <c r="G59" s="121" t="s">
        <v>886</v>
      </c>
      <c r="H59" s="221"/>
      <c r="I59" s="221"/>
      <c r="J59" s="221"/>
      <c r="K59" s="221">
        <f>'Приложение № 3 (№6 к ГП)'!H129</f>
        <v>0</v>
      </c>
      <c r="L59" s="221">
        <f>'Приложение № 3 (№6 к ГП)'!I129</f>
        <v>0</v>
      </c>
      <c r="M59" s="221">
        <f>'Приложение № 3 (№6 к ГП)'!J129</f>
        <v>0</v>
      </c>
      <c r="N59" s="221">
        <f>'Приложение № 3 (№6 к ГП)'!K129</f>
        <v>0</v>
      </c>
      <c r="O59" s="221">
        <f>'Приложение № 3 (№6 к ГП)'!L129</f>
        <v>0</v>
      </c>
      <c r="P59" s="345"/>
    </row>
    <row r="60" spans="1:16" ht="15" customHeight="1" x14ac:dyDescent="0.2">
      <c r="A60" s="350" t="str">
        <f>'Приложение № 3 (№6 к ГП)'!A134</f>
        <v>1.4.</v>
      </c>
      <c r="B60" s="355" t="str">
        <f>'Приложение № 3 (№6 к ГП)'!B134</f>
        <v>Основное мероприятие «Повышение качества оценки регулирующего воздействия нормативных правовых актов и их проектов»</v>
      </c>
      <c r="C60" s="350" t="s">
        <v>230</v>
      </c>
      <c r="D60" s="350">
        <v>784</v>
      </c>
      <c r="E60" s="350" t="s">
        <v>32</v>
      </c>
      <c r="F60" s="350" t="s">
        <v>32</v>
      </c>
      <c r="G60" s="350" t="s">
        <v>32</v>
      </c>
      <c r="H60" s="387">
        <f>'Приложение № 3 (№6 к ГП)'!E136</f>
        <v>0</v>
      </c>
      <c r="I60" s="387">
        <f>'Приложение № 3 (№6 к ГП)'!F136</f>
        <v>0</v>
      </c>
      <c r="J60" s="387">
        <f>'Приложение № 3 (№6 к ГП)'!G136</f>
        <v>0</v>
      </c>
      <c r="K60" s="388"/>
      <c r="L60" s="388"/>
      <c r="M60" s="388"/>
      <c r="N60" s="388"/>
      <c r="O60" s="388"/>
      <c r="P60" s="380">
        <f t="shared" si="3"/>
        <v>0</v>
      </c>
    </row>
    <row r="61" spans="1:16" ht="27" customHeight="1" x14ac:dyDescent="0.2">
      <c r="A61" s="351"/>
      <c r="B61" s="356"/>
      <c r="C61" s="351"/>
      <c r="D61" s="386"/>
      <c r="E61" s="386"/>
      <c r="F61" s="386"/>
      <c r="G61" s="386"/>
      <c r="H61" s="387"/>
      <c r="I61" s="387"/>
      <c r="J61" s="387"/>
      <c r="K61" s="389"/>
      <c r="L61" s="389"/>
      <c r="M61" s="389"/>
      <c r="N61" s="389"/>
      <c r="O61" s="389"/>
      <c r="P61" s="390"/>
    </row>
    <row r="62" spans="1:16" ht="24.75" customHeight="1" x14ac:dyDescent="0.2">
      <c r="A62" s="351"/>
      <c r="B62" s="356"/>
      <c r="C62" s="351"/>
      <c r="D62" s="219">
        <v>784</v>
      </c>
      <c r="E62" s="219" t="s">
        <v>32</v>
      </c>
      <c r="F62" s="219" t="s">
        <v>178</v>
      </c>
      <c r="G62" s="219" t="s">
        <v>32</v>
      </c>
      <c r="H62" s="192"/>
      <c r="I62" s="192"/>
      <c r="J62" s="192"/>
      <c r="K62" s="388">
        <f>'Приложение № 3 (№6 к ГП)'!H136</f>
        <v>0</v>
      </c>
      <c r="L62" s="388">
        <f>'Приложение № 3 (№6 к ГП)'!I136</f>
        <v>0</v>
      </c>
      <c r="M62" s="388">
        <f>'Приложение № 3 (№6 к ГП)'!J136</f>
        <v>0</v>
      </c>
      <c r="N62" s="388">
        <f>'Приложение № 3 (№6 к ГП)'!K136</f>
        <v>0</v>
      </c>
      <c r="O62" s="388">
        <f>'Приложение № 3 (№6 к ГП)'!L136</f>
        <v>0</v>
      </c>
      <c r="P62" s="390"/>
    </row>
    <row r="63" spans="1:16" ht="63" hidden="1" customHeight="1" x14ac:dyDescent="0.2">
      <c r="A63" s="351"/>
      <c r="B63" s="356"/>
      <c r="C63" s="351"/>
      <c r="D63" s="231"/>
      <c r="E63" s="231"/>
      <c r="F63" s="231"/>
      <c r="G63" s="231"/>
      <c r="H63" s="193"/>
      <c r="I63" s="193"/>
      <c r="J63" s="193"/>
      <c r="K63" s="389"/>
      <c r="L63" s="389"/>
      <c r="M63" s="389"/>
      <c r="N63" s="389"/>
      <c r="O63" s="389"/>
      <c r="P63" s="240">
        <f t="shared" si="3"/>
        <v>0</v>
      </c>
    </row>
    <row r="64" spans="1:16" ht="31.5" hidden="1" customHeight="1" x14ac:dyDescent="0.2">
      <c r="A64" s="351"/>
      <c r="B64" s="356"/>
      <c r="C64" s="351"/>
      <c r="D64" s="231"/>
      <c r="E64" s="231"/>
      <c r="F64" s="231"/>
      <c r="G64" s="231"/>
      <c r="H64" s="194"/>
      <c r="I64" s="194"/>
      <c r="J64" s="194"/>
      <c r="K64" s="240"/>
      <c r="L64" s="240"/>
      <c r="M64" s="240"/>
      <c r="N64" s="240"/>
      <c r="O64" s="240"/>
      <c r="P64" s="240">
        <f t="shared" si="3"/>
        <v>0</v>
      </c>
    </row>
    <row r="65" spans="1:16" ht="47.25" hidden="1" customHeight="1" x14ac:dyDescent="0.2">
      <c r="A65" s="351"/>
      <c r="B65" s="356"/>
      <c r="C65" s="351"/>
      <c r="D65" s="231"/>
      <c r="E65" s="231"/>
      <c r="F65" s="231"/>
      <c r="G65" s="231"/>
      <c r="H65" s="194"/>
      <c r="I65" s="194"/>
      <c r="J65" s="194"/>
      <c r="K65" s="240"/>
      <c r="L65" s="240"/>
      <c r="M65" s="240"/>
      <c r="N65" s="240"/>
      <c r="O65" s="240"/>
      <c r="P65" s="240">
        <f t="shared" si="3"/>
        <v>0</v>
      </c>
    </row>
    <row r="66" spans="1:16" ht="45.75" hidden="1" customHeight="1" x14ac:dyDescent="0.2">
      <c r="A66" s="351"/>
      <c r="B66" s="356"/>
      <c r="C66" s="351"/>
      <c r="D66" s="231"/>
      <c r="E66" s="231"/>
      <c r="F66" s="231"/>
      <c r="G66" s="231"/>
      <c r="H66" s="194"/>
      <c r="I66" s="194"/>
      <c r="J66" s="194"/>
      <c r="K66" s="240"/>
      <c r="L66" s="240"/>
      <c r="M66" s="240"/>
      <c r="N66" s="240"/>
      <c r="O66" s="240"/>
      <c r="P66" s="240">
        <f t="shared" si="3"/>
        <v>0</v>
      </c>
    </row>
    <row r="67" spans="1:16" ht="47.25" hidden="1" customHeight="1" x14ac:dyDescent="0.2">
      <c r="A67" s="351"/>
      <c r="B67" s="356"/>
      <c r="C67" s="351"/>
      <c r="D67" s="231"/>
      <c r="E67" s="231"/>
      <c r="F67" s="231"/>
      <c r="G67" s="231"/>
      <c r="H67" s="194"/>
      <c r="I67" s="194"/>
      <c r="J67" s="194"/>
      <c r="K67" s="240"/>
      <c r="L67" s="240"/>
      <c r="M67" s="240"/>
      <c r="N67" s="240"/>
      <c r="O67" s="240"/>
      <c r="P67" s="240">
        <f t="shared" si="3"/>
        <v>0</v>
      </c>
    </row>
    <row r="68" spans="1:16" ht="47.25" hidden="1" customHeight="1" x14ac:dyDescent="0.2">
      <c r="A68" s="351"/>
      <c r="B68" s="356"/>
      <c r="C68" s="351"/>
      <c r="D68" s="231"/>
      <c r="E68" s="231"/>
      <c r="F68" s="231"/>
      <c r="G68" s="231"/>
      <c r="H68" s="194"/>
      <c r="I68" s="194"/>
      <c r="J68" s="194"/>
      <c r="K68" s="240"/>
      <c r="L68" s="240"/>
      <c r="M68" s="240"/>
      <c r="N68" s="240"/>
      <c r="O68" s="240"/>
      <c r="P68" s="240">
        <f t="shared" si="3"/>
        <v>0</v>
      </c>
    </row>
    <row r="69" spans="1:16" ht="47.25" hidden="1" customHeight="1" x14ac:dyDescent="0.2">
      <c r="A69" s="351"/>
      <c r="B69" s="356"/>
      <c r="C69" s="351"/>
      <c r="D69" s="231"/>
      <c r="E69" s="231"/>
      <c r="F69" s="231"/>
      <c r="G69" s="231"/>
      <c r="H69" s="194"/>
      <c r="I69" s="194"/>
      <c r="J69" s="194"/>
      <c r="K69" s="240"/>
      <c r="L69" s="240"/>
      <c r="M69" s="240"/>
      <c r="N69" s="240"/>
      <c r="O69" s="240"/>
      <c r="P69" s="240">
        <f t="shared" si="3"/>
        <v>0</v>
      </c>
    </row>
    <row r="70" spans="1:16" ht="63" hidden="1" customHeight="1" x14ac:dyDescent="0.2">
      <c r="A70" s="351"/>
      <c r="B70" s="356"/>
      <c r="C70" s="351"/>
      <c r="D70" s="231"/>
      <c r="E70" s="231"/>
      <c r="F70" s="231"/>
      <c r="G70" s="231"/>
      <c r="H70" s="194"/>
      <c r="I70" s="194"/>
      <c r="J70" s="194"/>
      <c r="K70" s="240"/>
      <c r="L70" s="240"/>
      <c r="M70" s="240"/>
      <c r="N70" s="240"/>
      <c r="O70" s="240"/>
      <c r="P70" s="240">
        <f t="shared" si="3"/>
        <v>0</v>
      </c>
    </row>
    <row r="71" spans="1:16" ht="47.25" hidden="1" customHeight="1" x14ac:dyDescent="0.2">
      <c r="A71" s="351"/>
      <c r="B71" s="356"/>
      <c r="C71" s="351"/>
      <c r="D71" s="231"/>
      <c r="E71" s="231"/>
      <c r="F71" s="231"/>
      <c r="G71" s="231"/>
      <c r="H71" s="194"/>
      <c r="I71" s="194"/>
      <c r="J71" s="194"/>
      <c r="K71" s="240"/>
      <c r="L71" s="240"/>
      <c r="M71" s="240"/>
      <c r="N71" s="240"/>
      <c r="O71" s="240"/>
      <c r="P71" s="240">
        <f t="shared" si="3"/>
        <v>0</v>
      </c>
    </row>
    <row r="72" spans="1:16" ht="0.75" hidden="1" customHeight="1" x14ac:dyDescent="0.2">
      <c r="A72" s="351"/>
      <c r="B72" s="356"/>
      <c r="C72" s="351"/>
      <c r="D72" s="231"/>
      <c r="E72" s="231"/>
      <c r="F72" s="231"/>
      <c r="G72" s="231"/>
      <c r="H72" s="194"/>
      <c r="I72" s="194"/>
      <c r="J72" s="194"/>
      <c r="K72" s="240"/>
      <c r="L72" s="240"/>
      <c r="M72" s="240"/>
      <c r="N72" s="240"/>
      <c r="O72" s="240"/>
      <c r="P72" s="240">
        <f t="shared" si="3"/>
        <v>0</v>
      </c>
    </row>
    <row r="73" spans="1:16" ht="31.5" hidden="1" customHeight="1" x14ac:dyDescent="0.2">
      <c r="A73" s="351"/>
      <c r="B73" s="356"/>
      <c r="C73" s="351"/>
      <c r="D73" s="231"/>
      <c r="E73" s="231"/>
      <c r="F73" s="231"/>
      <c r="G73" s="231"/>
      <c r="H73" s="194"/>
      <c r="I73" s="194"/>
      <c r="J73" s="194"/>
      <c r="K73" s="240"/>
      <c r="L73" s="240"/>
      <c r="M73" s="240"/>
      <c r="N73" s="240"/>
      <c r="O73" s="240"/>
      <c r="P73" s="240">
        <f t="shared" si="3"/>
        <v>0</v>
      </c>
    </row>
    <row r="74" spans="1:16" ht="31.5" hidden="1" customHeight="1" x14ac:dyDescent="0.2">
      <c r="A74" s="351"/>
      <c r="B74" s="356"/>
      <c r="C74" s="351"/>
      <c r="D74" s="231"/>
      <c r="E74" s="231"/>
      <c r="F74" s="231"/>
      <c r="G74" s="231"/>
      <c r="H74" s="194"/>
      <c r="I74" s="194"/>
      <c r="J74" s="194"/>
      <c r="K74" s="240"/>
      <c r="L74" s="240"/>
      <c r="M74" s="240"/>
      <c r="N74" s="240"/>
      <c r="O74" s="240"/>
      <c r="P74" s="240">
        <f t="shared" si="3"/>
        <v>0</v>
      </c>
    </row>
    <row r="75" spans="1:16" ht="63" hidden="1" customHeight="1" x14ac:dyDescent="0.2">
      <c r="A75" s="351"/>
      <c r="B75" s="356"/>
      <c r="C75" s="351"/>
      <c r="D75" s="231"/>
      <c r="E75" s="231"/>
      <c r="F75" s="231"/>
      <c r="G75" s="231"/>
      <c r="H75" s="194"/>
      <c r="I75" s="194"/>
      <c r="J75" s="194"/>
      <c r="K75" s="240"/>
      <c r="L75" s="240"/>
      <c r="M75" s="240"/>
      <c r="N75" s="240"/>
      <c r="O75" s="240"/>
      <c r="P75" s="240">
        <f t="shared" si="3"/>
        <v>0</v>
      </c>
    </row>
    <row r="76" spans="1:16" ht="31.5" hidden="1" customHeight="1" x14ac:dyDescent="0.2">
      <c r="A76" s="351"/>
      <c r="B76" s="356"/>
      <c r="C76" s="351"/>
      <c r="D76" s="231"/>
      <c r="E76" s="231"/>
      <c r="F76" s="231"/>
      <c r="G76" s="231"/>
      <c r="H76" s="194"/>
      <c r="I76" s="194"/>
      <c r="J76" s="194"/>
      <c r="K76" s="240"/>
      <c r="L76" s="240"/>
      <c r="M76" s="240"/>
      <c r="N76" s="240"/>
      <c r="O76" s="240"/>
      <c r="P76" s="240">
        <f t="shared" ref="P76:P121" si="13">SUM(H76:O76)</f>
        <v>0</v>
      </c>
    </row>
    <row r="77" spans="1:16" ht="47.25" hidden="1" customHeight="1" x14ac:dyDescent="0.2">
      <c r="A77" s="352"/>
      <c r="B77" s="357"/>
      <c r="C77" s="352"/>
      <c r="D77" s="232"/>
      <c r="E77" s="232"/>
      <c r="F77" s="232"/>
      <c r="G77" s="232"/>
      <c r="H77" s="195"/>
      <c r="I77" s="195"/>
      <c r="J77" s="195"/>
      <c r="K77" s="241"/>
      <c r="L77" s="241"/>
      <c r="M77" s="241"/>
      <c r="N77" s="241"/>
      <c r="O77" s="241"/>
      <c r="P77" s="241">
        <f t="shared" si="13"/>
        <v>0</v>
      </c>
    </row>
    <row r="78" spans="1:16" ht="39" customHeight="1" x14ac:dyDescent="0.2">
      <c r="A78" s="364" t="str">
        <f>'Приложение № 3 (№6 к ГП)'!A141</f>
        <v>1.4.1.</v>
      </c>
      <c r="B78" s="401" t="str">
        <f>'Приложение № 3 (№6 к ГП)'!B141</f>
        <v>Повышение качества регуляторной среды для бизнеса</v>
      </c>
      <c r="C78" s="364" t="s">
        <v>230</v>
      </c>
      <c r="D78" s="364">
        <v>784</v>
      </c>
      <c r="E78" s="364" t="s">
        <v>32</v>
      </c>
      <c r="F78" s="364" t="s">
        <v>32</v>
      </c>
      <c r="G78" s="364"/>
      <c r="H78" s="394">
        <f>'Приложение № 3 (№6 к ГП)'!E143</f>
        <v>0</v>
      </c>
      <c r="I78" s="394">
        <f>'Приложение № 3 (№6 к ГП)'!F143</f>
        <v>0</v>
      </c>
      <c r="J78" s="399">
        <f>'Приложение № 3 (№6 к ГП)'!G143</f>
        <v>0</v>
      </c>
      <c r="K78" s="397">
        <f>'Приложение № 3 (№6 к ГП)'!H143</f>
        <v>0</v>
      </c>
      <c r="L78" s="397">
        <v>0</v>
      </c>
      <c r="M78" s="397">
        <v>0</v>
      </c>
      <c r="N78" s="397">
        <v>0</v>
      </c>
      <c r="O78" s="397">
        <v>0</v>
      </c>
      <c r="P78" s="394">
        <v>0</v>
      </c>
    </row>
    <row r="79" spans="1:16" ht="24" customHeight="1" x14ac:dyDescent="0.2">
      <c r="A79" s="393"/>
      <c r="B79" s="402"/>
      <c r="C79" s="393"/>
      <c r="D79" s="393"/>
      <c r="E79" s="393"/>
      <c r="F79" s="393"/>
      <c r="G79" s="393"/>
      <c r="H79" s="395"/>
      <c r="I79" s="395"/>
      <c r="J79" s="395"/>
      <c r="K79" s="398"/>
      <c r="L79" s="398"/>
      <c r="M79" s="398"/>
      <c r="N79" s="398"/>
      <c r="O79" s="398"/>
      <c r="P79" s="395"/>
    </row>
    <row r="80" spans="1:16" ht="46.5" hidden="1" customHeight="1" x14ac:dyDescent="0.2">
      <c r="A80" s="393"/>
      <c r="B80" s="402"/>
      <c r="C80" s="393"/>
      <c r="D80" s="393"/>
      <c r="E80" s="393"/>
      <c r="F80" s="393"/>
      <c r="G80" s="217"/>
      <c r="H80" s="240"/>
      <c r="I80" s="240"/>
      <c r="J80" s="395"/>
      <c r="K80" s="398"/>
      <c r="L80" s="398"/>
      <c r="M80" s="398"/>
      <c r="N80" s="398"/>
      <c r="O80" s="398"/>
      <c r="P80" s="395"/>
    </row>
    <row r="81" spans="1:16" ht="47.25" hidden="1" customHeight="1" x14ac:dyDescent="0.2">
      <c r="A81" s="393"/>
      <c r="B81" s="402"/>
      <c r="C81" s="393"/>
      <c r="D81" s="217"/>
      <c r="E81" s="217"/>
      <c r="F81" s="217"/>
      <c r="G81" s="217"/>
      <c r="H81" s="240"/>
      <c r="I81" s="240"/>
      <c r="J81" s="240"/>
      <c r="K81" s="240"/>
      <c r="L81" s="240"/>
      <c r="M81" s="240"/>
      <c r="N81" s="240"/>
      <c r="O81" s="240"/>
      <c r="P81" s="240"/>
    </row>
    <row r="82" spans="1:16" ht="47.25" hidden="1" customHeight="1" x14ac:dyDescent="0.2">
      <c r="A82" s="393"/>
      <c r="B82" s="402"/>
      <c r="C82" s="393"/>
      <c r="D82" s="217"/>
      <c r="E82" s="217"/>
      <c r="F82" s="217"/>
      <c r="G82" s="217"/>
      <c r="H82" s="240"/>
      <c r="I82" s="240"/>
      <c r="J82" s="240"/>
      <c r="K82" s="240"/>
      <c r="L82" s="240"/>
      <c r="M82" s="240"/>
      <c r="N82" s="240"/>
      <c r="O82" s="240"/>
      <c r="P82" s="240"/>
    </row>
    <row r="83" spans="1:16" ht="47.25" hidden="1" customHeight="1" x14ac:dyDescent="0.2">
      <c r="A83" s="393"/>
      <c r="B83" s="402"/>
      <c r="C83" s="393"/>
      <c r="D83" s="217"/>
      <c r="E83" s="217"/>
      <c r="F83" s="217"/>
      <c r="G83" s="217"/>
      <c r="H83" s="240"/>
      <c r="I83" s="240"/>
      <c r="J83" s="240"/>
      <c r="K83" s="240"/>
      <c r="L83" s="240"/>
      <c r="M83" s="240"/>
      <c r="N83" s="240"/>
      <c r="O83" s="240"/>
      <c r="P83" s="240"/>
    </row>
    <row r="84" spans="1:16" ht="47.25" hidden="1" customHeight="1" x14ac:dyDescent="0.2">
      <c r="A84" s="393"/>
      <c r="B84" s="402"/>
      <c r="C84" s="393"/>
      <c r="D84" s="217"/>
      <c r="E84" s="217"/>
      <c r="F84" s="217"/>
      <c r="G84" s="217"/>
      <c r="H84" s="240"/>
      <c r="I84" s="240"/>
      <c r="J84" s="240"/>
      <c r="K84" s="240"/>
      <c r="L84" s="240"/>
      <c r="M84" s="240"/>
      <c r="N84" s="240"/>
      <c r="O84" s="240"/>
      <c r="P84" s="240"/>
    </row>
    <row r="85" spans="1:16" ht="47.25" hidden="1" customHeight="1" x14ac:dyDescent="0.2">
      <c r="A85" s="393"/>
      <c r="B85" s="402"/>
      <c r="C85" s="393"/>
      <c r="D85" s="217"/>
      <c r="E85" s="217"/>
      <c r="F85" s="217"/>
      <c r="G85" s="217"/>
      <c r="H85" s="240"/>
      <c r="I85" s="240"/>
      <c r="J85" s="240"/>
      <c r="K85" s="240"/>
      <c r="L85" s="240"/>
      <c r="M85" s="240"/>
      <c r="N85" s="240"/>
      <c r="O85" s="240"/>
      <c r="P85" s="240"/>
    </row>
    <row r="86" spans="1:16" ht="47.25" hidden="1" customHeight="1" x14ac:dyDescent="0.2">
      <c r="A86" s="393"/>
      <c r="B86" s="402"/>
      <c r="C86" s="393"/>
      <c r="D86" s="217"/>
      <c r="E86" s="217"/>
      <c r="F86" s="217"/>
      <c r="G86" s="217"/>
      <c r="H86" s="240"/>
      <c r="I86" s="240"/>
      <c r="J86" s="240"/>
      <c r="K86" s="240"/>
      <c r="L86" s="240"/>
      <c r="M86" s="240"/>
      <c r="N86" s="240"/>
      <c r="O86" s="240"/>
      <c r="P86" s="240"/>
    </row>
    <row r="87" spans="1:16" ht="47.25" hidden="1" customHeight="1" x14ac:dyDescent="0.2">
      <c r="A87" s="393"/>
      <c r="B87" s="402"/>
      <c r="C87" s="393"/>
      <c r="D87" s="217"/>
      <c r="E87" s="217"/>
      <c r="F87" s="217"/>
      <c r="G87" s="217"/>
      <c r="H87" s="240"/>
      <c r="I87" s="240"/>
      <c r="J87" s="240"/>
      <c r="K87" s="240"/>
      <c r="L87" s="240"/>
      <c r="M87" s="240"/>
      <c r="N87" s="240"/>
      <c r="O87" s="240"/>
      <c r="P87" s="240"/>
    </row>
    <row r="88" spans="1:16" ht="15.75" hidden="1" customHeight="1" x14ac:dyDescent="0.2">
      <c r="A88" s="393"/>
      <c r="B88" s="402"/>
      <c r="C88" s="393"/>
      <c r="D88" s="217"/>
      <c r="E88" s="217"/>
      <c r="F88" s="217"/>
      <c r="G88" s="217"/>
      <c r="H88" s="240"/>
      <c r="I88" s="240"/>
      <c r="J88" s="240"/>
      <c r="K88" s="240"/>
      <c r="L88" s="240"/>
      <c r="M88" s="240"/>
      <c r="N88" s="240"/>
      <c r="O88" s="240"/>
      <c r="P88" s="240"/>
    </row>
    <row r="89" spans="1:16" ht="15.75" hidden="1" customHeight="1" x14ac:dyDescent="0.2">
      <c r="A89" s="393"/>
      <c r="B89" s="402"/>
      <c r="C89" s="393"/>
      <c r="D89" s="217"/>
      <c r="E89" s="217"/>
      <c r="F89" s="217"/>
      <c r="G89" s="217"/>
      <c r="H89" s="240"/>
      <c r="I89" s="240"/>
      <c r="J89" s="240"/>
      <c r="K89" s="240"/>
      <c r="L89" s="240"/>
      <c r="M89" s="240"/>
      <c r="N89" s="240"/>
      <c r="O89" s="240"/>
      <c r="P89" s="240"/>
    </row>
    <row r="90" spans="1:16" ht="15.75" hidden="1" customHeight="1" x14ac:dyDescent="0.2">
      <c r="A90" s="393"/>
      <c r="B90" s="402"/>
      <c r="C90" s="393"/>
      <c r="D90" s="217"/>
      <c r="E90" s="217"/>
      <c r="F90" s="217"/>
      <c r="G90" s="217"/>
      <c r="H90" s="240"/>
      <c r="I90" s="240"/>
      <c r="J90" s="240"/>
      <c r="K90" s="240"/>
      <c r="L90" s="240"/>
      <c r="M90" s="240"/>
      <c r="N90" s="240"/>
      <c r="O90" s="240"/>
      <c r="P90" s="240"/>
    </row>
    <row r="91" spans="1:16" ht="15.75" hidden="1" customHeight="1" x14ac:dyDescent="0.2">
      <c r="A91" s="393"/>
      <c r="B91" s="402"/>
      <c r="C91" s="393"/>
      <c r="D91" s="217"/>
      <c r="E91" s="217"/>
      <c r="F91" s="217"/>
      <c r="G91" s="217"/>
      <c r="H91" s="240"/>
      <c r="I91" s="240"/>
      <c r="J91" s="240"/>
      <c r="K91" s="240"/>
      <c r="L91" s="240"/>
      <c r="M91" s="240"/>
      <c r="N91" s="240"/>
      <c r="O91" s="240"/>
      <c r="P91" s="240"/>
    </row>
    <row r="92" spans="1:16" ht="15.75" hidden="1" customHeight="1" x14ac:dyDescent="0.2">
      <c r="A92" s="393"/>
      <c r="B92" s="402"/>
      <c r="C92" s="393"/>
      <c r="D92" s="217"/>
      <c r="E92" s="217"/>
      <c r="F92" s="217"/>
      <c r="G92" s="217"/>
      <c r="H92" s="240"/>
      <c r="I92" s="240"/>
      <c r="J92" s="240"/>
      <c r="K92" s="240"/>
      <c r="L92" s="240"/>
      <c r="M92" s="240"/>
      <c r="N92" s="240"/>
      <c r="O92" s="240"/>
      <c r="P92" s="240"/>
    </row>
    <row r="93" spans="1:16" ht="15.75" hidden="1" customHeight="1" x14ac:dyDescent="0.2">
      <c r="A93" s="393"/>
      <c r="B93" s="402"/>
      <c r="C93" s="393"/>
      <c r="D93" s="217"/>
      <c r="E93" s="217"/>
      <c r="F93" s="217"/>
      <c r="G93" s="217"/>
      <c r="H93" s="240"/>
      <c r="I93" s="240"/>
      <c r="J93" s="240"/>
      <c r="K93" s="240"/>
      <c r="L93" s="240"/>
      <c r="M93" s="240"/>
      <c r="N93" s="240"/>
      <c r="O93" s="240"/>
      <c r="P93" s="240"/>
    </row>
    <row r="94" spans="1:16" ht="15.75" hidden="1" customHeight="1" x14ac:dyDescent="0.2">
      <c r="A94" s="393"/>
      <c r="B94" s="402"/>
      <c r="C94" s="393"/>
      <c r="D94" s="217"/>
      <c r="E94" s="217"/>
      <c r="F94" s="217"/>
      <c r="G94" s="217"/>
      <c r="H94" s="240"/>
      <c r="I94" s="240"/>
      <c r="J94" s="240"/>
      <c r="K94" s="240"/>
      <c r="L94" s="240"/>
      <c r="M94" s="240"/>
      <c r="N94" s="240"/>
      <c r="O94" s="240"/>
      <c r="P94" s="240"/>
    </row>
    <row r="95" spans="1:16" ht="15.75" hidden="1" customHeight="1" x14ac:dyDescent="0.2">
      <c r="A95" s="400"/>
      <c r="B95" s="403"/>
      <c r="C95" s="400"/>
      <c r="D95" s="217"/>
      <c r="E95" s="217"/>
      <c r="F95" s="217"/>
      <c r="G95" s="217"/>
      <c r="H95" s="240"/>
      <c r="I95" s="240"/>
      <c r="J95" s="240"/>
      <c r="K95" s="240"/>
      <c r="L95" s="240"/>
      <c r="M95" s="240"/>
      <c r="N95" s="240"/>
      <c r="O95" s="240"/>
      <c r="P95" s="240"/>
    </row>
    <row r="96" spans="1:16" x14ac:dyDescent="0.2">
      <c r="A96" s="350" t="str">
        <f>'Приложение № 3 (№6 к ГП)'!A148</f>
        <v>1.5.</v>
      </c>
      <c r="B96" s="355" t="str">
        <f>'Приложение № 3 (№6 к ГП)'!B148</f>
        <v>Основное мероприятие «Создание благоприятной конкурентной среды»</v>
      </c>
      <c r="C96" s="350" t="s">
        <v>230</v>
      </c>
      <c r="D96" s="350">
        <v>784</v>
      </c>
      <c r="E96" s="350" t="s">
        <v>32</v>
      </c>
      <c r="F96" s="350" t="s">
        <v>32</v>
      </c>
      <c r="G96" s="350" t="s">
        <v>32</v>
      </c>
      <c r="H96" s="387">
        <f>SUM(H114)</f>
        <v>0</v>
      </c>
      <c r="I96" s="387">
        <f>SUM(I114)</f>
        <v>0</v>
      </c>
      <c r="J96" s="387">
        <f>SUM(J114)</f>
        <v>0</v>
      </c>
      <c r="K96" s="388"/>
      <c r="L96" s="388"/>
      <c r="M96" s="388"/>
      <c r="N96" s="388"/>
      <c r="O96" s="388"/>
      <c r="P96" s="380">
        <f t="shared" si="13"/>
        <v>0</v>
      </c>
    </row>
    <row r="97" spans="1:16" ht="47.25" customHeight="1" x14ac:dyDescent="0.2">
      <c r="A97" s="351"/>
      <c r="B97" s="356"/>
      <c r="C97" s="351"/>
      <c r="D97" s="386"/>
      <c r="E97" s="386"/>
      <c r="F97" s="386"/>
      <c r="G97" s="386"/>
      <c r="H97" s="387"/>
      <c r="I97" s="387"/>
      <c r="J97" s="387"/>
      <c r="K97" s="396"/>
      <c r="L97" s="396"/>
      <c r="M97" s="396"/>
      <c r="N97" s="396"/>
      <c r="O97" s="396"/>
      <c r="P97" s="404">
        <f t="shared" si="13"/>
        <v>0</v>
      </c>
    </row>
    <row r="98" spans="1:16" ht="18.75" customHeight="1" x14ac:dyDescent="0.2">
      <c r="A98" s="351"/>
      <c r="B98" s="356"/>
      <c r="C98" s="351"/>
      <c r="D98" s="219">
        <v>784</v>
      </c>
      <c r="E98" s="219" t="s">
        <v>32</v>
      </c>
      <c r="F98" s="219">
        <v>1710500000</v>
      </c>
      <c r="G98" s="219" t="s">
        <v>32</v>
      </c>
      <c r="H98" s="242"/>
      <c r="I98" s="242"/>
      <c r="J98" s="242"/>
      <c r="K98" s="239">
        <f>SUM(K117)</f>
        <v>0</v>
      </c>
      <c r="L98" s="239">
        <f>SUM(L117)</f>
        <v>0</v>
      </c>
      <c r="M98" s="239">
        <f>SUM(M117)</f>
        <v>0</v>
      </c>
      <c r="N98" s="239">
        <f>SUM(N117)</f>
        <v>0</v>
      </c>
      <c r="O98" s="239">
        <f>SUM(O117)</f>
        <v>0</v>
      </c>
      <c r="P98" s="404">
        <f t="shared" si="13"/>
        <v>0</v>
      </c>
    </row>
    <row r="99" spans="1:16" ht="23.25" hidden="1" customHeight="1" x14ac:dyDescent="0.2">
      <c r="A99" s="351"/>
      <c r="B99" s="356"/>
      <c r="C99" s="351"/>
      <c r="D99" s="231"/>
      <c r="E99" s="231"/>
      <c r="F99" s="231"/>
      <c r="G99" s="231"/>
      <c r="H99" s="244"/>
      <c r="I99" s="244"/>
      <c r="J99" s="244"/>
      <c r="K99" s="240"/>
      <c r="L99" s="240"/>
      <c r="M99" s="240"/>
      <c r="N99" s="240"/>
      <c r="O99" s="240"/>
      <c r="P99" s="404">
        <f t="shared" si="13"/>
        <v>0</v>
      </c>
    </row>
    <row r="100" spans="1:16" ht="31.5" hidden="1" customHeight="1" x14ac:dyDescent="0.2">
      <c r="A100" s="351"/>
      <c r="B100" s="356"/>
      <c r="C100" s="351"/>
      <c r="D100" s="231"/>
      <c r="E100" s="231"/>
      <c r="F100" s="231"/>
      <c r="G100" s="231"/>
      <c r="H100" s="244"/>
      <c r="I100" s="244"/>
      <c r="J100" s="244"/>
      <c r="K100" s="240"/>
      <c r="L100" s="240"/>
      <c r="M100" s="240"/>
      <c r="N100" s="240"/>
      <c r="O100" s="240"/>
      <c r="P100" s="404">
        <f t="shared" si="13"/>
        <v>0</v>
      </c>
    </row>
    <row r="101" spans="1:16" ht="47.25" hidden="1" customHeight="1" x14ac:dyDescent="0.2">
      <c r="A101" s="351"/>
      <c r="B101" s="356"/>
      <c r="C101" s="351"/>
      <c r="D101" s="231"/>
      <c r="E101" s="231"/>
      <c r="F101" s="231"/>
      <c r="G101" s="231"/>
      <c r="H101" s="244"/>
      <c r="I101" s="244"/>
      <c r="J101" s="244"/>
      <c r="K101" s="240"/>
      <c r="L101" s="240"/>
      <c r="M101" s="240"/>
      <c r="N101" s="240"/>
      <c r="O101" s="240"/>
      <c r="P101" s="404">
        <f t="shared" si="13"/>
        <v>0</v>
      </c>
    </row>
    <row r="102" spans="1:16" ht="20.25" hidden="1" customHeight="1" x14ac:dyDescent="0.2">
      <c r="A102" s="351"/>
      <c r="B102" s="356"/>
      <c r="C102" s="351"/>
      <c r="D102" s="231"/>
      <c r="E102" s="231"/>
      <c r="F102" s="231"/>
      <c r="G102" s="231"/>
      <c r="H102" s="244"/>
      <c r="I102" s="244"/>
      <c r="J102" s="244"/>
      <c r="K102" s="240"/>
      <c r="L102" s="240"/>
      <c r="M102" s="240"/>
      <c r="N102" s="240"/>
      <c r="O102" s="240"/>
      <c r="P102" s="404">
        <f t="shared" si="13"/>
        <v>0</v>
      </c>
    </row>
    <row r="103" spans="1:16" ht="47.25" hidden="1" customHeight="1" x14ac:dyDescent="0.2">
      <c r="A103" s="351"/>
      <c r="B103" s="356"/>
      <c r="C103" s="351"/>
      <c r="D103" s="231"/>
      <c r="E103" s="231"/>
      <c r="F103" s="231"/>
      <c r="G103" s="231"/>
      <c r="H103" s="244"/>
      <c r="I103" s="244"/>
      <c r="J103" s="244"/>
      <c r="K103" s="240"/>
      <c r="L103" s="240"/>
      <c r="M103" s="240"/>
      <c r="N103" s="240"/>
      <c r="O103" s="240"/>
      <c r="P103" s="404">
        <f t="shared" si="13"/>
        <v>0</v>
      </c>
    </row>
    <row r="104" spans="1:16" ht="47.25" hidden="1" customHeight="1" x14ac:dyDescent="0.2">
      <c r="A104" s="351"/>
      <c r="B104" s="356"/>
      <c r="C104" s="351"/>
      <c r="D104" s="231"/>
      <c r="E104" s="231"/>
      <c r="F104" s="231"/>
      <c r="G104" s="231"/>
      <c r="H104" s="244"/>
      <c r="I104" s="244"/>
      <c r="J104" s="244"/>
      <c r="K104" s="240"/>
      <c r="L104" s="240"/>
      <c r="M104" s="240"/>
      <c r="N104" s="240"/>
      <c r="O104" s="240"/>
      <c r="P104" s="404">
        <f t="shared" si="13"/>
        <v>0</v>
      </c>
    </row>
    <row r="105" spans="1:16" ht="47.25" hidden="1" customHeight="1" x14ac:dyDescent="0.2">
      <c r="A105" s="351"/>
      <c r="B105" s="356"/>
      <c r="C105" s="351"/>
      <c r="D105" s="231"/>
      <c r="E105" s="231"/>
      <c r="F105" s="231"/>
      <c r="G105" s="231"/>
      <c r="H105" s="244"/>
      <c r="I105" s="244"/>
      <c r="J105" s="244"/>
      <c r="K105" s="240"/>
      <c r="L105" s="240"/>
      <c r="M105" s="240"/>
      <c r="N105" s="240"/>
      <c r="O105" s="240"/>
      <c r="P105" s="404">
        <f t="shared" si="13"/>
        <v>0</v>
      </c>
    </row>
    <row r="106" spans="1:16" ht="63" hidden="1" customHeight="1" x14ac:dyDescent="0.2">
      <c r="A106" s="351"/>
      <c r="B106" s="356"/>
      <c r="C106" s="351"/>
      <c r="D106" s="231"/>
      <c r="E106" s="231"/>
      <c r="F106" s="231"/>
      <c r="G106" s="231"/>
      <c r="H106" s="244"/>
      <c r="I106" s="244"/>
      <c r="J106" s="244"/>
      <c r="K106" s="240"/>
      <c r="L106" s="240"/>
      <c r="M106" s="240"/>
      <c r="N106" s="240"/>
      <c r="O106" s="240"/>
      <c r="P106" s="404">
        <f t="shared" si="13"/>
        <v>0</v>
      </c>
    </row>
    <row r="107" spans="1:16" ht="44.25" hidden="1" customHeight="1" x14ac:dyDescent="0.2">
      <c r="A107" s="351"/>
      <c r="B107" s="356"/>
      <c r="C107" s="351"/>
      <c r="D107" s="231"/>
      <c r="E107" s="231"/>
      <c r="F107" s="231"/>
      <c r="G107" s="231"/>
      <c r="H107" s="244"/>
      <c r="I107" s="244"/>
      <c r="J107" s="244"/>
      <c r="K107" s="240"/>
      <c r="L107" s="240"/>
      <c r="M107" s="240"/>
      <c r="N107" s="240"/>
      <c r="O107" s="240"/>
      <c r="P107" s="404">
        <f t="shared" si="13"/>
        <v>0</v>
      </c>
    </row>
    <row r="108" spans="1:16" ht="16.5" hidden="1" customHeight="1" x14ac:dyDescent="0.2">
      <c r="A108" s="351"/>
      <c r="B108" s="356"/>
      <c r="C108" s="351"/>
      <c r="D108" s="231"/>
      <c r="E108" s="231"/>
      <c r="F108" s="231"/>
      <c r="G108" s="231"/>
      <c r="H108" s="244"/>
      <c r="I108" s="244"/>
      <c r="J108" s="244"/>
      <c r="K108" s="240"/>
      <c r="L108" s="240"/>
      <c r="M108" s="240"/>
      <c r="N108" s="240"/>
      <c r="O108" s="240"/>
      <c r="P108" s="404">
        <f t="shared" si="13"/>
        <v>0</v>
      </c>
    </row>
    <row r="109" spans="1:16" ht="31.5" hidden="1" customHeight="1" x14ac:dyDescent="0.2">
      <c r="A109" s="351"/>
      <c r="B109" s="356"/>
      <c r="C109" s="351"/>
      <c r="D109" s="231"/>
      <c r="E109" s="231"/>
      <c r="F109" s="231"/>
      <c r="G109" s="231"/>
      <c r="H109" s="244"/>
      <c r="I109" s="244"/>
      <c r="J109" s="244"/>
      <c r="K109" s="240"/>
      <c r="L109" s="240"/>
      <c r="M109" s="240"/>
      <c r="N109" s="240"/>
      <c r="O109" s="240"/>
      <c r="P109" s="404">
        <f t="shared" si="13"/>
        <v>0</v>
      </c>
    </row>
    <row r="110" spans="1:16" ht="31.5" hidden="1" customHeight="1" x14ac:dyDescent="0.2">
      <c r="A110" s="351"/>
      <c r="B110" s="356"/>
      <c r="C110" s="351"/>
      <c r="D110" s="231"/>
      <c r="E110" s="231"/>
      <c r="F110" s="231"/>
      <c r="G110" s="231"/>
      <c r="H110" s="244"/>
      <c r="I110" s="244"/>
      <c r="J110" s="244"/>
      <c r="K110" s="240"/>
      <c r="L110" s="240"/>
      <c r="M110" s="240"/>
      <c r="N110" s="240"/>
      <c r="O110" s="240"/>
      <c r="P110" s="404">
        <f t="shared" si="13"/>
        <v>0</v>
      </c>
    </row>
    <row r="111" spans="1:16" ht="11.25" hidden="1" customHeight="1" x14ac:dyDescent="0.2">
      <c r="A111" s="351"/>
      <c r="B111" s="356"/>
      <c r="C111" s="351"/>
      <c r="D111" s="231"/>
      <c r="E111" s="231"/>
      <c r="F111" s="231"/>
      <c r="G111" s="231"/>
      <c r="H111" s="244"/>
      <c r="I111" s="244"/>
      <c r="J111" s="244"/>
      <c r="K111" s="240"/>
      <c r="L111" s="240"/>
      <c r="M111" s="240"/>
      <c r="N111" s="240"/>
      <c r="O111" s="240"/>
      <c r="P111" s="404">
        <f t="shared" si="13"/>
        <v>0</v>
      </c>
    </row>
    <row r="112" spans="1:16" ht="31.5" hidden="1" customHeight="1" x14ac:dyDescent="0.2">
      <c r="A112" s="351"/>
      <c r="B112" s="356"/>
      <c r="C112" s="351"/>
      <c r="D112" s="231"/>
      <c r="E112" s="231"/>
      <c r="F112" s="231"/>
      <c r="G112" s="231"/>
      <c r="H112" s="244"/>
      <c r="I112" s="244"/>
      <c r="J112" s="244"/>
      <c r="K112" s="240"/>
      <c r="L112" s="240"/>
      <c r="M112" s="240"/>
      <c r="N112" s="240"/>
      <c r="O112" s="240"/>
      <c r="P112" s="404">
        <f t="shared" si="13"/>
        <v>0</v>
      </c>
    </row>
    <row r="113" spans="1:16" ht="47.25" hidden="1" customHeight="1" x14ac:dyDescent="0.2">
      <c r="A113" s="352"/>
      <c r="B113" s="357"/>
      <c r="C113" s="352"/>
      <c r="D113" s="232"/>
      <c r="E113" s="232"/>
      <c r="F113" s="232"/>
      <c r="G113" s="232"/>
      <c r="H113" s="196"/>
      <c r="I113" s="196"/>
      <c r="J113" s="196"/>
      <c r="K113" s="241"/>
      <c r="L113" s="241"/>
      <c r="M113" s="241"/>
      <c r="N113" s="241"/>
      <c r="O113" s="241"/>
      <c r="P113" s="381">
        <f t="shared" si="13"/>
        <v>0</v>
      </c>
    </row>
    <row r="114" spans="1:16" ht="68.25" customHeight="1" x14ac:dyDescent="0.2">
      <c r="A114" s="216" t="str">
        <f>'Приложение № 3 (№6 к ГП)'!A155</f>
        <v>1.5.1.</v>
      </c>
      <c r="B114" s="218" t="str">
        <f>'Приложение № 3 (№6 к ГП)'!B155</f>
        <v>Мониторинг состояния и развития конкурентной среды на рынках товаров и услуг края</v>
      </c>
      <c r="C114" s="120" t="s">
        <v>230</v>
      </c>
      <c r="D114" s="125" t="s">
        <v>54</v>
      </c>
      <c r="E114" s="125" t="s">
        <v>32</v>
      </c>
      <c r="F114" s="125" t="s">
        <v>32</v>
      </c>
      <c r="G114" s="125" t="s">
        <v>32</v>
      </c>
      <c r="H114" s="220">
        <f>'Приложение № 3 (№6 к ГП)'!E157</f>
        <v>0</v>
      </c>
      <c r="I114" s="220">
        <f>'Приложение № 3 (№6 к ГП)'!F157</f>
        <v>0</v>
      </c>
      <c r="J114" s="220">
        <f>'Приложение № 3 (№6 к ГП)'!G157</f>
        <v>0</v>
      </c>
      <c r="K114" s="220">
        <f>'Приложение № 3 (№6 к ГП)'!H157</f>
        <v>0</v>
      </c>
      <c r="L114" s="220">
        <f>'Приложение № 3 (№6 к ГП)'!I157</f>
        <v>0</v>
      </c>
      <c r="M114" s="220">
        <f>'Приложение № 3 (№6 к ГП)'!J157</f>
        <v>0</v>
      </c>
      <c r="N114" s="220">
        <f>'Приложение № 3 (№6 к ГП)'!K157</f>
        <v>0</v>
      </c>
      <c r="O114" s="220">
        <f>'[2]Приложение № 7 (приложение № 6)'!L157</f>
        <v>0</v>
      </c>
      <c r="P114" s="220">
        <f t="shared" si="13"/>
        <v>0</v>
      </c>
    </row>
    <row r="115" spans="1:16" ht="57" customHeight="1" x14ac:dyDescent="0.2">
      <c r="A115" s="350" t="str">
        <f>'Приложение № 3 (№6 к ГП)'!A162</f>
        <v>1.6.</v>
      </c>
      <c r="B115" s="355" t="str">
        <f>'Приложение № 3 (№6 к ГП)'!B162</f>
        <v>Основное мероприятие «Развитие государственного стратегического планирования»</v>
      </c>
      <c r="C115" s="392" t="s">
        <v>230</v>
      </c>
      <c r="D115" s="212" t="s">
        <v>54</v>
      </c>
      <c r="E115" s="225" t="s">
        <v>45</v>
      </c>
      <c r="F115" s="126" t="s">
        <v>32</v>
      </c>
      <c r="G115" s="212" t="s">
        <v>32</v>
      </c>
      <c r="H115" s="208">
        <f>SUM(H117:H121)</f>
        <v>47191.8</v>
      </c>
      <c r="I115" s="208">
        <f>SUM(I117:I121)</f>
        <v>49148.612000000001</v>
      </c>
      <c r="J115" s="208">
        <f>SUM(J117:J121)</f>
        <v>42755.14</v>
      </c>
      <c r="K115" s="208"/>
      <c r="L115" s="208"/>
      <c r="M115" s="208"/>
      <c r="N115" s="208"/>
      <c r="O115" s="208"/>
      <c r="P115" s="382">
        <f>SUM(H115:O115)+SUM(K116:O116)</f>
        <v>334569.49200000003</v>
      </c>
    </row>
    <row r="116" spans="1:16" ht="35.25" customHeight="1" x14ac:dyDescent="0.2">
      <c r="A116" s="391"/>
      <c r="B116" s="391"/>
      <c r="C116" s="391"/>
      <c r="D116" s="212" t="s">
        <v>54</v>
      </c>
      <c r="E116" s="225" t="s">
        <v>45</v>
      </c>
      <c r="F116" s="126">
        <v>1710600000</v>
      </c>
      <c r="G116" s="212"/>
      <c r="H116" s="208"/>
      <c r="I116" s="208"/>
      <c r="J116" s="208"/>
      <c r="K116" s="208">
        <f>SUM(K119:K121)</f>
        <v>39030.06</v>
      </c>
      <c r="L116" s="208">
        <f>SUM(L119:L121)</f>
        <v>39110.97</v>
      </c>
      <c r="M116" s="208">
        <f>SUM(M119:M121)</f>
        <v>39110.97</v>
      </c>
      <c r="N116" s="208">
        <f>SUM(N119:N121)</f>
        <v>39110.97</v>
      </c>
      <c r="O116" s="208">
        <f>SUM(O119:O121)</f>
        <v>39110.97</v>
      </c>
      <c r="P116" s="373"/>
    </row>
    <row r="117" spans="1:16" ht="15.75" customHeight="1" x14ac:dyDescent="0.2">
      <c r="A117" s="364" t="str">
        <f>'Приложение № 3 (№6 к ГП)'!A169</f>
        <v>1.6.1.</v>
      </c>
      <c r="B117" s="366" t="str">
        <f>'Приложение № 3 (№6 к ГП)'!B169</f>
        <v>Руководство и управление в сфере установленных функций органов государственной власти Приморского края</v>
      </c>
      <c r="C117" s="364" t="s">
        <v>230</v>
      </c>
      <c r="D117" s="121">
        <v>784</v>
      </c>
      <c r="E117" s="121" t="s">
        <v>45</v>
      </c>
      <c r="F117" s="121" t="s">
        <v>42</v>
      </c>
      <c r="G117" s="121" t="s">
        <v>37</v>
      </c>
      <c r="H117" s="237">
        <f>'Приложение № 3 (№6 к ГП)'!E171</f>
        <v>47191.8</v>
      </c>
      <c r="I117" s="237"/>
      <c r="J117" s="237"/>
      <c r="K117" s="237"/>
      <c r="L117" s="237"/>
      <c r="M117" s="237"/>
      <c r="N117" s="237"/>
      <c r="O117" s="237"/>
      <c r="P117" s="369">
        <f>SUM(H117,I118:J118,K119:O119)</f>
        <v>334569.49199999997</v>
      </c>
    </row>
    <row r="118" spans="1:16" ht="45" x14ac:dyDescent="0.2">
      <c r="A118" s="375"/>
      <c r="B118" s="376"/>
      <c r="C118" s="375"/>
      <c r="D118" s="121" t="s">
        <v>54</v>
      </c>
      <c r="E118" s="121" t="s">
        <v>45</v>
      </c>
      <c r="F118" s="125" t="s">
        <v>57</v>
      </c>
      <c r="G118" s="127" t="s">
        <v>139</v>
      </c>
      <c r="H118" s="197"/>
      <c r="I118" s="237">
        <f>'Приложение № 3 (№6 к ГП)'!F171</f>
        <v>49148.612000000001</v>
      </c>
      <c r="J118" s="237">
        <f>'Приложение № 3 (№6 к ГП)'!G171</f>
        <v>42755.14</v>
      </c>
      <c r="K118" s="237"/>
      <c r="L118" s="237"/>
      <c r="M118" s="237"/>
      <c r="N118" s="237"/>
      <c r="O118" s="237"/>
      <c r="P118" s="374"/>
    </row>
    <row r="119" spans="1:16" ht="45" x14ac:dyDescent="0.2">
      <c r="A119" s="365"/>
      <c r="B119" s="367"/>
      <c r="C119" s="365"/>
      <c r="D119" s="121" t="s">
        <v>54</v>
      </c>
      <c r="E119" s="121" t="s">
        <v>45</v>
      </c>
      <c r="F119" s="125" t="s">
        <v>179</v>
      </c>
      <c r="G119" s="127" t="s">
        <v>139</v>
      </c>
      <c r="H119" s="197"/>
      <c r="I119" s="221"/>
      <c r="J119" s="221"/>
      <c r="K119" s="221">
        <f>'Приложение № 3 (№6 к ГП)'!H171</f>
        <v>39030.06</v>
      </c>
      <c r="L119" s="221">
        <f>'Приложение № 3 (№6 к ГП)'!I171</f>
        <v>39110.97</v>
      </c>
      <c r="M119" s="221">
        <f>'Приложение № 3 (№6 к ГП)'!J171</f>
        <v>39110.97</v>
      </c>
      <c r="N119" s="221">
        <f>'Приложение № 3 (№6 к ГП)'!K171</f>
        <v>39110.97</v>
      </c>
      <c r="O119" s="221">
        <f>'Приложение № 3 (№6 к ГП)'!L171</f>
        <v>39110.97</v>
      </c>
      <c r="P119" s="345"/>
    </row>
    <row r="120" spans="1:16" ht="69.75" customHeight="1" x14ac:dyDescent="0.2">
      <c r="A120" s="222" t="str">
        <f>'Приложение № 3 (№6 к ГП)'!A176</f>
        <v>1.6.2.</v>
      </c>
      <c r="B120" s="236" t="str">
        <f>'Приложение № 3 (№6 к ГП)'!B176</f>
        <v>Информационно-техническое сопровождение реализации государственной программы</v>
      </c>
      <c r="C120" s="222" t="s">
        <v>230</v>
      </c>
      <c r="D120" s="121">
        <v>784</v>
      </c>
      <c r="E120" s="121" t="s">
        <v>32</v>
      </c>
      <c r="F120" s="121" t="s">
        <v>32</v>
      </c>
      <c r="G120" s="121" t="s">
        <v>32</v>
      </c>
      <c r="H120" s="237">
        <f>'Приложение № 3 (№6 к ГП)'!E178</f>
        <v>0</v>
      </c>
      <c r="I120" s="237">
        <f>'Приложение № 3 (№6 к ГП)'!F178</f>
        <v>0</v>
      </c>
      <c r="J120" s="237">
        <f>'Приложение № 3 (№6 к ГП)'!G178</f>
        <v>0</v>
      </c>
      <c r="K120" s="237">
        <f>'Приложение № 3 (№6 к ГП)'!H178</f>
        <v>0</v>
      </c>
      <c r="L120" s="237">
        <f>'Приложение № 3 (№6 к ГП)'!I178</f>
        <v>0</v>
      </c>
      <c r="M120" s="237">
        <f>'Приложение № 3 (№6 к ГП)'!J178</f>
        <v>0</v>
      </c>
      <c r="N120" s="237">
        <f>'Приложение № 3 (№6 к ГП)'!K178</f>
        <v>0</v>
      </c>
      <c r="O120" s="237">
        <f>'Приложение № 3 (№6 к ГП)'!L178</f>
        <v>0</v>
      </c>
      <c r="P120" s="237">
        <f t="shared" si="13"/>
        <v>0</v>
      </c>
    </row>
    <row r="121" spans="1:16" ht="71.25" customHeight="1" x14ac:dyDescent="0.2">
      <c r="A121" s="222" t="str">
        <f>'Приложение № 3 (№6 к ГП)'!A183</f>
        <v>1.6.3.</v>
      </c>
      <c r="B121" s="236" t="str">
        <f>'Приложение № 3 (№6 к ГП)'!B183</f>
        <v>Нормативно-правовое обеспечение создания условий для устойчивого экономического роста в Приморском крае</v>
      </c>
      <c r="C121" s="222" t="s">
        <v>230</v>
      </c>
      <c r="D121" s="121" t="s">
        <v>54</v>
      </c>
      <c r="E121" s="121" t="s">
        <v>32</v>
      </c>
      <c r="F121" s="121" t="s">
        <v>32</v>
      </c>
      <c r="G121" s="121" t="s">
        <v>32</v>
      </c>
      <c r="H121" s="237">
        <f>'[2]Приложение № 7 (приложение № 6)'!E185</f>
        <v>0</v>
      </c>
      <c r="I121" s="237">
        <f>'[2]Приложение № 7 (приложение № 6)'!F185</f>
        <v>0</v>
      </c>
      <c r="J121" s="237">
        <f>'[2]Приложение № 7 (приложение № 6)'!G185</f>
        <v>0</v>
      </c>
      <c r="K121" s="237">
        <f>'[2]Приложение № 7 (приложение № 6)'!H185</f>
        <v>0</v>
      </c>
      <c r="L121" s="237">
        <f>'[2]Приложение № 7 (приложение № 6)'!I185</f>
        <v>0</v>
      </c>
      <c r="M121" s="237">
        <f>'[2]Приложение № 7 (приложение № 6)'!J185</f>
        <v>0</v>
      </c>
      <c r="N121" s="237">
        <f>'[2]Приложение № 7 (приложение № 6)'!K185</f>
        <v>0</v>
      </c>
      <c r="O121" s="237">
        <f>'[2]Приложение № 7 (приложение № 6)'!L185</f>
        <v>0</v>
      </c>
      <c r="P121" s="237">
        <f t="shared" si="13"/>
        <v>0</v>
      </c>
    </row>
    <row r="122" spans="1:16" ht="36.75" customHeight="1" x14ac:dyDescent="0.2">
      <c r="A122" s="350" t="str">
        <f>'Приложение № 3 (№6 к ГП)'!A190</f>
        <v>1.7.</v>
      </c>
      <c r="B122" s="355" t="str">
        <f>'Приложение № 3 (№6 к ГП)'!B190</f>
        <v>Основное мероприятие «Реализация механизмов стратегического управления социально-экономическим развитием Приморского края»</v>
      </c>
      <c r="C122" s="405" t="s">
        <v>787</v>
      </c>
      <c r="D122" s="233" t="s">
        <v>149</v>
      </c>
      <c r="E122" s="233" t="s">
        <v>32</v>
      </c>
      <c r="F122" s="247" t="s">
        <v>32</v>
      </c>
      <c r="G122" s="233" t="s">
        <v>32</v>
      </c>
      <c r="H122" s="208">
        <f>H125</f>
        <v>0</v>
      </c>
      <c r="I122" s="208">
        <f>I125</f>
        <v>0</v>
      </c>
      <c r="J122" s="208">
        <f>J125</f>
        <v>3800</v>
      </c>
      <c r="K122" s="223"/>
      <c r="L122" s="223"/>
      <c r="M122" s="223"/>
      <c r="N122" s="223"/>
      <c r="O122" s="223"/>
      <c r="P122" s="369">
        <f>H122+I122+J122+K123+K124+L123+M123+N123+O123</f>
        <v>68827.429999999993</v>
      </c>
    </row>
    <row r="123" spans="1:16" ht="15.75" x14ac:dyDescent="0.2">
      <c r="A123" s="351"/>
      <c r="B123" s="356"/>
      <c r="C123" s="406"/>
      <c r="D123" s="233" t="s">
        <v>149</v>
      </c>
      <c r="E123" s="233" t="s">
        <v>32</v>
      </c>
      <c r="F123" s="247" t="s">
        <v>340</v>
      </c>
      <c r="G123" s="233" t="s">
        <v>32</v>
      </c>
      <c r="H123" s="198">
        <f>H127+H129</f>
        <v>0</v>
      </c>
      <c r="I123" s="198">
        <f>I127+I129</f>
        <v>0</v>
      </c>
      <c r="J123" s="198">
        <f>J127+J129</f>
        <v>0</v>
      </c>
      <c r="K123" s="223">
        <f>SUM(K126)</f>
        <v>12845.03</v>
      </c>
      <c r="L123" s="223">
        <f>SUM(L126)</f>
        <v>13045.6</v>
      </c>
      <c r="M123" s="223">
        <f>SUM(M126)</f>
        <v>13045.6</v>
      </c>
      <c r="N123" s="223">
        <f>SUM(N126)</f>
        <v>13045.6</v>
      </c>
      <c r="O123" s="223">
        <f>SUM(O126)</f>
        <v>13045.6</v>
      </c>
      <c r="P123" s="377"/>
    </row>
    <row r="124" spans="1:16" ht="63" x14ac:dyDescent="0.2">
      <c r="A124" s="391"/>
      <c r="B124" s="391"/>
      <c r="C124" s="210" t="s">
        <v>230</v>
      </c>
      <c r="D124" s="233" t="s">
        <v>54</v>
      </c>
      <c r="E124" s="233" t="s">
        <v>32</v>
      </c>
      <c r="F124" s="247" t="s">
        <v>340</v>
      </c>
      <c r="G124" s="233" t="s">
        <v>32</v>
      </c>
      <c r="H124" s="198"/>
      <c r="I124" s="198"/>
      <c r="J124" s="198"/>
      <c r="K124" s="223">
        <f>SUM(K128,K130)</f>
        <v>0</v>
      </c>
      <c r="L124" s="223">
        <f>SUM(L128,L130)</f>
        <v>50000</v>
      </c>
      <c r="M124" s="223">
        <f>SUM(M128,M130)</f>
        <v>0</v>
      </c>
      <c r="N124" s="223">
        <f>SUM(N128,N130)</f>
        <v>0</v>
      </c>
      <c r="O124" s="223">
        <f>SUM(O128,O130)</f>
        <v>0</v>
      </c>
      <c r="P124" s="373"/>
    </row>
    <row r="125" spans="1:16" ht="51" customHeight="1" x14ac:dyDescent="0.2">
      <c r="A125" s="407" t="str">
        <f>'Приложение № 3 (№6 к ГП)'!A198</f>
        <v>1.7.1.</v>
      </c>
      <c r="B125" s="366" t="str">
        <f>'Приложение № 3 (№6 к ГП)'!B198</f>
        <v>Руководство и управление в сфере установленных функций органов государственной власти Приморского края</v>
      </c>
      <c r="C125" s="407" t="s">
        <v>787</v>
      </c>
      <c r="D125" s="121">
        <v>798</v>
      </c>
      <c r="E125" s="121" t="s">
        <v>45</v>
      </c>
      <c r="F125" s="121">
        <v>1791003</v>
      </c>
      <c r="G125" s="127" t="s">
        <v>139</v>
      </c>
      <c r="H125" s="237">
        <f>'Приложение № 3 (№6 к ГП)'!E200</f>
        <v>0</v>
      </c>
      <c r="I125" s="237">
        <f>'Приложение № 3 (№6 к ГП)'!F200</f>
        <v>0</v>
      </c>
      <c r="J125" s="237">
        <f>'Приложение № 3 (№6 к ГП)'!G200</f>
        <v>3800</v>
      </c>
      <c r="K125" s="237"/>
      <c r="L125" s="237"/>
      <c r="M125" s="237"/>
      <c r="N125" s="237"/>
      <c r="O125" s="237"/>
      <c r="P125" s="369">
        <f>H125+I125+J125+K126+L126+M126+N126+O126</f>
        <v>68827.429999999993</v>
      </c>
    </row>
    <row r="126" spans="1:16" ht="54" customHeight="1" x14ac:dyDescent="0.2">
      <c r="A126" s="400"/>
      <c r="B126" s="367"/>
      <c r="C126" s="400"/>
      <c r="D126" s="121" t="s">
        <v>149</v>
      </c>
      <c r="E126" s="121" t="s">
        <v>45</v>
      </c>
      <c r="F126" s="121" t="s">
        <v>180</v>
      </c>
      <c r="G126" s="127" t="s">
        <v>139</v>
      </c>
      <c r="H126" s="221"/>
      <c r="I126" s="221"/>
      <c r="J126" s="221"/>
      <c r="K126" s="221">
        <f>'Приложение № 3 (№6 к ГП)'!H200</f>
        <v>12845.03</v>
      </c>
      <c r="L126" s="221">
        <f>'Приложение № 3 (№6 к ГП)'!I200</f>
        <v>13045.6</v>
      </c>
      <c r="M126" s="221">
        <f>'Приложение № 3 (№6 к ГП)'!J200</f>
        <v>13045.6</v>
      </c>
      <c r="N126" s="221">
        <f>'Приложение № 3 (№6 к ГП)'!K200</f>
        <v>13045.6</v>
      </c>
      <c r="O126" s="221">
        <f>'Приложение № 3 (№6 к ГП)'!L200</f>
        <v>13045.6</v>
      </c>
      <c r="P126" s="345"/>
    </row>
    <row r="127" spans="1:16" ht="20.25" customHeight="1" x14ac:dyDescent="0.2">
      <c r="A127" s="407" t="str">
        <f>'Приложение № 3 (№6 к ГП)'!A205</f>
        <v>1.7.2.</v>
      </c>
      <c r="B127" s="366" t="str">
        <f>'Приложение № 3 (№6 к ГП)'!B205</f>
        <v>Разработка технического задания проекта стратегии социально-экономического развития Приморского края</v>
      </c>
      <c r="C127" s="407" t="s">
        <v>230</v>
      </c>
      <c r="D127" s="121" t="s">
        <v>54</v>
      </c>
      <c r="E127" s="121" t="s">
        <v>40</v>
      </c>
      <c r="F127" s="121" t="s">
        <v>101</v>
      </c>
      <c r="G127" s="121" t="s">
        <v>48</v>
      </c>
      <c r="H127" s="237">
        <f>'Приложение № 3 (№6 к ГП)'!E207</f>
        <v>0</v>
      </c>
      <c r="I127" s="237">
        <f>'Приложение № 3 (№6 к ГП)'!F207</f>
        <v>0</v>
      </c>
      <c r="J127" s="237">
        <f>'Приложение № 3 (№6 к ГП)'!G207</f>
        <v>0</v>
      </c>
      <c r="K127" s="237"/>
      <c r="L127" s="237"/>
      <c r="M127" s="237"/>
      <c r="N127" s="237"/>
      <c r="O127" s="237"/>
      <c r="P127" s="369">
        <f>H127+I127+J127+K128+L128+M128+N128+O128</f>
        <v>0</v>
      </c>
    </row>
    <row r="128" spans="1:16" ht="42" customHeight="1" x14ac:dyDescent="0.2">
      <c r="A128" s="400"/>
      <c r="B128" s="367"/>
      <c r="C128" s="400"/>
      <c r="D128" s="121" t="s">
        <v>54</v>
      </c>
      <c r="E128" s="121" t="s">
        <v>40</v>
      </c>
      <c r="F128" s="121" t="s">
        <v>887</v>
      </c>
      <c r="G128" s="121" t="s">
        <v>48</v>
      </c>
      <c r="H128" s="221"/>
      <c r="I128" s="221"/>
      <c r="J128" s="221"/>
      <c r="K128" s="221">
        <f>'Приложение № 3 (№6 к ГП)'!H207</f>
        <v>0</v>
      </c>
      <c r="L128" s="221">
        <f>'Приложение № 3 (№6 к ГП)'!I207</f>
        <v>0</v>
      </c>
      <c r="M128" s="221">
        <f>'Приложение № 3 (№6 к ГП)'!J207</f>
        <v>0</v>
      </c>
      <c r="N128" s="221">
        <f>'Приложение № 3 (№6 к ГП)'!K207</f>
        <v>0</v>
      </c>
      <c r="O128" s="221">
        <f>'Приложение № 3 (№6 к ГП)'!L207</f>
        <v>0</v>
      </c>
      <c r="P128" s="345"/>
    </row>
    <row r="129" spans="1:17" x14ac:dyDescent="0.2">
      <c r="A129" s="407" t="str">
        <f>'Приложение № 3 (№6 к ГП)'!A212</f>
        <v>1.7.3.</v>
      </c>
      <c r="B129" s="366" t="str">
        <f>'Приложение № 3 (№6 к ГП)'!B212</f>
        <v>Разработка проекта стратегии социально-экономического развития Приморского края</v>
      </c>
      <c r="C129" s="407" t="s">
        <v>230</v>
      </c>
      <c r="D129" s="121" t="s">
        <v>54</v>
      </c>
      <c r="E129" s="121" t="s">
        <v>40</v>
      </c>
      <c r="F129" s="121" t="s">
        <v>102</v>
      </c>
      <c r="G129" s="121" t="s">
        <v>48</v>
      </c>
      <c r="H129" s="237">
        <f>'Приложение № 3 (№6 к ГП)'!E214</f>
        <v>0</v>
      </c>
      <c r="I129" s="237">
        <f>'Приложение № 3 (№6 к ГП)'!F214</f>
        <v>0</v>
      </c>
      <c r="J129" s="237">
        <f>'Приложение № 3 (№6 к ГП)'!G214</f>
        <v>0</v>
      </c>
      <c r="K129" s="237"/>
      <c r="L129" s="237"/>
      <c r="M129" s="237"/>
      <c r="N129" s="237"/>
      <c r="O129" s="237"/>
      <c r="P129" s="369">
        <f>H129+I129+J129+K130+L130+M130+N130+O130</f>
        <v>50000</v>
      </c>
    </row>
    <row r="130" spans="1:17" ht="57" customHeight="1" x14ac:dyDescent="0.2">
      <c r="A130" s="400"/>
      <c r="B130" s="367"/>
      <c r="C130" s="400"/>
      <c r="D130" s="125" t="s">
        <v>54</v>
      </c>
      <c r="E130" s="125" t="s">
        <v>40</v>
      </c>
      <c r="F130" s="125" t="s">
        <v>181</v>
      </c>
      <c r="G130" s="121" t="s">
        <v>48</v>
      </c>
      <c r="H130" s="221"/>
      <c r="I130" s="221"/>
      <c r="J130" s="221"/>
      <c r="K130" s="221">
        <f>'Приложение № 3 (№6 к ГП)'!H214</f>
        <v>0</v>
      </c>
      <c r="L130" s="221">
        <f>'Приложение № 3 (№6 к ГП)'!I214</f>
        <v>50000</v>
      </c>
      <c r="M130" s="221">
        <f>'Приложение № 3 (№6 к ГП)'!J214</f>
        <v>0</v>
      </c>
      <c r="N130" s="221">
        <f>'Приложение № 3 (№6 к ГП)'!K214</f>
        <v>0</v>
      </c>
      <c r="O130" s="221">
        <f>'Приложение № 3 (№6 к ГП)'!L214</f>
        <v>0</v>
      </c>
      <c r="P130" s="345"/>
    </row>
    <row r="131" spans="1:17" ht="41.25" customHeight="1" x14ac:dyDescent="0.2">
      <c r="A131" s="350" t="str">
        <f>'Приложение № 3 (№6 к ГП)'!A219</f>
        <v>1.8.</v>
      </c>
      <c r="B131" s="355" t="str">
        <f>'Приложение № 3 (№6 к ГП)'!B219</f>
        <v>Основное мероприятие «Обеспечение выполнения комплекса работ по реализации плана статистических работ»</v>
      </c>
      <c r="C131" s="392" t="s">
        <v>230</v>
      </c>
      <c r="D131" s="233" t="s">
        <v>54</v>
      </c>
      <c r="E131" s="233" t="s">
        <v>40</v>
      </c>
      <c r="F131" s="233" t="s">
        <v>32</v>
      </c>
      <c r="G131" s="233" t="s">
        <v>32</v>
      </c>
      <c r="H131" s="208">
        <f>SUM(H133:H134)</f>
        <v>0</v>
      </c>
      <c r="I131" s="208">
        <f>SUM(I133:I134)</f>
        <v>0</v>
      </c>
      <c r="J131" s="208">
        <f>SUM(J133:J134)</f>
        <v>829.4</v>
      </c>
      <c r="K131" s="223"/>
      <c r="L131" s="223"/>
      <c r="M131" s="223"/>
      <c r="N131" s="223"/>
      <c r="O131" s="223"/>
      <c r="P131" s="382">
        <f>SUM(H131:O131)+SUM(K132:O132)</f>
        <v>4976.4399999999996</v>
      </c>
    </row>
    <row r="132" spans="1:17" ht="29.25" customHeight="1" x14ac:dyDescent="0.2">
      <c r="A132" s="391"/>
      <c r="B132" s="391"/>
      <c r="C132" s="391"/>
      <c r="D132" s="233" t="s">
        <v>54</v>
      </c>
      <c r="E132" s="233" t="s">
        <v>40</v>
      </c>
      <c r="F132" s="233" t="s">
        <v>341</v>
      </c>
      <c r="G132" s="233" t="s">
        <v>32</v>
      </c>
      <c r="H132" s="208"/>
      <c r="I132" s="208"/>
      <c r="J132" s="208"/>
      <c r="K132" s="223">
        <f>SUM(K134)</f>
        <v>829.41</v>
      </c>
      <c r="L132" s="223">
        <f>SUM(L134)</f>
        <v>829.4</v>
      </c>
      <c r="M132" s="223">
        <f>SUM(M134)</f>
        <v>829.41</v>
      </c>
      <c r="N132" s="223">
        <f>SUM(N134)</f>
        <v>829.41</v>
      </c>
      <c r="O132" s="223">
        <f>SUM(O134)</f>
        <v>829.41</v>
      </c>
      <c r="P132" s="373"/>
    </row>
    <row r="133" spans="1:17" x14ac:dyDescent="0.2">
      <c r="A133" s="407" t="str">
        <f>'Приложение № 3 (№6 к ГП)'!A226</f>
        <v>1.8.1.</v>
      </c>
      <c r="B133" s="366" t="str">
        <f>'Приложение № 3 (№6 к ГП)'!B226</f>
        <v>Формирование и получение экономико-статистической информации</v>
      </c>
      <c r="C133" s="407" t="s">
        <v>230</v>
      </c>
      <c r="D133" s="121" t="s">
        <v>54</v>
      </c>
      <c r="E133" s="121" t="s">
        <v>40</v>
      </c>
      <c r="F133" s="121" t="s">
        <v>106</v>
      </c>
      <c r="G133" s="121" t="s">
        <v>48</v>
      </c>
      <c r="H133" s="237">
        <f>'Приложение № 3 (№6 к ГП)'!E228</f>
        <v>0</v>
      </c>
      <c r="I133" s="237">
        <f>'Приложение № 3 (№6 к ГП)'!F228</f>
        <v>0</v>
      </c>
      <c r="J133" s="237">
        <f>'Приложение № 3 (№6 к ГП)'!G228</f>
        <v>829.4</v>
      </c>
      <c r="K133" s="237"/>
      <c r="L133" s="237"/>
      <c r="M133" s="237"/>
      <c r="N133" s="237"/>
      <c r="O133" s="237"/>
      <c r="P133" s="369">
        <f>SUM(H133:J133,K134:O134)</f>
        <v>4976.4399999999996</v>
      </c>
    </row>
    <row r="134" spans="1:17" ht="49.5" customHeight="1" x14ac:dyDescent="0.2">
      <c r="A134" s="400"/>
      <c r="B134" s="367"/>
      <c r="C134" s="400"/>
      <c r="D134" s="125" t="s">
        <v>54</v>
      </c>
      <c r="E134" s="125" t="s">
        <v>40</v>
      </c>
      <c r="F134" s="125" t="s">
        <v>182</v>
      </c>
      <c r="G134" s="121" t="s">
        <v>48</v>
      </c>
      <c r="H134" s="221"/>
      <c r="I134" s="221"/>
      <c r="J134" s="221"/>
      <c r="K134" s="221">
        <f>'Приложение № 3 (№6 к ГП)'!H228</f>
        <v>829.41</v>
      </c>
      <c r="L134" s="221">
        <f>'Приложение № 3 (№6 к ГП)'!I228</f>
        <v>829.4</v>
      </c>
      <c r="M134" s="221">
        <f>'Приложение № 3 (№6 к ГП)'!J228</f>
        <v>829.41</v>
      </c>
      <c r="N134" s="221">
        <f>'Приложение № 3 (№6 к ГП)'!K228</f>
        <v>829.41</v>
      </c>
      <c r="O134" s="221">
        <f>'Приложение № 3 (№6 к ГП)'!L228</f>
        <v>829.41</v>
      </c>
      <c r="P134" s="345"/>
    </row>
    <row r="135" spans="1:17" ht="12.75" customHeight="1" x14ac:dyDescent="0.2">
      <c r="A135" s="408" t="str">
        <f>'Приложение № 3 (№6 к ГП)'!A233</f>
        <v>2.</v>
      </c>
      <c r="B135" s="358" t="str">
        <f>'Приложение № 3 (№6 к ГП)'!B233</f>
        <v>Подпрограмма № 2 «Развитие малого и среднего предпринимательства в Приморском крае» на 2013-2020 годы</v>
      </c>
      <c r="C135" s="408" t="s">
        <v>230</v>
      </c>
      <c r="D135" s="409">
        <v>784</v>
      </c>
      <c r="E135" s="409" t="s">
        <v>40</v>
      </c>
      <c r="F135" s="409" t="s">
        <v>32</v>
      </c>
      <c r="G135" s="409" t="s">
        <v>32</v>
      </c>
      <c r="H135" s="411">
        <f t="shared" ref="H135:O135" si="14">H137+H139+H155+H157+H182+H184+H195</f>
        <v>67805</v>
      </c>
      <c r="I135" s="411">
        <f t="shared" si="14"/>
        <v>67805</v>
      </c>
      <c r="J135" s="411">
        <f t="shared" si="14"/>
        <v>57733.99682</v>
      </c>
      <c r="K135" s="411">
        <f t="shared" si="14"/>
        <v>66807.02</v>
      </c>
      <c r="L135" s="411">
        <f t="shared" si="14"/>
        <v>74121.709999999992</v>
      </c>
      <c r="M135" s="411">
        <f t="shared" si="14"/>
        <v>53666.71</v>
      </c>
      <c r="N135" s="411">
        <f t="shared" si="14"/>
        <v>53666.71</v>
      </c>
      <c r="O135" s="411">
        <f t="shared" si="14"/>
        <v>53566.71</v>
      </c>
      <c r="P135" s="382">
        <f>SUM(H135:O136)</f>
        <v>495172.85682000004</v>
      </c>
    </row>
    <row r="136" spans="1:17" ht="51.75" customHeight="1" x14ac:dyDescent="0.2">
      <c r="A136" s="408"/>
      <c r="B136" s="358"/>
      <c r="C136" s="408"/>
      <c r="D136" s="410"/>
      <c r="E136" s="410" t="s">
        <v>40</v>
      </c>
      <c r="F136" s="410" t="s">
        <v>32</v>
      </c>
      <c r="G136" s="410" t="s">
        <v>32</v>
      </c>
      <c r="H136" s="411"/>
      <c r="I136" s="411"/>
      <c r="J136" s="411"/>
      <c r="K136" s="411"/>
      <c r="L136" s="411"/>
      <c r="M136" s="411"/>
      <c r="N136" s="411"/>
      <c r="O136" s="411"/>
      <c r="P136" s="383"/>
      <c r="Q136" s="140">
        <v>491752.85700000002</v>
      </c>
    </row>
    <row r="137" spans="1:17" x14ac:dyDescent="0.2">
      <c r="A137" s="350" t="str">
        <f>'Приложение № 3 (№6 к ГП)'!A240</f>
        <v>2.1.</v>
      </c>
      <c r="B137" s="355" t="str">
        <f>'Приложение № 3 (№6 к ГП)'!B240</f>
        <v>Основное мероприятие «Финансовая поддержка организаций, образующих инфраструктуру поддержки субъектов малого и среднего предпринимательства»</v>
      </c>
      <c r="C137" s="350" t="s">
        <v>230</v>
      </c>
      <c r="D137" s="409">
        <v>784</v>
      </c>
      <c r="E137" s="409" t="s">
        <v>40</v>
      </c>
      <c r="F137" s="409" t="s">
        <v>32</v>
      </c>
      <c r="G137" s="409" t="s">
        <v>34</v>
      </c>
      <c r="H137" s="412">
        <f>H140+H141+H142+H143+H144+H146+H147+H148+H149+H150+H151+H153+H154+H152</f>
        <v>25036</v>
      </c>
      <c r="I137" s="412">
        <f t="shared" ref="I137:J137" si="15">I140+I141+I142+I143+I144+I146+I147+I148+I149+I150+I151+I153+I154+I152</f>
        <v>27320</v>
      </c>
      <c r="J137" s="412">
        <f t="shared" si="15"/>
        <v>28329</v>
      </c>
      <c r="K137" s="369"/>
      <c r="L137" s="369"/>
      <c r="M137" s="369"/>
      <c r="N137" s="369"/>
      <c r="O137" s="369"/>
      <c r="P137" s="369">
        <f>H137+I137+J137+O139+N139+M139+L139+K139</f>
        <v>236730</v>
      </c>
      <c r="Q137" s="185">
        <f>Q136-P135</f>
        <v>-3419.9998200000264</v>
      </c>
    </row>
    <row r="138" spans="1:17" x14ac:dyDescent="0.2">
      <c r="A138" s="351"/>
      <c r="B138" s="356"/>
      <c r="C138" s="351"/>
      <c r="D138" s="410"/>
      <c r="E138" s="410"/>
      <c r="F138" s="410"/>
      <c r="G138" s="410"/>
      <c r="H138" s="373"/>
      <c r="I138" s="373"/>
      <c r="J138" s="373"/>
      <c r="K138" s="373"/>
      <c r="L138" s="373"/>
      <c r="M138" s="373"/>
      <c r="N138" s="373"/>
      <c r="O138" s="373"/>
      <c r="P138" s="374"/>
    </row>
    <row r="139" spans="1:17" ht="39.75" customHeight="1" x14ac:dyDescent="0.2">
      <c r="A139" s="352"/>
      <c r="B139" s="357"/>
      <c r="C139" s="352"/>
      <c r="D139" s="233">
        <v>784</v>
      </c>
      <c r="E139" s="233" t="s">
        <v>40</v>
      </c>
      <c r="F139" s="233" t="s">
        <v>342</v>
      </c>
      <c r="G139" s="233" t="s">
        <v>34</v>
      </c>
      <c r="H139" s="221"/>
      <c r="I139" s="221"/>
      <c r="J139" s="221"/>
      <c r="K139" s="221">
        <f>'Приложение № 3 (№6 к ГП)'!H242</f>
        <v>29329</v>
      </c>
      <c r="L139" s="221">
        <f>'Приложение № 3 (№6 к ГП)'!I242</f>
        <v>38529</v>
      </c>
      <c r="M139" s="221">
        <f>'Приложение № 3 (№6 к ГП)'!J242</f>
        <v>29429</v>
      </c>
      <c r="N139" s="221">
        <f>'Приложение № 3 (№6 к ГП)'!K242</f>
        <v>29429</v>
      </c>
      <c r="O139" s="221">
        <f>'Приложение № 3 (№6 к ГП)'!L242</f>
        <v>29329</v>
      </c>
      <c r="P139" s="345"/>
    </row>
    <row r="140" spans="1:17" ht="30" customHeight="1" x14ac:dyDescent="0.2">
      <c r="A140" s="368" t="str">
        <f>'Приложение № 3 (№6 к ГП)'!A247</f>
        <v>2.1.1.</v>
      </c>
      <c r="B140" s="378" t="str">
        <f>'Приложение № 3 (№6 к ГП)'!B247</f>
        <v>Финансовая поддержка организациям, образующим инфраструктуру поддержки субъектов малого и среднего предпринимательства, в виде предоставления субсидий на возмещение части затрат, связанных с проведением мероприятий по повышению эффективности и конкурентоспособности субъектов малого и среднего предпринимательства, в том числе производящих инновационные товары (работы, услуги) и (или) внедряющих технологические инновации</v>
      </c>
      <c r="C140" s="364" t="s">
        <v>230</v>
      </c>
      <c r="D140" s="121">
        <v>784</v>
      </c>
      <c r="E140" s="121" t="s">
        <v>40</v>
      </c>
      <c r="F140" s="121">
        <v>5223502</v>
      </c>
      <c r="G140" s="121" t="s">
        <v>59</v>
      </c>
      <c r="H140" s="237">
        <f>'Приложение № 3 (№6 к ГП)'!E249</f>
        <v>2100</v>
      </c>
      <c r="I140" s="237">
        <f>'Приложение № 3 (№6 к ГП)'!F249</f>
        <v>0</v>
      </c>
      <c r="J140" s="237">
        <f>'Приложение № 3 (№6 к ГП)'!G249</f>
        <v>0</v>
      </c>
      <c r="K140" s="237"/>
      <c r="L140" s="237"/>
      <c r="M140" s="237"/>
      <c r="N140" s="237"/>
      <c r="O140" s="237"/>
      <c r="P140" s="369">
        <f>SUM(H140:J140,K141:O141)</f>
        <v>2100</v>
      </c>
    </row>
    <row r="141" spans="1:17" ht="168.75" customHeight="1" x14ac:dyDescent="0.2">
      <c r="A141" s="368"/>
      <c r="B141" s="378"/>
      <c r="C141" s="365"/>
      <c r="D141" s="121">
        <v>784</v>
      </c>
      <c r="E141" s="121" t="s">
        <v>40</v>
      </c>
      <c r="F141" s="121">
        <v>1726048</v>
      </c>
      <c r="G141" s="121">
        <v>810</v>
      </c>
      <c r="H141" s="237"/>
      <c r="I141" s="237"/>
      <c r="J141" s="237"/>
      <c r="K141" s="237">
        <f>'Приложение № 3 (№6 к ГП)'!H249</f>
        <v>0</v>
      </c>
      <c r="L141" s="237">
        <f>'Приложение № 3 (№6 к ГП)'!I249</f>
        <v>0</v>
      </c>
      <c r="M141" s="237">
        <f>'Приложение № 3 (№6 к ГП)'!J249</f>
        <v>0</v>
      </c>
      <c r="N141" s="237">
        <f>'Приложение № 3 (№6 к ГП)'!K249</f>
        <v>0</v>
      </c>
      <c r="O141" s="237">
        <f>'Приложение № 3 (№6 к ГП)'!L249</f>
        <v>0</v>
      </c>
      <c r="P141" s="345"/>
    </row>
    <row r="142" spans="1:17" x14ac:dyDescent="0.2">
      <c r="A142" s="364" t="str">
        <f>'Приложение № 3 (№6 к ГП)'!A254</f>
        <v>2.1.2.</v>
      </c>
      <c r="B142" s="378" t="str">
        <f>'Приложение № 3 (№6 к ГП)'!B254</f>
        <v>Предоставление субсидий автономной некоммерческой организации «Региональный центр координации поддержки экспортно ориентированных субъектов малого и среднего предпринимательства Приморского края» на возмещение затрат, связанных с обеспечением ее деятельности</v>
      </c>
      <c r="C142" s="364" t="s">
        <v>230</v>
      </c>
      <c r="D142" s="121">
        <v>784</v>
      </c>
      <c r="E142" s="121" t="s">
        <v>40</v>
      </c>
      <c r="F142" s="121" t="s">
        <v>354</v>
      </c>
      <c r="G142" s="121" t="s">
        <v>56</v>
      </c>
      <c r="H142" s="237">
        <f>'[2]Приложение № 7 (приложение № 6)'!E256</f>
        <v>2900</v>
      </c>
      <c r="I142" s="191"/>
      <c r="J142" s="191"/>
      <c r="K142" s="369"/>
      <c r="L142" s="369"/>
      <c r="M142" s="369"/>
      <c r="N142" s="369"/>
      <c r="O142" s="369"/>
      <c r="P142" s="369">
        <f>H142+I143+J143+K144+L145+M145+N145+O145</f>
        <v>66494</v>
      </c>
    </row>
    <row r="143" spans="1:17" x14ac:dyDescent="0.2">
      <c r="A143" s="375"/>
      <c r="B143" s="378"/>
      <c r="C143" s="375"/>
      <c r="D143" s="121">
        <v>784</v>
      </c>
      <c r="E143" s="121" t="s">
        <v>40</v>
      </c>
      <c r="F143" s="121">
        <v>1726049</v>
      </c>
      <c r="G143" s="121" t="s">
        <v>56</v>
      </c>
      <c r="H143" s="227"/>
      <c r="I143" s="237">
        <f>'[2]Приложение № 7 (приложение № 6)'!F256</f>
        <v>7320</v>
      </c>
      <c r="J143" s="237">
        <f>'[2]Приложение № 7 (приложение № 6)'!G256</f>
        <v>9329</v>
      </c>
      <c r="K143" s="373"/>
      <c r="L143" s="373"/>
      <c r="M143" s="373"/>
      <c r="N143" s="373"/>
      <c r="O143" s="373"/>
      <c r="P143" s="374"/>
    </row>
    <row r="144" spans="1:17" x14ac:dyDescent="0.2">
      <c r="A144" s="375"/>
      <c r="B144" s="378"/>
      <c r="C144" s="375"/>
      <c r="D144" s="121" t="s">
        <v>54</v>
      </c>
      <c r="E144" s="121" t="s">
        <v>40</v>
      </c>
      <c r="F144" s="121" t="s">
        <v>894</v>
      </c>
      <c r="G144" s="121" t="s">
        <v>56</v>
      </c>
      <c r="H144" s="206"/>
      <c r="I144" s="221"/>
      <c r="J144" s="221"/>
      <c r="K144" s="206">
        <v>9329</v>
      </c>
      <c r="L144" s="206"/>
      <c r="M144" s="206"/>
      <c r="N144" s="206"/>
      <c r="O144" s="206"/>
      <c r="P144" s="374"/>
    </row>
    <row r="145" spans="1:16" ht="88.5" customHeight="1" x14ac:dyDescent="0.2">
      <c r="A145" s="375"/>
      <c r="B145" s="378"/>
      <c r="C145" s="375"/>
      <c r="D145" s="121" t="s">
        <v>54</v>
      </c>
      <c r="E145" s="121" t="s">
        <v>40</v>
      </c>
      <c r="F145" s="121" t="s">
        <v>895</v>
      </c>
      <c r="G145" s="121" t="s">
        <v>56</v>
      </c>
      <c r="H145" s="206"/>
      <c r="I145" s="221"/>
      <c r="J145" s="221"/>
      <c r="K145" s="206"/>
      <c r="L145" s="206">
        <v>9429</v>
      </c>
      <c r="M145" s="206">
        <f>'Приложение № 3 (№6 к ГП)'!J256</f>
        <v>9429</v>
      </c>
      <c r="N145" s="206">
        <f>'Приложение № 3 (№6 к ГП)'!K256</f>
        <v>9429</v>
      </c>
      <c r="O145" s="206">
        <f>'Приложение № 3 (№6 к ГП)'!L256</f>
        <v>9329</v>
      </c>
      <c r="P145" s="374"/>
    </row>
    <row r="146" spans="1:16" ht="177" customHeight="1" x14ac:dyDescent="0.2">
      <c r="A146" s="128" t="str">
        <f>'Приложение № 3 (№6 к ГП)'!A261</f>
        <v>2.1.3.</v>
      </c>
      <c r="B146" s="129" t="str">
        <f>'Приложение № 3 (№6 к ГП)'!B261</f>
        <v>Создание автономной некоммерческой организации «Региональный центр координации поддержки экспортно ориентированных субъектов малого и среднего предпринимательства Приморского края», в том числе посредством предоставления субсидии из краевого бюджета Приморского края – в виде имущественного взноса Приморского края</v>
      </c>
      <c r="C146" s="222" t="s">
        <v>230</v>
      </c>
      <c r="D146" s="121" t="s">
        <v>54</v>
      </c>
      <c r="E146" s="121" t="s">
        <v>40</v>
      </c>
      <c r="F146" s="121" t="s">
        <v>55</v>
      </c>
      <c r="G146" s="121" t="s">
        <v>56</v>
      </c>
      <c r="H146" s="237">
        <f>'[2]Приложение № 7 (приложение № 6)'!E263</f>
        <v>36</v>
      </c>
      <c r="I146" s="237">
        <f>'[2]Приложение № 7 (приложение № 6)'!F263</f>
        <v>0</v>
      </c>
      <c r="J146" s="237">
        <f>'[2]Приложение № 7 (приложение № 6)'!G263</f>
        <v>0</v>
      </c>
      <c r="K146" s="237">
        <f>'Приложение № 3 (№6 к ГП)'!H263</f>
        <v>0</v>
      </c>
      <c r="L146" s="237">
        <f>'[2]Приложение № 7 (приложение № 6)'!I263</f>
        <v>0</v>
      </c>
      <c r="M146" s="237">
        <f>'[2]Приложение № 7 (приложение № 6)'!J263</f>
        <v>0</v>
      </c>
      <c r="N146" s="237">
        <f>'[2]Приложение № 7 (приложение № 6)'!K263</f>
        <v>0</v>
      </c>
      <c r="O146" s="237">
        <f>'[2]Приложение № 7 (приложение № 6)'!L263</f>
        <v>0</v>
      </c>
      <c r="P146" s="237">
        <f>SUM(H146:O146)</f>
        <v>36</v>
      </c>
    </row>
    <row r="147" spans="1:16" x14ac:dyDescent="0.2">
      <c r="A147" s="364" t="str">
        <f>'Приложение № 3 (№6 к ГП)'!A268</f>
        <v>2.1.4.</v>
      </c>
      <c r="B147" s="378" t="str">
        <f>'Приложение № 3 (№6 к ГП)'!B268</f>
        <v>Предоставление субсидий некоммерческой организации «Гарантийный фонд Приморского края» на возмещение затрат, связанных с организацией ее деятельности</v>
      </c>
      <c r="C147" s="364" t="s">
        <v>230</v>
      </c>
      <c r="D147" s="121">
        <v>784</v>
      </c>
      <c r="E147" s="121" t="s">
        <v>40</v>
      </c>
      <c r="F147" s="121">
        <v>5223501</v>
      </c>
      <c r="G147" s="121" t="s">
        <v>38</v>
      </c>
      <c r="H147" s="237">
        <f>'[2]Приложение № 7 (приложение № 6)'!E270</f>
        <v>20000</v>
      </c>
      <c r="I147" s="191"/>
      <c r="J147" s="191"/>
      <c r="K147" s="369"/>
      <c r="L147" s="369"/>
      <c r="M147" s="369"/>
      <c r="N147" s="369"/>
      <c r="O147" s="369"/>
      <c r="P147" s="369">
        <f>H147+I148+J148+K149+L150+M150+N150+O150</f>
        <v>159000</v>
      </c>
    </row>
    <row r="148" spans="1:16" x14ac:dyDescent="0.2">
      <c r="A148" s="375"/>
      <c r="B148" s="378"/>
      <c r="C148" s="375"/>
      <c r="D148" s="121">
        <v>784</v>
      </c>
      <c r="E148" s="121" t="s">
        <v>40</v>
      </c>
      <c r="F148" s="121">
        <v>1726050</v>
      </c>
      <c r="G148" s="121">
        <v>630</v>
      </c>
      <c r="H148" s="227"/>
      <c r="I148" s="237">
        <f>'[2]Приложение № 7 (приложение № 6)'!F270</f>
        <v>20000</v>
      </c>
      <c r="J148" s="237">
        <f>'[2]Приложение № 7 (приложение № 6)'!G270</f>
        <v>19000</v>
      </c>
      <c r="K148" s="373"/>
      <c r="L148" s="373"/>
      <c r="M148" s="373"/>
      <c r="N148" s="373"/>
      <c r="O148" s="373"/>
      <c r="P148" s="374"/>
    </row>
    <row r="149" spans="1:16" x14ac:dyDescent="0.2">
      <c r="A149" s="375"/>
      <c r="B149" s="378"/>
      <c r="C149" s="375"/>
      <c r="D149" s="121" t="s">
        <v>54</v>
      </c>
      <c r="E149" s="121" t="s">
        <v>40</v>
      </c>
      <c r="F149" s="121" t="s">
        <v>896</v>
      </c>
      <c r="G149" s="121" t="s">
        <v>56</v>
      </c>
      <c r="H149" s="206"/>
      <c r="I149" s="221"/>
      <c r="J149" s="221"/>
      <c r="K149" s="206">
        <v>20000</v>
      </c>
      <c r="L149" s="206"/>
      <c r="M149" s="206"/>
      <c r="N149" s="206"/>
      <c r="O149" s="206"/>
      <c r="P149" s="374"/>
    </row>
    <row r="150" spans="1:16" ht="33" customHeight="1" x14ac:dyDescent="0.2">
      <c r="A150" s="375"/>
      <c r="B150" s="378"/>
      <c r="C150" s="375"/>
      <c r="D150" s="121" t="s">
        <v>54</v>
      </c>
      <c r="E150" s="121" t="s">
        <v>40</v>
      </c>
      <c r="F150" s="121" t="s">
        <v>897</v>
      </c>
      <c r="G150" s="121" t="s">
        <v>56</v>
      </c>
      <c r="H150" s="206"/>
      <c r="I150" s="221"/>
      <c r="J150" s="221"/>
      <c r="K150" s="206"/>
      <c r="L150" s="206">
        <v>20000</v>
      </c>
      <c r="M150" s="221">
        <f>'[2]Приложение № 7 (приложение № 6)'!J270</f>
        <v>20000</v>
      </c>
      <c r="N150" s="221">
        <f>'[2]Приложение № 7 (приложение № 6)'!K270</f>
        <v>20000</v>
      </c>
      <c r="O150" s="221">
        <f>'[2]Приложение № 7 (приложение № 6)'!L270</f>
        <v>20000</v>
      </c>
      <c r="P150" s="374"/>
    </row>
    <row r="151" spans="1:16" ht="125.25" customHeight="1" x14ac:dyDescent="0.2">
      <c r="A151" s="216" t="str">
        <f>'Приложение № 3 (№6 к ГП)'!A275</f>
        <v>2.1.5.</v>
      </c>
      <c r="B151" s="243" t="str">
        <f>'Приложение № 3 (№6 к ГП)'!B275</f>
        <v>Предоставление субсидий автономной некоммерческой организации «Инжиниринговый центр Приморского края» на предоставление услуг субъектам малого и среднего предпринимательства в области промышленного производства</v>
      </c>
      <c r="C151" s="216" t="s">
        <v>230</v>
      </c>
      <c r="D151" s="121">
        <v>784</v>
      </c>
      <c r="E151" s="121" t="s">
        <v>40</v>
      </c>
      <c r="F151" s="121" t="s">
        <v>898</v>
      </c>
      <c r="G151" s="121" t="s">
        <v>56</v>
      </c>
      <c r="H151" s="237">
        <f>'Приложение № 3 (№6 к ГП)'!E277</f>
        <v>0</v>
      </c>
      <c r="I151" s="237">
        <f>'Приложение № 3 (№6 к ГП)'!F277</f>
        <v>0</v>
      </c>
      <c r="J151" s="237">
        <f>'Приложение № 3 (№6 к ГП)'!G277</f>
        <v>0</v>
      </c>
      <c r="K151" s="237">
        <f>'Приложение № 3 (№6 к ГП)'!H277</f>
        <v>0</v>
      </c>
      <c r="L151" s="237">
        <f>'Приложение № 3 (№6 к ГП)'!I277</f>
        <v>3960</v>
      </c>
      <c r="M151" s="237">
        <f>'Приложение № 3 (№6 к ГП)'!J277</f>
        <v>0</v>
      </c>
      <c r="N151" s="237">
        <f>'Приложение № 3 (№6 к ГП)'!K277</f>
        <v>0</v>
      </c>
      <c r="O151" s="237">
        <f>'Приложение № 3 (№6 к ГП)'!L277</f>
        <v>0</v>
      </c>
      <c r="P151" s="237">
        <f>H151+I151+J151+K151+L151+M151+N151+O151</f>
        <v>3960</v>
      </c>
    </row>
    <row r="152" spans="1:16" ht="90" customHeight="1" x14ac:dyDescent="0.2">
      <c r="A152" s="216" t="str">
        <f>'[3]Приложение № 4 (№6 к ГП)'!A282</f>
        <v>2.1.6.</v>
      </c>
      <c r="B152" s="243" t="str">
        <f>'[3]Приложение № 4 (№6 к ГП)'!B282</f>
        <v>Субсидии в виде имущественного взноса автономной некоммерческой организации "Инжиниринговый центр Приморского края"</v>
      </c>
      <c r="C152" s="216" t="s">
        <v>230</v>
      </c>
      <c r="D152" s="121">
        <v>784</v>
      </c>
      <c r="E152" s="121" t="s">
        <v>40</v>
      </c>
      <c r="F152" s="121" t="s">
        <v>910</v>
      </c>
      <c r="G152" s="121" t="s">
        <v>56</v>
      </c>
      <c r="H152" s="237">
        <f>'[3]Приложение № 4 (№6 к ГП)'!E278</f>
        <v>0</v>
      </c>
      <c r="I152" s="237">
        <f>'[3]Приложение № 4 (№6 к ГП)'!F278</f>
        <v>0</v>
      </c>
      <c r="J152" s="237">
        <f>'[3]Приложение № 4 (№6 к ГП)'!G278</f>
        <v>0</v>
      </c>
      <c r="K152" s="237">
        <f>'[3]Приложение № 4 (№6 к ГП)'!H278</f>
        <v>0</v>
      </c>
      <c r="L152" s="237">
        <f>'[3]Приложение № 4 (№6 к ГП)'!I284</f>
        <v>40</v>
      </c>
      <c r="M152" s="237">
        <f>'[3]Приложение № 4 (№6 к ГП)'!J278</f>
        <v>0</v>
      </c>
      <c r="N152" s="237">
        <f>'[3]Приложение № 4 (№6 к ГП)'!K278</f>
        <v>0</v>
      </c>
      <c r="O152" s="237">
        <f>'[3]Приложение № 4 (№6 к ГП)'!L278</f>
        <v>0</v>
      </c>
      <c r="P152" s="237">
        <f>H152+I152+J152+K152+L152+M152+N152+O152</f>
        <v>40</v>
      </c>
    </row>
    <row r="153" spans="1:16" ht="101.25" customHeight="1" x14ac:dyDescent="0.2">
      <c r="A153" s="222" t="str">
        <f>'Приложение № 3 (№6 к ГП)'!A289</f>
        <v>2.1.7.</v>
      </c>
      <c r="B153" s="236" t="str">
        <f>'Приложение № 3 (№6 к ГП)'!B289</f>
        <v>Предоставление субсидий автономной некоммерческой организации «Центр кластерного развития Приморского края» на предоставление услуг субъектам малого и среднего предпринимательства в целях развития территориальных кластеров</v>
      </c>
      <c r="C153" s="222" t="s">
        <v>230</v>
      </c>
      <c r="D153" s="121" t="s">
        <v>54</v>
      </c>
      <c r="E153" s="121" t="s">
        <v>40</v>
      </c>
      <c r="F153" s="121" t="s">
        <v>899</v>
      </c>
      <c r="G153" s="121" t="s">
        <v>56</v>
      </c>
      <c r="H153" s="237">
        <f>'Приложение № 3 (№6 к ГП)'!E291</f>
        <v>0</v>
      </c>
      <c r="I153" s="237">
        <f>'Приложение № 3 (№6 к ГП)'!F291</f>
        <v>0</v>
      </c>
      <c r="J153" s="237">
        <f>'Приложение № 3 (№6 к ГП)'!G291</f>
        <v>0</v>
      </c>
      <c r="K153" s="237">
        <f>'Приложение № 3 (№6 к ГП)'!H291</f>
        <v>0</v>
      </c>
      <c r="L153" s="237">
        <f>'Приложение № 3 (№6 к ГП)'!I291</f>
        <v>100</v>
      </c>
      <c r="M153" s="237">
        <f>'Приложение № 3 (№6 к ГП)'!J291</f>
        <v>0</v>
      </c>
      <c r="N153" s="237">
        <f>'Приложение № 3 (№6 к ГП)'!K291</f>
        <v>0</v>
      </c>
      <c r="O153" s="237">
        <f>'Приложение № 3 (№6 к ГП)'!L291</f>
        <v>0</v>
      </c>
      <c r="P153" s="237">
        <f>H153+I153+J153+K153+L153+M153+N153+O153</f>
        <v>100</v>
      </c>
    </row>
    <row r="154" spans="1:16" ht="66" customHeight="1" x14ac:dyDescent="0.2">
      <c r="A154" s="222" t="str">
        <f>'Приложение № 3 (№6 к ГП)'!A296</f>
        <v>2.1.8.</v>
      </c>
      <c r="B154" s="236" t="str">
        <f>'Приложение № 3 (№6 к ГП)'!B296</f>
        <v>Субсидии на реализацию мероприятий по созданию и (или) развитию частных промышленных парков</v>
      </c>
      <c r="C154" s="222" t="s">
        <v>230</v>
      </c>
      <c r="D154" s="121" t="s">
        <v>54</v>
      </c>
      <c r="E154" s="121" t="s">
        <v>40</v>
      </c>
      <c r="F154" s="121" t="s">
        <v>900</v>
      </c>
      <c r="G154" s="121" t="s">
        <v>71</v>
      </c>
      <c r="H154" s="237">
        <f>'Приложение № 3 (№6 к ГП)'!E298</f>
        <v>0</v>
      </c>
      <c r="I154" s="237">
        <f>'Приложение № 3 (№6 к ГП)'!F298</f>
        <v>0</v>
      </c>
      <c r="J154" s="237">
        <f>'Приложение № 3 (№6 к ГП)'!G298</f>
        <v>0</v>
      </c>
      <c r="K154" s="237">
        <f>'Приложение № 3 (№6 к ГП)'!H298</f>
        <v>0</v>
      </c>
      <c r="L154" s="237">
        <f>'Приложение № 3 (№6 к ГП)'!I298</f>
        <v>5000</v>
      </c>
      <c r="M154" s="237">
        <f>'Приложение № 3 (№6 к ГП)'!J298</f>
        <v>0</v>
      </c>
      <c r="N154" s="237">
        <f>'Приложение № 3 (№6 к ГП)'!K298</f>
        <v>0</v>
      </c>
      <c r="O154" s="237">
        <f>'Приложение № 3 (№6 к ГП)'!L298</f>
        <v>0</v>
      </c>
      <c r="P154" s="237">
        <f>H154+I154+J154+K154+L154+M154+N154+O154</f>
        <v>5000</v>
      </c>
    </row>
    <row r="155" spans="1:16" ht="15.75" customHeight="1" x14ac:dyDescent="0.2">
      <c r="A155" s="350" t="str">
        <f>'Приложение № 3 (№6 к ГП)'!A303</f>
        <v>2.2.</v>
      </c>
      <c r="B155" s="355" t="str">
        <f>'Приложение № 3 (№6 к ГП)'!B303</f>
        <v>Основное мероприятие «Финансовая поддержка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v>
      </c>
      <c r="C155" s="350" t="s">
        <v>230</v>
      </c>
      <c r="D155" s="415">
        <v>784</v>
      </c>
      <c r="E155" s="415" t="s">
        <v>40</v>
      </c>
      <c r="F155" s="415" t="s">
        <v>32</v>
      </c>
      <c r="G155" s="415" t="s">
        <v>32</v>
      </c>
      <c r="H155" s="359">
        <f>H158+H160+H165+H167+H169+H172+H174+H162+H176+H180+H181</f>
        <v>41064</v>
      </c>
      <c r="I155" s="413">
        <f>I158+I161+I166+I168+I170+I172+I174+I162+I177+I180+I181</f>
        <v>39850</v>
      </c>
      <c r="J155" s="413">
        <f>J158+J162+J166+J168+J170+J172+J174+J177+J180+J181</f>
        <v>29340.806819999998</v>
      </c>
      <c r="K155" s="413"/>
      <c r="L155" s="413"/>
      <c r="M155" s="413"/>
      <c r="N155" s="413"/>
      <c r="O155" s="413"/>
      <c r="P155" s="369">
        <f>H155+I155+J155+K157+L157+M157+N157+O157</f>
        <v>255763.66681999998</v>
      </c>
    </row>
    <row r="156" spans="1:16" x14ac:dyDescent="0.2">
      <c r="A156" s="351"/>
      <c r="B156" s="356"/>
      <c r="C156" s="351"/>
      <c r="D156" s="410"/>
      <c r="E156" s="410"/>
      <c r="F156" s="410"/>
      <c r="G156" s="410"/>
      <c r="H156" s="385"/>
      <c r="I156" s="414"/>
      <c r="J156" s="414"/>
      <c r="K156" s="373"/>
      <c r="L156" s="373"/>
      <c r="M156" s="373"/>
      <c r="N156" s="373"/>
      <c r="O156" s="373"/>
      <c r="P156" s="374"/>
    </row>
    <row r="157" spans="1:16" ht="95.25" customHeight="1" x14ac:dyDescent="0.2">
      <c r="A157" s="352"/>
      <c r="B157" s="357"/>
      <c r="C157" s="352"/>
      <c r="D157" s="212">
        <v>784</v>
      </c>
      <c r="E157" s="212" t="s">
        <v>40</v>
      </c>
      <c r="F157" s="212" t="s">
        <v>339</v>
      </c>
      <c r="G157" s="212" t="s">
        <v>32</v>
      </c>
      <c r="H157" s="234"/>
      <c r="I157" s="234"/>
      <c r="J157" s="234"/>
      <c r="K157" s="208">
        <f>K158+K160+K162+K163+K164+K165+K167+K169+K171+K172+K173+K175+K176+K178+K179+K180+K181</f>
        <v>37423.020000000004</v>
      </c>
      <c r="L157" s="208">
        <f>L158+L160+L162+L163+L164+L165+L167+L169+L171+L172+L173+L175+L176+L178+L179+L180+L181</f>
        <v>35537.71</v>
      </c>
      <c r="M157" s="208">
        <f>M158+M160+M162+M163+M164+M165+M167+M169+M171+M172+M173+M175+M176+M178+M179+M180+M181</f>
        <v>24182.71</v>
      </c>
      <c r="N157" s="208">
        <f>N158+N160+N162+N163+N164+N165+N167+N169+N171+N172+N173+N175+N176+N178+N179+N180+N181</f>
        <v>24182.71</v>
      </c>
      <c r="O157" s="208">
        <f>O158+O160+O162+O163+O164+O165+O167+O169+O171+O172+O173+O175+O176+O178+O179+O180+O181</f>
        <v>24182.71</v>
      </c>
      <c r="P157" s="345"/>
    </row>
    <row r="158" spans="1:16" x14ac:dyDescent="0.2">
      <c r="A158" s="368" t="str">
        <f>'Приложение № 3 (№6 к ГП)'!A310</f>
        <v>2.2.1.</v>
      </c>
      <c r="B158" s="378" t="str">
        <f>'Приложение № 3 (№6 к ГП)'!B310</f>
        <v>Финансовая поддержка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в виде предоставления субсидий с целью возмещения части затрат (планируемых и (или) фактически проведенных), связанных с регистрацией юридического лица или индивидуального предпринимателя, началом предпринимательской   деятельности, выплатами по передаче прав на франшизу (паушальный взнос), в виде грантов</v>
      </c>
      <c r="C158" s="364" t="s">
        <v>230</v>
      </c>
      <c r="D158" s="121">
        <v>784</v>
      </c>
      <c r="E158" s="121" t="s">
        <v>40</v>
      </c>
      <c r="F158" s="121">
        <v>5223502</v>
      </c>
      <c r="G158" s="121" t="s">
        <v>59</v>
      </c>
      <c r="H158" s="369">
        <f>'Приложение № 3 (№6 к ГП)'!E312</f>
        <v>7500</v>
      </c>
      <c r="I158" s="369">
        <f>'Приложение № 3 (№6 к ГП)'!F312</f>
        <v>1200</v>
      </c>
      <c r="J158" s="369">
        <f>'Приложение № 3 (№6 к ГП)'!G312</f>
        <v>0</v>
      </c>
      <c r="K158" s="369">
        <f>'Приложение № 3 (№6 к ГП)'!H312</f>
        <v>0</v>
      </c>
      <c r="L158" s="369">
        <f>'Приложение № 3 (№6 к ГП)'!I312</f>
        <v>0</v>
      </c>
      <c r="M158" s="369">
        <f>'Приложение № 3 (№6 к ГП)'!J312</f>
        <v>0</v>
      </c>
      <c r="N158" s="369">
        <f>'Приложение № 3 (№6 к ГП)'!K312</f>
        <v>0</v>
      </c>
      <c r="O158" s="369">
        <f>'Приложение № 3 (№6 к ГП)'!L312</f>
        <v>0</v>
      </c>
      <c r="P158" s="369">
        <f>SUM(H158:O159)</f>
        <v>8700</v>
      </c>
    </row>
    <row r="159" spans="1:16" ht="209.25" customHeight="1" x14ac:dyDescent="0.2">
      <c r="A159" s="368"/>
      <c r="B159" s="378"/>
      <c r="C159" s="365"/>
      <c r="D159" s="121">
        <v>784</v>
      </c>
      <c r="E159" s="121" t="s">
        <v>40</v>
      </c>
      <c r="F159" s="121">
        <v>1726051</v>
      </c>
      <c r="G159" s="121">
        <v>810</v>
      </c>
      <c r="H159" s="345"/>
      <c r="I159" s="345"/>
      <c r="J159" s="345"/>
      <c r="K159" s="345"/>
      <c r="L159" s="345"/>
      <c r="M159" s="345"/>
      <c r="N159" s="345"/>
      <c r="O159" s="345"/>
      <c r="P159" s="345"/>
    </row>
    <row r="160" spans="1:16" ht="29.25" customHeight="1" x14ac:dyDescent="0.2">
      <c r="A160" s="364" t="str">
        <f>'Приложение № 3 (№6 к ГП)'!A317</f>
        <v>2.2.2.</v>
      </c>
      <c r="B160" s="366" t="str">
        <f>'Приложение № 3 (№6 к ГП)'!B317</f>
        <v>Предоставление субсидий субъектам малого и среднего предпринимательства на возмещение затрат, связанных с уплатой лизинговых платежей по договорам финансовой аренды (лизинга)</v>
      </c>
      <c r="C160" s="364" t="s">
        <v>230</v>
      </c>
      <c r="D160" s="121">
        <v>784</v>
      </c>
      <c r="E160" s="121" t="s">
        <v>40</v>
      </c>
      <c r="F160" s="121">
        <v>5223502</v>
      </c>
      <c r="G160" s="121" t="s">
        <v>59</v>
      </c>
      <c r="H160" s="237">
        <f>'Приложение № 3 (№6 к ГП)'!E319</f>
        <v>3500</v>
      </c>
      <c r="I160" s="191"/>
      <c r="J160" s="191"/>
      <c r="K160" s="372">
        <v>0</v>
      </c>
      <c r="L160" s="372">
        <v>0</v>
      </c>
      <c r="M160" s="372">
        <v>0</v>
      </c>
      <c r="N160" s="372">
        <v>0</v>
      </c>
      <c r="O160" s="372">
        <v>0</v>
      </c>
      <c r="P160" s="369">
        <f>H160+H161+I160+I161+J160+J161+K160+M160+N160+O160</f>
        <v>7500</v>
      </c>
    </row>
    <row r="161" spans="1:16" ht="15.75" customHeight="1" x14ac:dyDescent="0.2">
      <c r="A161" s="375"/>
      <c r="B161" s="376"/>
      <c r="C161" s="375"/>
      <c r="D161" s="121">
        <v>784</v>
      </c>
      <c r="E161" s="121" t="s">
        <v>40</v>
      </c>
      <c r="F161" s="121">
        <v>1726052</v>
      </c>
      <c r="G161" s="121">
        <v>810</v>
      </c>
      <c r="H161" s="237"/>
      <c r="I161" s="237">
        <v>4000</v>
      </c>
      <c r="J161" s="237">
        <v>0</v>
      </c>
      <c r="K161" s="372"/>
      <c r="L161" s="372"/>
      <c r="M161" s="372"/>
      <c r="N161" s="372"/>
      <c r="O161" s="372"/>
      <c r="P161" s="345"/>
    </row>
    <row r="162" spans="1:16" x14ac:dyDescent="0.2">
      <c r="A162" s="375"/>
      <c r="B162" s="376"/>
      <c r="C162" s="375"/>
      <c r="D162" s="121" t="s">
        <v>54</v>
      </c>
      <c r="E162" s="121" t="s">
        <v>40</v>
      </c>
      <c r="F162" s="121" t="s">
        <v>70</v>
      </c>
      <c r="G162" s="121" t="s">
        <v>71</v>
      </c>
      <c r="H162" s="237">
        <v>0</v>
      </c>
      <c r="I162" s="237">
        <v>8250</v>
      </c>
      <c r="J162" s="237">
        <f>'Приложение № 3 (№6 к ГП)'!G319</f>
        <v>13740.80682</v>
      </c>
      <c r="L162" s="237"/>
      <c r="M162" s="237"/>
      <c r="N162" s="237"/>
      <c r="O162" s="237"/>
      <c r="P162" s="369">
        <f>H162+H163+H164+I162+I163+I164+J162+J163+J164+K162+K163+K164+L162+L163+L164+M162+M163+M164+N162+N163+N164+O162+O163+O164</f>
        <v>82819.666819999984</v>
      </c>
    </row>
    <row r="163" spans="1:16" x14ac:dyDescent="0.2">
      <c r="A163" s="375"/>
      <c r="B163" s="376"/>
      <c r="C163" s="375"/>
      <c r="D163" s="121" t="s">
        <v>54</v>
      </c>
      <c r="E163" s="121" t="s">
        <v>40</v>
      </c>
      <c r="F163" s="121" t="s">
        <v>187</v>
      </c>
      <c r="G163" s="121" t="s">
        <v>71</v>
      </c>
      <c r="H163" s="221"/>
      <c r="I163" s="221"/>
      <c r="J163" s="221"/>
      <c r="K163" s="237">
        <v>13643.02</v>
      </c>
      <c r="L163" s="221"/>
      <c r="M163" s="221"/>
      <c r="N163" s="221"/>
      <c r="O163" s="221"/>
      <c r="P163" s="374"/>
    </row>
    <row r="164" spans="1:16" ht="22.5" customHeight="1" x14ac:dyDescent="0.2">
      <c r="A164" s="365"/>
      <c r="B164" s="367"/>
      <c r="C164" s="365"/>
      <c r="D164" s="121">
        <v>784</v>
      </c>
      <c r="E164" s="121">
        <v>412</v>
      </c>
      <c r="F164" s="121" t="s">
        <v>901</v>
      </c>
      <c r="G164" s="121" t="s">
        <v>71</v>
      </c>
      <c r="H164" s="221"/>
      <c r="I164" s="221"/>
      <c r="J164" s="221"/>
      <c r="K164" s="221"/>
      <c r="L164" s="221">
        <f>'Приложение № 3 (№6 к ГП)'!I319</f>
        <v>16937.71</v>
      </c>
      <c r="M164" s="221">
        <f>'Приложение № 3 (№6 к ГП)'!J319</f>
        <v>10082.709999999999</v>
      </c>
      <c r="N164" s="221">
        <f>'Приложение № 3 (№6 к ГП)'!K319</f>
        <v>10082.709999999999</v>
      </c>
      <c r="O164" s="221">
        <f>'Приложение № 3 (№6 к ГП)'!L319</f>
        <v>10082.709999999999</v>
      </c>
      <c r="P164" s="345"/>
    </row>
    <row r="165" spans="1:16" ht="15.75" customHeight="1" x14ac:dyDescent="0.2">
      <c r="A165" s="364" t="str">
        <f>'Приложение № 3 (№6 к ГП)'!A324</f>
        <v>2.2.3.</v>
      </c>
      <c r="B165" s="366" t="str">
        <f>'Приложение № 3 (№6 к ГП)'!B324</f>
        <v>Предоставление субсидий субъектам малого и среднего предпринимательства на возмещение части затрат, связанных с разработкой и внедрением инновационной продукции</v>
      </c>
      <c r="C165" s="364" t="s">
        <v>230</v>
      </c>
      <c r="D165" s="121">
        <v>784</v>
      </c>
      <c r="E165" s="121" t="s">
        <v>40</v>
      </c>
      <c r="F165" s="121">
        <v>5223502</v>
      </c>
      <c r="G165" s="121" t="s">
        <v>59</v>
      </c>
      <c r="H165" s="237">
        <f>'Приложение № 3 (№6 к ГП)'!E326</f>
        <v>1000</v>
      </c>
      <c r="I165" s="148"/>
      <c r="J165" s="148"/>
      <c r="K165" s="372">
        <f>'Приложение № 3 (№6 к ГП)'!H326</f>
        <v>0</v>
      </c>
      <c r="L165" s="372">
        <f>'Приложение № 3 (№6 к ГП)'!I326</f>
        <v>0</v>
      </c>
      <c r="M165" s="372">
        <f>'Приложение № 3 (№6 к ГП)'!J326</f>
        <v>0</v>
      </c>
      <c r="N165" s="372">
        <f>'Приложение № 3 (№6 к ГП)'!K326</f>
        <v>0</v>
      </c>
      <c r="O165" s="372">
        <f>'Приложение № 3 (№6 к ГП)'!L326</f>
        <v>0</v>
      </c>
      <c r="P165" s="369">
        <f>SUM(H165:O166)</f>
        <v>1000</v>
      </c>
    </row>
    <row r="166" spans="1:16" ht="76.5" customHeight="1" x14ac:dyDescent="0.2">
      <c r="A166" s="365"/>
      <c r="B166" s="367"/>
      <c r="C166" s="365"/>
      <c r="D166" s="121">
        <v>784</v>
      </c>
      <c r="E166" s="121" t="s">
        <v>40</v>
      </c>
      <c r="F166" s="121" t="s">
        <v>95</v>
      </c>
      <c r="G166" s="121">
        <v>810</v>
      </c>
      <c r="H166" s="237"/>
      <c r="I166" s="237">
        <f>'Приложение № 3 (№6 к ГП)'!F326</f>
        <v>0</v>
      </c>
      <c r="J166" s="237">
        <f>'Приложение № 3 (№6 к ГП)'!G326</f>
        <v>0</v>
      </c>
      <c r="K166" s="372"/>
      <c r="L166" s="372"/>
      <c r="M166" s="372"/>
      <c r="N166" s="372"/>
      <c r="O166" s="372"/>
      <c r="P166" s="345"/>
    </row>
    <row r="167" spans="1:16" ht="15.75" customHeight="1" x14ac:dyDescent="0.2">
      <c r="A167" s="368" t="str">
        <f>'Приложение № 3 (№6 к ГП)'!A331</f>
        <v>2.2.4.</v>
      </c>
      <c r="B167" s="378" t="str">
        <f>'Приложение № 3 (№6 к ГП)'!B331</f>
        <v>Предоставление субсидий субъектам малого и среднего предпринимательства на возмещение части затрат, связанных с повышением энергоэффективности производства</v>
      </c>
      <c r="C167" s="364" t="s">
        <v>230</v>
      </c>
      <c r="D167" s="121">
        <v>784</v>
      </c>
      <c r="E167" s="121" t="s">
        <v>40</v>
      </c>
      <c r="F167" s="121">
        <v>5223502</v>
      </c>
      <c r="G167" s="121" t="s">
        <v>59</v>
      </c>
      <c r="H167" s="237">
        <f>'Приложение № 3 (№6 к ГП)'!E333</f>
        <v>1000</v>
      </c>
      <c r="I167" s="191"/>
      <c r="J167" s="191"/>
      <c r="K167" s="372">
        <f>'Приложение № 3 (№6 к ГП)'!H333</f>
        <v>0</v>
      </c>
      <c r="L167" s="372">
        <f>'Приложение № 3 (№6 к ГП)'!I333</f>
        <v>0</v>
      </c>
      <c r="M167" s="372">
        <f>'Приложение № 3 (№6 к ГП)'!J333</f>
        <v>0</v>
      </c>
      <c r="N167" s="372">
        <f>'Приложение № 3 (№6 к ГП)'!K333</f>
        <v>0</v>
      </c>
      <c r="O167" s="372">
        <f>'Приложение № 3 (№6 к ГП)'!L333</f>
        <v>0</v>
      </c>
      <c r="P167" s="369">
        <f>SUM(H167:O168)</f>
        <v>1000</v>
      </c>
    </row>
    <row r="168" spans="1:16" ht="63" customHeight="1" x14ac:dyDescent="0.2">
      <c r="A168" s="368"/>
      <c r="B168" s="378"/>
      <c r="C168" s="365"/>
      <c r="D168" s="121">
        <v>784</v>
      </c>
      <c r="E168" s="121" t="s">
        <v>40</v>
      </c>
      <c r="F168" s="121" t="s">
        <v>96</v>
      </c>
      <c r="G168" s="121">
        <v>810</v>
      </c>
      <c r="H168" s="237"/>
      <c r="I168" s="237">
        <f>'Приложение № 3 (№6 к ГП)'!F333</f>
        <v>0</v>
      </c>
      <c r="J168" s="237">
        <f>'Приложение № 3 (№6 к ГП)'!G333</f>
        <v>0</v>
      </c>
      <c r="K168" s="372"/>
      <c r="L168" s="372"/>
      <c r="M168" s="372"/>
      <c r="N168" s="372"/>
      <c r="O168" s="372"/>
      <c r="P168" s="345"/>
    </row>
    <row r="169" spans="1:16" ht="15.75" customHeight="1" x14ac:dyDescent="0.2">
      <c r="A169" s="364" t="str">
        <f>'Приложение № 3 (№6 к ГП)'!A338</f>
        <v>2.2.5.</v>
      </c>
      <c r="B169" s="366" t="str">
        <f>'Приложение № 3 (№6 к ГП)'!B338</f>
        <v>Финансовая поддержка субъектов малого и среднего предпринимательства, производящих и реализующих товары (работы, услуги), предназначенные для экспорта</v>
      </c>
      <c r="C169" s="416" t="s">
        <v>230</v>
      </c>
      <c r="D169" s="130">
        <v>784</v>
      </c>
      <c r="E169" s="130" t="s">
        <v>40</v>
      </c>
      <c r="F169" s="130">
        <v>5223502</v>
      </c>
      <c r="G169" s="130" t="s">
        <v>59</v>
      </c>
      <c r="H169" s="237">
        <f>'Приложение № 3 (№6 к ГП)'!E340</f>
        <v>64</v>
      </c>
      <c r="I169" s="191"/>
      <c r="J169" s="191"/>
      <c r="K169" s="369"/>
      <c r="L169" s="369"/>
      <c r="M169" s="369"/>
      <c r="N169" s="369"/>
      <c r="O169" s="369"/>
      <c r="P169" s="369">
        <f>SUM(H169,I170,J170,K171,L171,M171,N171,O171)</f>
        <v>1064</v>
      </c>
    </row>
    <row r="170" spans="1:16" x14ac:dyDescent="0.2">
      <c r="A170" s="375"/>
      <c r="B170" s="376"/>
      <c r="C170" s="417"/>
      <c r="D170" s="121">
        <v>784</v>
      </c>
      <c r="E170" s="121" t="s">
        <v>40</v>
      </c>
      <c r="F170" s="121">
        <v>1726055</v>
      </c>
      <c r="G170" s="121">
        <v>810</v>
      </c>
      <c r="H170" s="227"/>
      <c r="I170" s="237">
        <f>'Приложение № 3 (№6 к ГП)'!F340</f>
        <v>400</v>
      </c>
      <c r="J170" s="237">
        <f>'Приложение № 3 (№6 к ГП)'!G340</f>
        <v>100</v>
      </c>
      <c r="K170" s="373"/>
      <c r="L170" s="373"/>
      <c r="M170" s="373"/>
      <c r="N170" s="373"/>
      <c r="O170" s="373"/>
      <c r="P170" s="374"/>
    </row>
    <row r="171" spans="1:16" ht="64.5" customHeight="1" x14ac:dyDescent="0.2">
      <c r="A171" s="365"/>
      <c r="B171" s="367"/>
      <c r="C171" s="418"/>
      <c r="D171" s="121" t="s">
        <v>54</v>
      </c>
      <c r="E171" s="121" t="s">
        <v>40</v>
      </c>
      <c r="F171" s="121" t="s">
        <v>188</v>
      </c>
      <c r="G171" s="121" t="s">
        <v>71</v>
      </c>
      <c r="H171" s="221"/>
      <c r="I171" s="221"/>
      <c r="J171" s="221"/>
      <c r="K171" s="221">
        <f>'Приложение № 3 (№6 к ГП)'!H340</f>
        <v>100</v>
      </c>
      <c r="L171" s="221">
        <f>'Приложение № 3 (№6 к ГП)'!I340</f>
        <v>100</v>
      </c>
      <c r="M171" s="221">
        <f>'Приложение № 3 (№6 к ГП)'!J340</f>
        <v>100</v>
      </c>
      <c r="N171" s="221">
        <f>'Приложение № 3 (№6 к ГП)'!K340</f>
        <v>100</v>
      </c>
      <c r="O171" s="221">
        <f>'Приложение № 3 (№6 к ГП)'!L340</f>
        <v>100</v>
      </c>
      <c r="P171" s="345"/>
    </row>
    <row r="172" spans="1:16" x14ac:dyDescent="0.2">
      <c r="A172" s="407" t="str">
        <f>'Приложение № 3 (№6 к ГП)'!A345</f>
        <v>2.2.6.</v>
      </c>
      <c r="B172" s="419" t="str">
        <f>'Приложение № 3 (№6 к ГП)'!B345</f>
        <v>Предоставление субсидий индивидуальным предпринимателям, осуществляющим образовательную деятельность по образовательным программам дошкольного образования, а также присмотру и уходу за детьми, на возмещение части затрат, связанных с созданием дошкольных образовательных центров</v>
      </c>
      <c r="C172" s="364" t="s">
        <v>230</v>
      </c>
      <c r="D172" s="121" t="s">
        <v>54</v>
      </c>
      <c r="E172" s="121" t="s">
        <v>40</v>
      </c>
      <c r="F172" s="121" t="s">
        <v>103</v>
      </c>
      <c r="G172" s="121" t="s">
        <v>71</v>
      </c>
      <c r="H172" s="237">
        <f>'Приложение № 3 (№6 к ГП)'!E347</f>
        <v>0</v>
      </c>
      <c r="I172" s="237">
        <f>'Приложение № 3 (№6 к ГП)'!F347</f>
        <v>6000</v>
      </c>
      <c r="J172" s="237">
        <f>'Приложение № 3 (№6 к ГП)'!G347</f>
        <v>2000</v>
      </c>
      <c r="K172" s="237"/>
      <c r="L172" s="237"/>
      <c r="M172" s="237"/>
      <c r="N172" s="237"/>
      <c r="O172" s="237"/>
      <c r="P172" s="369">
        <f>SUM(H172,I172,J172,K173,L173,M173,N173,O173)</f>
        <v>18390.394990000001</v>
      </c>
    </row>
    <row r="173" spans="1:16" ht="139.5" customHeight="1" x14ac:dyDescent="0.2">
      <c r="A173" s="400"/>
      <c r="B173" s="420"/>
      <c r="C173" s="365"/>
      <c r="D173" s="121" t="s">
        <v>54</v>
      </c>
      <c r="E173" s="121" t="s">
        <v>40</v>
      </c>
      <c r="F173" s="121" t="s">
        <v>189</v>
      </c>
      <c r="G173" s="121" t="s">
        <v>71</v>
      </c>
      <c r="H173" s="221"/>
      <c r="I173" s="221"/>
      <c r="J173" s="221"/>
      <c r="K173" s="221">
        <f>'Приложение № 3 (№6 к ГП)'!H347</f>
        <v>10390.394990000001</v>
      </c>
      <c r="L173" s="221">
        <f>'Приложение № 3 (№6 к ГП)'!I347</f>
        <v>0</v>
      </c>
      <c r="M173" s="221">
        <f>'Приложение № 3 (№6 к ГП)'!J347</f>
        <v>0</v>
      </c>
      <c r="N173" s="221">
        <f>'Приложение № 3 (№6 к ГП)'!K347</f>
        <v>0</v>
      </c>
      <c r="O173" s="221">
        <f>'Приложение № 3 (№6 к ГП)'!L347</f>
        <v>0</v>
      </c>
      <c r="P173" s="345"/>
    </row>
    <row r="174" spans="1:16" x14ac:dyDescent="0.2">
      <c r="A174" s="407" t="str">
        <f>'Приложение № 3 (№6 к ГП)'!A352</f>
        <v>2.2.7.</v>
      </c>
      <c r="B174" s="419" t="str">
        <f>'Приложение № 3 (№6 к ГП)'!B352</f>
        <v>Предоставление субсидий субъектам малого и среднего предпринимательства Приморского края, на возмещение части затрат, связанных с выполнением обязательных требований Технического регламента Таможенного союза «О безопасности пищевой продукции» ТР ТС 021/2011</v>
      </c>
      <c r="C174" s="364" t="s">
        <v>230</v>
      </c>
      <c r="D174" s="121" t="s">
        <v>54</v>
      </c>
      <c r="E174" s="121" t="s">
        <v>40</v>
      </c>
      <c r="F174" s="121" t="s">
        <v>100</v>
      </c>
      <c r="G174" s="121" t="s">
        <v>71</v>
      </c>
      <c r="H174" s="237">
        <f>'Приложение № 3 (№6 к ГП)'!E354</f>
        <v>0</v>
      </c>
      <c r="I174" s="237">
        <f>'Приложение № 3 (№6 к ГП)'!F354</f>
        <v>0</v>
      </c>
      <c r="J174" s="237">
        <f>'Приложение № 3 (№6 к ГП)'!G354</f>
        <v>1500</v>
      </c>
      <c r="K174" s="237"/>
      <c r="L174" s="237"/>
      <c r="M174" s="237"/>
      <c r="N174" s="237"/>
      <c r="O174" s="237"/>
      <c r="P174" s="369">
        <f>SUM(H174,I174,J174,K175,L175,M175,N175,O175)</f>
        <v>10789.605009999999</v>
      </c>
    </row>
    <row r="175" spans="1:16" ht="124.5" customHeight="1" x14ac:dyDescent="0.2">
      <c r="A175" s="400"/>
      <c r="B175" s="420"/>
      <c r="C175" s="365"/>
      <c r="D175" s="121" t="s">
        <v>54</v>
      </c>
      <c r="E175" s="121" t="s">
        <v>40</v>
      </c>
      <c r="F175" s="121" t="s">
        <v>190</v>
      </c>
      <c r="G175" s="121" t="s">
        <v>71</v>
      </c>
      <c r="H175" s="221"/>
      <c r="I175" s="221"/>
      <c r="J175" s="221"/>
      <c r="K175" s="221">
        <f>'Приложение № 3 (№6 к ГП)'!H354</f>
        <v>1289.6050100000002</v>
      </c>
      <c r="L175" s="221">
        <f>'Приложение № 3 (№6 к ГП)'!I354</f>
        <v>2000</v>
      </c>
      <c r="M175" s="221">
        <f>'Приложение № 3 (№6 к ГП)'!J354</f>
        <v>2000</v>
      </c>
      <c r="N175" s="221">
        <f>'Приложение № 3 (№6 к ГП)'!K354</f>
        <v>2000</v>
      </c>
      <c r="O175" s="221">
        <f>'Приложение № 3 (№6 к ГП)'!L354</f>
        <v>2000</v>
      </c>
      <c r="P175" s="345"/>
    </row>
    <row r="176" spans="1:16" x14ac:dyDescent="0.2">
      <c r="A176" s="364" t="str">
        <f>'Приложение № 3 (№6 к ГП)'!A359</f>
        <v>2.2.8.</v>
      </c>
      <c r="B176" s="366" t="str">
        <f>'Приложение № 3 (№6 к ГП)'!B359</f>
        <v>Финансовая поддержка муниципальных программ развития малого и среднего предпринимательства в виде предоставления субсидии бюджетам муниципальных образований на поддержку муниципальных программ развития малого  и среднего предпринимательства</v>
      </c>
      <c r="C176" s="364" t="s">
        <v>230</v>
      </c>
      <c r="D176" s="121">
        <v>784</v>
      </c>
      <c r="E176" s="121" t="s">
        <v>40</v>
      </c>
      <c r="F176" s="121">
        <v>5223502</v>
      </c>
      <c r="G176" s="121" t="s">
        <v>38</v>
      </c>
      <c r="H176" s="237">
        <f>'Приложение № 3 (№6 к ГП)'!E361</f>
        <v>28000</v>
      </c>
      <c r="I176" s="191"/>
      <c r="J176" s="191"/>
      <c r="K176" s="369"/>
      <c r="L176" s="369"/>
      <c r="M176" s="369"/>
      <c r="N176" s="369"/>
      <c r="O176" s="369"/>
      <c r="P176" s="369">
        <f>H176+I177+J177+K178+K179+L178+L179+M178+M179+N178+N179+O178+O179</f>
        <v>108000</v>
      </c>
    </row>
    <row r="177" spans="1:17" ht="63.75" customHeight="1" x14ac:dyDescent="0.2">
      <c r="A177" s="375"/>
      <c r="B177" s="376"/>
      <c r="C177" s="375"/>
      <c r="D177" s="121">
        <v>784</v>
      </c>
      <c r="E177" s="121" t="s">
        <v>40</v>
      </c>
      <c r="F177" s="121">
        <v>1729230</v>
      </c>
      <c r="G177" s="121" t="s">
        <v>886</v>
      </c>
      <c r="H177" s="227"/>
      <c r="I177" s="237">
        <f>'Приложение № 3 (№6 к ГП)'!F361</f>
        <v>20000</v>
      </c>
      <c r="J177" s="237">
        <f>'Приложение № 3 (№6 к ГП)'!G361</f>
        <v>12000</v>
      </c>
      <c r="K177" s="373"/>
      <c r="L177" s="373"/>
      <c r="M177" s="373"/>
      <c r="N177" s="373"/>
      <c r="O177" s="373"/>
      <c r="P177" s="374"/>
    </row>
    <row r="178" spans="1:17" ht="28.5" customHeight="1" x14ac:dyDescent="0.2">
      <c r="A178" s="375"/>
      <c r="B178" s="376"/>
      <c r="C178" s="375"/>
      <c r="D178" s="121" t="s">
        <v>54</v>
      </c>
      <c r="E178" s="121" t="s">
        <v>40</v>
      </c>
      <c r="F178" s="121" t="s">
        <v>191</v>
      </c>
      <c r="G178" s="121" t="s">
        <v>886</v>
      </c>
      <c r="H178" s="206"/>
      <c r="I178" s="221"/>
      <c r="J178" s="221"/>
      <c r="K178" s="206">
        <v>12000</v>
      </c>
      <c r="L178" s="206"/>
      <c r="M178" s="206"/>
      <c r="N178" s="206"/>
      <c r="O178" s="206"/>
      <c r="P178" s="374"/>
    </row>
    <row r="179" spans="1:17" ht="36.75" customHeight="1" x14ac:dyDescent="0.2">
      <c r="A179" s="365"/>
      <c r="B179" s="367"/>
      <c r="C179" s="365"/>
      <c r="D179" s="226">
        <v>784</v>
      </c>
      <c r="E179" s="226">
        <v>412</v>
      </c>
      <c r="F179" s="226">
        <v>1720292370</v>
      </c>
      <c r="G179" s="226">
        <v>520</v>
      </c>
      <c r="H179" s="221"/>
      <c r="I179" s="221"/>
      <c r="J179" s="221"/>
      <c r="K179" s="221">
        <v>0</v>
      </c>
      <c r="L179" s="221">
        <f>'Приложение № 3 (№6 к ГП)'!I361</f>
        <v>12000</v>
      </c>
      <c r="M179" s="221">
        <f>'Приложение № 3 (№6 к ГП)'!J361</f>
        <v>8000</v>
      </c>
      <c r="N179" s="221">
        <f>'Приложение № 3 (№6 к ГП)'!K361</f>
        <v>8000</v>
      </c>
      <c r="O179" s="221">
        <f>'Приложение № 3 (№6 к ГП)'!L361</f>
        <v>8000</v>
      </c>
      <c r="P179" s="345"/>
    </row>
    <row r="180" spans="1:17" ht="117.75" customHeight="1" x14ac:dyDescent="0.2">
      <c r="A180" s="216" t="str">
        <f>'Приложение № 3 (№6 к ГП)'!A366</f>
        <v>2.2.9.</v>
      </c>
      <c r="B180" s="218" t="str">
        <f>'Приложение № 3 (№6 к ГП)'!B366</f>
        <v>Предоставление субсидий монопрофильным муниципальным образованиям в рамках реализации муниципальных программ (подпрограмм) развития малого и среднего предпринимательства</v>
      </c>
      <c r="C180" s="216" t="s">
        <v>230</v>
      </c>
      <c r="D180" s="121">
        <v>784</v>
      </c>
      <c r="E180" s="121" t="s">
        <v>40</v>
      </c>
      <c r="F180" s="121" t="s">
        <v>903</v>
      </c>
      <c r="G180" s="121" t="s">
        <v>886</v>
      </c>
      <c r="H180" s="237">
        <f>'Приложение № 3 (№6 к ГП)'!E368</f>
        <v>0</v>
      </c>
      <c r="I180" s="237">
        <f>'Приложение № 3 (№6 к ГП)'!F368</f>
        <v>0</v>
      </c>
      <c r="J180" s="237">
        <f>'Приложение № 3 (№6 к ГП)'!G368</f>
        <v>0</v>
      </c>
      <c r="K180" s="237">
        <f>'Приложение № 3 (№6 к ГП)'!H368</f>
        <v>0</v>
      </c>
      <c r="L180" s="237">
        <f>'Приложение № 3 (№6 к ГП)'!I368</f>
        <v>4000</v>
      </c>
      <c r="M180" s="237">
        <f>'Приложение № 3 (№6 к ГП)'!J368</f>
        <v>4000</v>
      </c>
      <c r="N180" s="237">
        <f>'Приложение № 3 (№6 к ГП)'!K368</f>
        <v>4000</v>
      </c>
      <c r="O180" s="237">
        <f>'Приложение № 3 (№6 к ГП)'!L368</f>
        <v>4000</v>
      </c>
      <c r="P180" s="220">
        <f>H180+I180+J180+K180+L180+M180+N180+O180</f>
        <v>16000</v>
      </c>
    </row>
    <row r="181" spans="1:17" ht="100.5" customHeight="1" x14ac:dyDescent="0.2">
      <c r="A181" s="216" t="str">
        <f>'Приложение № 3 (№6 к ГП)'!A373</f>
        <v>2.2.10.</v>
      </c>
      <c r="B181" s="218" t="str">
        <f>'Приложение № 3 (№6 к ГП)'!B373</f>
        <v>Предоставление субсидий субъектам малого и среднего предпринимательства на возмещение части затрат, связанных с созданием и (или) обеспечением деятельности центров молодежного инновационного творчества</v>
      </c>
      <c r="C181" s="216" t="s">
        <v>230</v>
      </c>
      <c r="D181" s="121">
        <v>784</v>
      </c>
      <c r="E181" s="121" t="s">
        <v>40</v>
      </c>
      <c r="F181" s="121" t="s">
        <v>902</v>
      </c>
      <c r="G181" s="121" t="s">
        <v>71</v>
      </c>
      <c r="H181" s="237">
        <f>'Приложение № 3 (№6 к ГП)'!E375</f>
        <v>0</v>
      </c>
      <c r="I181" s="237">
        <f>'Приложение № 3 (№6 к ГП)'!F375</f>
        <v>0</v>
      </c>
      <c r="J181" s="237">
        <f>'Приложение № 3 (№6 к ГП)'!G375</f>
        <v>0</v>
      </c>
      <c r="K181" s="237">
        <f>'Приложение № 3 (№6 к ГП)'!H375</f>
        <v>0</v>
      </c>
      <c r="L181" s="237">
        <f>'Приложение № 3 (№6 к ГП)'!I375</f>
        <v>500</v>
      </c>
      <c r="M181" s="237">
        <f>'Приложение № 3 (№6 к ГП)'!J375</f>
        <v>0</v>
      </c>
      <c r="N181" s="237">
        <f>'Приложение № 3 (№6 к ГП)'!K375</f>
        <v>0</v>
      </c>
      <c r="O181" s="237">
        <f>'Приложение № 3 (№6 к ГП)'!L375</f>
        <v>0</v>
      </c>
      <c r="P181" s="220">
        <f>H181+I181+J181+K181+L181+M181+N181+O181</f>
        <v>500</v>
      </c>
    </row>
    <row r="182" spans="1:17" ht="15.75" customHeight="1" x14ac:dyDescent="0.2">
      <c r="A182" s="350" t="str">
        <f>'[2]Приложение № 7 (приложение № 6)'!A338</f>
        <v>2.3.</v>
      </c>
      <c r="B182" s="355" t="str">
        <f>'[2]Приложение № 7 (приложение № 6)'!B338</f>
        <v>Основное мероприятие «Формирование положительного образа предпринимателя, популяризация роли предпринимательства»</v>
      </c>
      <c r="C182" s="350" t="s">
        <v>230</v>
      </c>
      <c r="D182" s="409">
        <v>784</v>
      </c>
      <c r="E182" s="409" t="s">
        <v>40</v>
      </c>
      <c r="F182" s="409" t="s">
        <v>32</v>
      </c>
      <c r="G182" s="409" t="s">
        <v>32</v>
      </c>
      <c r="H182" s="359">
        <f>H185+H186+H187+H188+H189+H190+H191+H192+H193+H194</f>
        <v>1705</v>
      </c>
      <c r="I182" s="359">
        <f t="shared" ref="I182:J182" si="16">I185+I186+I187+I188+I189+I190+I191+I192+I193+I194</f>
        <v>635</v>
      </c>
      <c r="J182" s="359">
        <f t="shared" si="16"/>
        <v>64.19</v>
      </c>
      <c r="K182" s="411"/>
      <c r="L182" s="411"/>
      <c r="M182" s="411"/>
      <c r="N182" s="411"/>
      <c r="O182" s="411"/>
      <c r="P182" s="369">
        <f>SUM(H182:O184)</f>
        <v>2679.19</v>
      </c>
    </row>
    <row r="183" spans="1:17" ht="21" customHeight="1" x14ac:dyDescent="0.2">
      <c r="A183" s="351"/>
      <c r="B183" s="356"/>
      <c r="C183" s="351"/>
      <c r="D183" s="410"/>
      <c r="E183" s="410"/>
      <c r="F183" s="410"/>
      <c r="G183" s="421"/>
      <c r="H183" s="359"/>
      <c r="I183" s="359"/>
      <c r="J183" s="359"/>
      <c r="K183" s="359"/>
      <c r="L183" s="359"/>
      <c r="M183" s="359"/>
      <c r="N183" s="359"/>
      <c r="O183" s="359"/>
      <c r="P183" s="374"/>
      <c r="Q183" s="140">
        <v>3559.19</v>
      </c>
    </row>
    <row r="184" spans="1:17" ht="33.75" customHeight="1" x14ac:dyDescent="0.2">
      <c r="A184" s="352"/>
      <c r="B184" s="357"/>
      <c r="C184" s="352"/>
      <c r="D184" s="233">
        <v>784</v>
      </c>
      <c r="E184" s="233" t="s">
        <v>40</v>
      </c>
      <c r="F184" s="233" t="s">
        <v>343</v>
      </c>
      <c r="G184" s="233" t="s">
        <v>32</v>
      </c>
      <c r="H184" s="234"/>
      <c r="I184" s="234"/>
      <c r="J184" s="234"/>
      <c r="K184" s="234">
        <f>'Приложение № 3 (№6 к ГП)'!H382</f>
        <v>55</v>
      </c>
      <c r="L184" s="234">
        <f>'Приложение № 3 (№6 к ГП)'!I382</f>
        <v>55</v>
      </c>
      <c r="M184" s="234">
        <f>'Приложение № 3 (№6 к ГП)'!J382</f>
        <v>55</v>
      </c>
      <c r="N184" s="234">
        <f>'Приложение № 3 (№6 к ГП)'!K382</f>
        <v>55</v>
      </c>
      <c r="O184" s="234">
        <f>'Приложение № 3 (№6 к ГП)'!L382</f>
        <v>55</v>
      </c>
      <c r="P184" s="373"/>
      <c r="Q184" s="185">
        <f>Q183-P182</f>
        <v>880</v>
      </c>
    </row>
    <row r="185" spans="1:17" ht="15.75" customHeight="1" x14ac:dyDescent="0.2">
      <c r="A185" s="364" t="str">
        <f>'Приложение № 3 (№6 к ГП)'!A387</f>
        <v>2.3.1.</v>
      </c>
      <c r="B185" s="366" t="str">
        <f>'Приложение № 3 (№6 к ГП)'!B387</f>
        <v>Организация и проведение ежегодного краевого конкурса «Предприниматель Приморья» и «Ты-Предприниматель»</v>
      </c>
      <c r="C185" s="364" t="s">
        <v>230</v>
      </c>
      <c r="D185" s="121">
        <v>784</v>
      </c>
      <c r="E185" s="121" t="s">
        <v>40</v>
      </c>
      <c r="F185" s="121">
        <v>5223502</v>
      </c>
      <c r="G185" s="121" t="s">
        <v>38</v>
      </c>
      <c r="H185" s="237">
        <f>'Приложение № 3 (№6 к ГП)'!E389</f>
        <v>580</v>
      </c>
      <c r="I185" s="191"/>
      <c r="J185" s="191"/>
      <c r="K185" s="369"/>
      <c r="L185" s="369"/>
      <c r="M185" s="369"/>
      <c r="N185" s="369"/>
      <c r="O185" s="369"/>
      <c r="P185" s="369">
        <f>SUM(H185:J186,K187:O187)</f>
        <v>1224.19</v>
      </c>
    </row>
    <row r="186" spans="1:17" x14ac:dyDescent="0.2">
      <c r="A186" s="375"/>
      <c r="B186" s="376"/>
      <c r="C186" s="375"/>
      <c r="D186" s="121">
        <v>784</v>
      </c>
      <c r="E186" s="121" t="s">
        <v>40</v>
      </c>
      <c r="F186" s="121">
        <v>1722140</v>
      </c>
      <c r="G186" s="121" t="s">
        <v>48</v>
      </c>
      <c r="H186" s="227"/>
      <c r="I186" s="237">
        <f>'Приложение № 3 (№6 к ГП)'!F389</f>
        <v>580</v>
      </c>
      <c r="J186" s="237">
        <f>'Приложение № 3 (№6 к ГП)'!G389</f>
        <v>64.19</v>
      </c>
      <c r="K186" s="373"/>
      <c r="L186" s="373"/>
      <c r="M186" s="373"/>
      <c r="N186" s="373"/>
      <c r="O186" s="373"/>
      <c r="P186" s="374"/>
    </row>
    <row r="187" spans="1:17" ht="64.5" customHeight="1" x14ac:dyDescent="0.2">
      <c r="A187" s="375"/>
      <c r="B187" s="376"/>
      <c r="C187" s="365"/>
      <c r="D187" s="121">
        <v>784</v>
      </c>
      <c r="E187" s="121" t="s">
        <v>40</v>
      </c>
      <c r="F187" s="225" t="s">
        <v>237</v>
      </c>
      <c r="G187" s="121" t="s">
        <v>48</v>
      </c>
      <c r="H187" s="221"/>
      <c r="I187" s="221"/>
      <c r="J187" s="221"/>
      <c r="K187" s="221">
        <f>'Приложение № 3 (№6 к ГП)'!H389</f>
        <v>0</v>
      </c>
      <c r="L187" s="221">
        <f>'Приложение № 3 (№6 к ГП)'!I389</f>
        <v>0</v>
      </c>
      <c r="M187" s="221">
        <f>'Приложение № 3 (№6 к ГП)'!J389</f>
        <v>0</v>
      </c>
      <c r="N187" s="221">
        <f>'Приложение № 3 (№6 к ГП)'!K389</f>
        <v>0</v>
      </c>
      <c r="O187" s="221">
        <f>'Приложение № 3 (№6 к ГП)'!L389</f>
        <v>0</v>
      </c>
      <c r="P187" s="345"/>
    </row>
    <row r="188" spans="1:17" ht="15.75" customHeight="1" x14ac:dyDescent="0.2">
      <c r="A188" s="364" t="str">
        <f>'Приложение № 3 (№6 к ГП)'!A394</f>
        <v>2.3.2.</v>
      </c>
      <c r="B188" s="366" t="str">
        <f>'Приложение № 3 (№6 к ГП)'!B394</f>
        <v>Организация и проведение:
    мероприятий по празднованию Дня российского предпринимателя; 
    ежегодной краевой конференции предпринимателей</v>
      </c>
      <c r="C188" s="364" t="s">
        <v>230</v>
      </c>
      <c r="D188" s="121">
        <v>784</v>
      </c>
      <c r="E188" s="121" t="s">
        <v>40</v>
      </c>
      <c r="F188" s="121">
        <v>5223502</v>
      </c>
      <c r="G188" s="121" t="s">
        <v>38</v>
      </c>
      <c r="H188" s="237">
        <f>'Приложение № 3 (№6 к ГП)'!E396</f>
        <v>0</v>
      </c>
      <c r="I188" s="191"/>
      <c r="J188" s="191"/>
      <c r="K188" s="369"/>
      <c r="L188" s="369"/>
      <c r="M188" s="369"/>
      <c r="N188" s="369"/>
      <c r="O188" s="369"/>
      <c r="P188" s="369">
        <f>SUM(H188:J189,K190:O190)</f>
        <v>330</v>
      </c>
    </row>
    <row r="189" spans="1:17" x14ac:dyDescent="0.2">
      <c r="A189" s="375"/>
      <c r="B189" s="376"/>
      <c r="C189" s="375"/>
      <c r="D189" s="121">
        <v>784</v>
      </c>
      <c r="E189" s="121" t="s">
        <v>40</v>
      </c>
      <c r="F189" s="121">
        <v>1722138</v>
      </c>
      <c r="G189" s="121" t="s">
        <v>48</v>
      </c>
      <c r="H189" s="227"/>
      <c r="I189" s="237">
        <f>'Приложение № 3 (№6 к ГП)'!F396</f>
        <v>55</v>
      </c>
      <c r="J189" s="237">
        <f>'Приложение № 3 (№6 к ГП)'!G396</f>
        <v>0</v>
      </c>
      <c r="K189" s="373"/>
      <c r="L189" s="373"/>
      <c r="M189" s="373"/>
      <c r="N189" s="373"/>
      <c r="O189" s="373"/>
      <c r="P189" s="374"/>
    </row>
    <row r="190" spans="1:17" ht="85.5" customHeight="1" x14ac:dyDescent="0.2">
      <c r="A190" s="365"/>
      <c r="B190" s="367"/>
      <c r="C190" s="365"/>
      <c r="D190" s="121" t="s">
        <v>54</v>
      </c>
      <c r="E190" s="121" t="s">
        <v>40</v>
      </c>
      <c r="F190" s="121" t="s">
        <v>192</v>
      </c>
      <c r="G190" s="121" t="s">
        <v>48</v>
      </c>
      <c r="H190" s="221"/>
      <c r="I190" s="221"/>
      <c r="J190" s="221"/>
      <c r="K190" s="221">
        <f>'Приложение № 3 (№6 к ГП)'!H396</f>
        <v>55</v>
      </c>
      <c r="L190" s="221">
        <f>'Приложение № 3 (№6 к ГП)'!I396</f>
        <v>55</v>
      </c>
      <c r="M190" s="221">
        <f>'Приложение № 3 (№6 к ГП)'!J396</f>
        <v>55</v>
      </c>
      <c r="N190" s="221">
        <f>'Приложение № 3 (№6 к ГП)'!K396</f>
        <v>55</v>
      </c>
      <c r="O190" s="221">
        <f>'Приложение № 3 (№6 к ГП)'!L396</f>
        <v>55</v>
      </c>
      <c r="P190" s="345"/>
    </row>
    <row r="191" spans="1:17" ht="15.75" customHeight="1" x14ac:dyDescent="0.2">
      <c r="A191" s="364" t="str">
        <f>'Приложение № 3 (№6 к ГП)'!A401</f>
        <v>2.3.3.</v>
      </c>
      <c r="B191" s="366" t="str">
        <f>'Приложение № 3 (№6 к ГП)'!B401</f>
        <v>Организация и проведение Съезда предпринимателей Приморского края</v>
      </c>
      <c r="C191" s="364" t="s">
        <v>230</v>
      </c>
      <c r="D191" s="121">
        <v>784</v>
      </c>
      <c r="E191" s="121" t="s">
        <v>40</v>
      </c>
      <c r="F191" s="121">
        <v>5223502</v>
      </c>
      <c r="G191" s="121" t="s">
        <v>38</v>
      </c>
      <c r="H191" s="237">
        <f>'Приложение № 3 (№6 к ГП)'!E403</f>
        <v>1125</v>
      </c>
      <c r="I191" s="191"/>
      <c r="J191" s="191"/>
      <c r="K191" s="369"/>
      <c r="L191" s="369"/>
      <c r="M191" s="369"/>
      <c r="N191" s="369"/>
      <c r="O191" s="369"/>
      <c r="P191" s="369">
        <f>SUM(H191:J192,K193:O193)</f>
        <v>1125</v>
      </c>
    </row>
    <row r="192" spans="1:17" x14ac:dyDescent="0.2">
      <c r="A192" s="375"/>
      <c r="B192" s="376"/>
      <c r="C192" s="375"/>
      <c r="D192" s="121">
        <v>784</v>
      </c>
      <c r="E192" s="121" t="s">
        <v>40</v>
      </c>
      <c r="F192" s="121">
        <v>1722139</v>
      </c>
      <c r="G192" s="121" t="s">
        <v>48</v>
      </c>
      <c r="H192" s="227"/>
      <c r="I192" s="237">
        <f>'Приложение № 3 (№6 к ГП)'!F403</f>
        <v>0</v>
      </c>
      <c r="J192" s="237">
        <f>'Приложение № 3 (№6 к ГП)'!G403</f>
        <v>0</v>
      </c>
      <c r="K192" s="373"/>
      <c r="L192" s="373"/>
      <c r="M192" s="373"/>
      <c r="N192" s="373"/>
      <c r="O192" s="373"/>
      <c r="P192" s="374"/>
    </row>
    <row r="193" spans="1:19" ht="40.5" customHeight="1" x14ac:dyDescent="0.2">
      <c r="A193" s="365"/>
      <c r="B193" s="367"/>
      <c r="C193" s="365"/>
      <c r="D193" s="121" t="s">
        <v>54</v>
      </c>
      <c r="E193" s="121" t="s">
        <v>40</v>
      </c>
      <c r="F193" s="121" t="s">
        <v>193</v>
      </c>
      <c r="G193" s="121" t="s">
        <v>48</v>
      </c>
      <c r="H193" s="221"/>
      <c r="I193" s="221"/>
      <c r="J193" s="221"/>
      <c r="K193" s="221">
        <f>'Приложение № 3 (№6 к ГП)'!H403</f>
        <v>0</v>
      </c>
      <c r="L193" s="221">
        <f>'Приложение № 3 (№6 к ГП)'!I403</f>
        <v>0</v>
      </c>
      <c r="M193" s="221">
        <f>'Приложение № 3 (№6 к ГП)'!J403</f>
        <v>0</v>
      </c>
      <c r="N193" s="221">
        <f>'Приложение № 3 (№6 к ГП)'!K403</f>
        <v>0</v>
      </c>
      <c r="O193" s="221">
        <f>'Приложение № 3 (№6 к ГП)'!L403</f>
        <v>0</v>
      </c>
      <c r="P193" s="345"/>
    </row>
    <row r="194" spans="1:19" ht="247.5" customHeight="1" x14ac:dyDescent="0.2">
      <c r="A194" s="228" t="str">
        <f>'Приложение № 3 (№6 к ГП)'!A408</f>
        <v>2.3.4.</v>
      </c>
      <c r="B194" s="249" t="str">
        <f>'Приложение № 3 (№6 к ГП)'!B408</f>
        <v xml:space="preserve">Осуществление информационной поддержки, в том числе:
  обеспечение функционирования страницы «Малый бизнес Приморья» официального сайта Администрации Приморского края в информационно-телекоммуникационной сети Интернет  и регионального портала поддержки малого и среднего предпринимательства в информационно-телекоммуникационной сети Интернет;
  ведение реестра субъектов малого и среднего предпринимательства на официальном сайте Администрации Приморского края в информационно-телекоммуникационной сети Интернет 
</v>
      </c>
      <c r="C194" s="222" t="s">
        <v>230</v>
      </c>
      <c r="D194" s="121" t="s">
        <v>54</v>
      </c>
      <c r="E194" s="121" t="s">
        <v>32</v>
      </c>
      <c r="F194" s="121" t="s">
        <v>32</v>
      </c>
      <c r="G194" s="121" t="s">
        <v>32</v>
      </c>
      <c r="H194" s="237">
        <f>'Приложение № 3 (№6 к ГП)'!E410</f>
        <v>0</v>
      </c>
      <c r="I194" s="237">
        <f>'Приложение № 3 (№6 к ГП)'!F410</f>
        <v>0</v>
      </c>
      <c r="J194" s="237">
        <f>'Приложение № 3 (№6 к ГП)'!G410</f>
        <v>0</v>
      </c>
      <c r="K194" s="237">
        <f>'Приложение № 3 (№6 к ГП)'!H410</f>
        <v>0</v>
      </c>
      <c r="L194" s="237">
        <f>'Приложение № 3 (№6 к ГП)'!I410</f>
        <v>0</v>
      </c>
      <c r="M194" s="237">
        <f>'Приложение № 3 (№6 к ГП)'!J410</f>
        <v>0</v>
      </c>
      <c r="N194" s="237">
        <f>'Приложение № 3 (№6 к ГП)'!K410</f>
        <v>0</v>
      </c>
      <c r="O194" s="237">
        <f>'Приложение № 3 (№6 к ГП)'!L410</f>
        <v>0</v>
      </c>
      <c r="P194" s="237">
        <f>SUM(H194:O194)</f>
        <v>0</v>
      </c>
    </row>
    <row r="195" spans="1:19" ht="178.5" customHeight="1" x14ac:dyDescent="0.2">
      <c r="A195" s="251" t="str">
        <f>'Приложение № 3 (№6 к ГП)'!A415</f>
        <v>2.4.</v>
      </c>
      <c r="B195" s="252" t="str">
        <f>'Приложение № 3 (№6 к ГП)'!B415</f>
        <v>Основное мероприятие «Организация и проведение выборочного обследования (в форме анкетирования)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 – получателей финансовой поддержки»</v>
      </c>
      <c r="C195" s="238" t="s">
        <v>230</v>
      </c>
      <c r="D195" s="121" t="s">
        <v>54</v>
      </c>
      <c r="E195" s="121" t="s">
        <v>32</v>
      </c>
      <c r="F195" s="121" t="s">
        <v>32</v>
      </c>
      <c r="G195" s="121" t="s">
        <v>32</v>
      </c>
      <c r="H195" s="237">
        <f>'Приложение № 3 (№6 к ГП)'!E417</f>
        <v>0</v>
      </c>
      <c r="I195" s="237">
        <f>'Приложение № 3 (№6 к ГП)'!F417</f>
        <v>0</v>
      </c>
      <c r="J195" s="237">
        <f>'Приложение № 3 (№6 к ГП)'!G417</f>
        <v>0</v>
      </c>
      <c r="K195" s="237">
        <f>'Приложение № 3 (№6 к ГП)'!H417</f>
        <v>0</v>
      </c>
      <c r="L195" s="237">
        <f>'Приложение № 3 (№6 к ГП)'!I417</f>
        <v>0</v>
      </c>
      <c r="M195" s="237">
        <f>'Приложение № 3 (№6 к ГП)'!J417</f>
        <v>0</v>
      </c>
      <c r="N195" s="237">
        <f>'Приложение № 3 (№6 к ГП)'!K417</f>
        <v>0</v>
      </c>
      <c r="O195" s="237">
        <f>'Приложение № 3 (№6 к ГП)'!L417</f>
        <v>0</v>
      </c>
      <c r="P195" s="237">
        <f>SUM(H195:O195)</f>
        <v>0</v>
      </c>
    </row>
    <row r="196" spans="1:19" ht="138.75" customHeight="1" x14ac:dyDescent="0.2">
      <c r="A196" s="228" t="str">
        <f>'[2]Приложение № 7 (приложение № 6)'!$A380:$IV380</f>
        <v>2.4.1.</v>
      </c>
      <c r="B196" s="229" t="str">
        <f>'Приложение № 3 (№6 к ГП)'!B422</f>
        <v>Сбор, анализ и систематизация данных в рамках проведения выборочного обследования субъектов малого и среднего предпринимательства, производящих и реализующих (работы, услуги), предназначеные для внутреннего рынка Российской Федерации и (или) экспорта, - получателей финансовой поддержки</v>
      </c>
      <c r="C196" s="222" t="s">
        <v>230</v>
      </c>
      <c r="D196" s="121" t="s">
        <v>54</v>
      </c>
      <c r="E196" s="121" t="s">
        <v>32</v>
      </c>
      <c r="F196" s="121" t="s">
        <v>32</v>
      </c>
      <c r="G196" s="121" t="s">
        <v>32</v>
      </c>
      <c r="H196" s="237">
        <f>'Приложение № 3 (№6 к ГП)'!E424</f>
        <v>0</v>
      </c>
      <c r="I196" s="237">
        <f>'Приложение № 3 (№6 к ГП)'!F424</f>
        <v>0</v>
      </c>
      <c r="J196" s="237">
        <f>'Приложение № 3 (№6 к ГП)'!G424</f>
        <v>0</v>
      </c>
      <c r="K196" s="237">
        <f>'Приложение № 3 (№6 к ГП)'!H424</f>
        <v>0</v>
      </c>
      <c r="L196" s="237">
        <f>'Приложение № 3 (№6 к ГП)'!I424</f>
        <v>0</v>
      </c>
      <c r="M196" s="237">
        <f>'Приложение № 3 (№6 к ГП)'!J424</f>
        <v>0</v>
      </c>
      <c r="N196" s="237">
        <f>'Приложение № 3 (№6 к ГП)'!K424</f>
        <v>0</v>
      </c>
      <c r="O196" s="237">
        <f>'Приложение № 3 (№6 к ГП)'!L424</f>
        <v>0</v>
      </c>
      <c r="P196" s="237">
        <f>'[2]Приложение № 7 (приложение № 6)'!M376</f>
        <v>0</v>
      </c>
    </row>
    <row r="197" spans="1:19" ht="105.75" customHeight="1" x14ac:dyDescent="0.2">
      <c r="A197" s="251" t="str">
        <f>'Приложение № 3 (№6 к ГП)'!A429</f>
        <v>3.</v>
      </c>
      <c r="B197" s="252" t="str">
        <f>'Приложение № 3 (№6 к ГП)'!B429</f>
        <v>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2020 годы</v>
      </c>
      <c r="C197" s="251" t="s">
        <v>35</v>
      </c>
      <c r="D197" s="246">
        <v>752</v>
      </c>
      <c r="E197" s="246" t="s">
        <v>32</v>
      </c>
      <c r="F197" s="246" t="s">
        <v>32</v>
      </c>
      <c r="G197" s="246" t="s">
        <v>32</v>
      </c>
      <c r="H197" s="234">
        <f>H198+H216+H251</f>
        <v>1874867.9</v>
      </c>
      <c r="I197" s="234">
        <f>I198+I216+I251</f>
        <v>1734852.2</v>
      </c>
      <c r="J197" s="234">
        <f>J198+J216+J251</f>
        <v>1972961.4</v>
      </c>
      <c r="K197" s="234">
        <f>K199+K217+K252</f>
        <v>1676755.12</v>
      </c>
      <c r="L197" s="234">
        <f>L199+L217+L252</f>
        <v>2680776.8999999994</v>
      </c>
      <c r="M197" s="234">
        <f>M199+M217+M252</f>
        <v>2685733.8</v>
      </c>
      <c r="N197" s="234">
        <f>N199+N217+N252</f>
        <v>2685733.8</v>
      </c>
      <c r="O197" s="234">
        <f>O199+O217+O252</f>
        <v>2685733.8</v>
      </c>
      <c r="P197" s="234">
        <f>SUM(P198,P216,P251)</f>
        <v>17997414.920000002</v>
      </c>
    </row>
    <row r="198" spans="1:19" ht="15.75" customHeight="1" x14ac:dyDescent="0.2">
      <c r="A198" s="405" t="str">
        <f>'Приложение № 3 (№6 к ГП)'!A436</f>
        <v>3.1.</v>
      </c>
      <c r="B198" s="423" t="str">
        <f>'Приложение № 3 (№6 к ГП)'!B436</f>
        <v>Основное мероприятие «Управление бюджетным процессом в Приморском крае»</v>
      </c>
      <c r="C198" s="405" t="s">
        <v>35</v>
      </c>
      <c r="D198" s="212" t="s">
        <v>73</v>
      </c>
      <c r="E198" s="212" t="s">
        <v>41</v>
      </c>
      <c r="F198" s="212" t="s">
        <v>32</v>
      </c>
      <c r="G198" s="212" t="s">
        <v>34</v>
      </c>
      <c r="H198" s="234">
        <f>H204+H205+H208+H210+H212</f>
        <v>103601.9</v>
      </c>
      <c r="I198" s="234">
        <f>I204+I205+I208+I210+I212</f>
        <v>94826.5</v>
      </c>
      <c r="J198" s="234">
        <f>J204+J205+J208+J210+J212</f>
        <v>102509.64</v>
      </c>
      <c r="K198" s="208"/>
      <c r="L198" s="208"/>
      <c r="M198" s="208"/>
      <c r="N198" s="208"/>
      <c r="O198" s="208"/>
      <c r="P198" s="413">
        <f>SUM(H198,I198,J198,K199,L199,M199,N199,O199)</f>
        <v>897938.74000000011</v>
      </c>
    </row>
    <row r="199" spans="1:19" ht="39.75" customHeight="1" x14ac:dyDescent="0.2">
      <c r="A199" s="422"/>
      <c r="B199" s="424"/>
      <c r="C199" s="422"/>
      <c r="D199" s="212" t="s">
        <v>73</v>
      </c>
      <c r="E199" s="212" t="s">
        <v>41</v>
      </c>
      <c r="F199" s="212" t="s">
        <v>344</v>
      </c>
      <c r="G199" s="212" t="s">
        <v>34</v>
      </c>
      <c r="H199" s="234"/>
      <c r="I199" s="234"/>
      <c r="J199" s="234"/>
      <c r="K199" s="208">
        <f>K204+K208+K210+K212</f>
        <v>104015.1</v>
      </c>
      <c r="L199" s="208">
        <f>L204+L208+L210+L212</f>
        <v>123246.40000000001</v>
      </c>
      <c r="M199" s="208">
        <f>M204+M208+M210+M212</f>
        <v>123246.40000000001</v>
      </c>
      <c r="N199" s="208">
        <f>N204+N208+N210+N212</f>
        <v>123246.40000000001</v>
      </c>
      <c r="O199" s="208">
        <f>O204+O208+O210+O212</f>
        <v>123246.40000000001</v>
      </c>
      <c r="P199" s="426"/>
      <c r="S199" s="148"/>
    </row>
    <row r="200" spans="1:19" ht="12.75" hidden="1" customHeight="1" x14ac:dyDescent="0.2">
      <c r="A200" s="422"/>
      <c r="B200" s="424"/>
      <c r="C200" s="422"/>
      <c r="D200" s="131"/>
      <c r="E200" s="131"/>
      <c r="F200" s="149"/>
      <c r="G200" s="149"/>
      <c r="H200" s="209"/>
      <c r="I200" s="209"/>
      <c r="J200" s="209"/>
      <c r="K200" s="209"/>
      <c r="L200" s="209"/>
      <c r="M200" s="209"/>
      <c r="N200" s="209"/>
      <c r="O200" s="209"/>
      <c r="P200" s="426"/>
      <c r="S200" s="148"/>
    </row>
    <row r="201" spans="1:19" ht="12" hidden="1" customHeight="1" x14ac:dyDescent="0.2">
      <c r="A201" s="422"/>
      <c r="B201" s="424"/>
      <c r="C201" s="422"/>
      <c r="D201" s="131"/>
      <c r="E201" s="131"/>
      <c r="F201" s="149"/>
      <c r="G201" s="149"/>
      <c r="H201" s="209"/>
      <c r="I201" s="209"/>
      <c r="J201" s="209"/>
      <c r="K201" s="209"/>
      <c r="L201" s="209"/>
      <c r="M201" s="209"/>
      <c r="N201" s="209"/>
      <c r="O201" s="209"/>
      <c r="P201" s="426"/>
    </row>
    <row r="202" spans="1:19" ht="12.75" hidden="1" customHeight="1" x14ac:dyDescent="0.2">
      <c r="A202" s="422"/>
      <c r="B202" s="424"/>
      <c r="C202" s="422"/>
      <c r="D202" s="131"/>
      <c r="E202" s="131"/>
      <c r="F202" s="149"/>
      <c r="G202" s="149"/>
      <c r="H202" s="209"/>
      <c r="I202" s="209"/>
      <c r="J202" s="209"/>
      <c r="K202" s="209"/>
      <c r="L202" s="209"/>
      <c r="M202" s="209"/>
      <c r="N202" s="209"/>
      <c r="O202" s="209"/>
      <c r="P202" s="426"/>
    </row>
    <row r="203" spans="1:19" ht="15.75" hidden="1" customHeight="1" x14ac:dyDescent="0.2">
      <c r="A203" s="406"/>
      <c r="B203" s="425"/>
      <c r="C203" s="406"/>
      <c r="D203" s="214"/>
      <c r="E203" s="214"/>
      <c r="F203" s="119" t="s">
        <v>197</v>
      </c>
      <c r="G203" s="119"/>
      <c r="H203" s="206"/>
      <c r="I203" s="206"/>
      <c r="J203" s="206"/>
      <c r="K203" s="206"/>
      <c r="L203" s="206"/>
      <c r="M203" s="206"/>
      <c r="N203" s="206"/>
      <c r="O203" s="206"/>
      <c r="P203" s="414"/>
    </row>
    <row r="204" spans="1:19" ht="15.75" customHeight="1" x14ac:dyDescent="0.2">
      <c r="A204" s="407" t="str">
        <f>'Приложение № 3 (№6 к ГП)'!A443</f>
        <v>3.1.1.</v>
      </c>
      <c r="B204" s="427" t="str">
        <f>'Приложение № 3 (№6 к ГП)'!B443</f>
        <v>Руководство и управление в сфере установленных функций органов государственной власти Приморского края</v>
      </c>
      <c r="C204" s="407" t="s">
        <v>35</v>
      </c>
      <c r="D204" s="428" t="s">
        <v>73</v>
      </c>
      <c r="E204" s="428" t="s">
        <v>41</v>
      </c>
      <c r="F204" s="225" t="s">
        <v>42</v>
      </c>
      <c r="G204" s="207" t="s">
        <v>38</v>
      </c>
      <c r="H204" s="205">
        <f>'Приложение № 3 (№6 к ГП)'!E445</f>
        <v>103601.9</v>
      </c>
      <c r="I204" s="191"/>
      <c r="J204" s="191"/>
      <c r="K204" s="412"/>
      <c r="L204" s="412"/>
      <c r="M204" s="412"/>
      <c r="N204" s="412"/>
      <c r="O204" s="412"/>
      <c r="P204" s="412">
        <f>H204+I205+J205+K208+L208+M208+N208+O208</f>
        <v>762197.74000000011</v>
      </c>
    </row>
    <row r="205" spans="1:19" ht="15.75" customHeight="1" x14ac:dyDescent="0.2">
      <c r="A205" s="393"/>
      <c r="B205" s="402"/>
      <c r="C205" s="393"/>
      <c r="D205" s="429"/>
      <c r="E205" s="429"/>
      <c r="F205" s="428" t="s">
        <v>58</v>
      </c>
      <c r="G205" s="433" t="s">
        <v>141</v>
      </c>
      <c r="H205" s="434"/>
      <c r="I205" s="412">
        <f>'Приложение № 3 (№6 к ГП)'!F445</f>
        <v>94826.5</v>
      </c>
      <c r="J205" s="412">
        <f>'Приложение № 3 (№6 к ГП)'!G445</f>
        <v>99519.64</v>
      </c>
      <c r="K205" s="431"/>
      <c r="L205" s="431">
        <f>'[2]Приложение № 7 (приложение № 6)'!I403</f>
        <v>89424.1</v>
      </c>
      <c r="M205" s="431">
        <f>'[2]Приложение № 7 (приложение № 6)'!J403</f>
        <v>89424.1</v>
      </c>
      <c r="N205" s="431">
        <f>'[2]Приложение № 7 (приложение № 6)'!K403</f>
        <v>89424.1</v>
      </c>
      <c r="O205" s="431">
        <f>'[2]Приложение № 7 (приложение № 6)'!L403</f>
        <v>89424.1</v>
      </c>
      <c r="P205" s="377"/>
    </row>
    <row r="206" spans="1:19" ht="15.75" customHeight="1" x14ac:dyDescent="0.2">
      <c r="A206" s="393"/>
      <c r="B206" s="402"/>
      <c r="C206" s="393"/>
      <c r="D206" s="429"/>
      <c r="E206" s="429"/>
      <c r="F206" s="421"/>
      <c r="G206" s="433"/>
      <c r="H206" s="434"/>
      <c r="I206" s="431"/>
      <c r="J206" s="431"/>
      <c r="K206" s="431"/>
      <c r="L206" s="431"/>
      <c r="M206" s="431"/>
      <c r="N206" s="431"/>
      <c r="O206" s="431"/>
      <c r="P206" s="377"/>
    </row>
    <row r="207" spans="1:19" ht="5.25" customHeight="1" x14ac:dyDescent="0.2">
      <c r="A207" s="393"/>
      <c r="B207" s="402"/>
      <c r="C207" s="393"/>
      <c r="D207" s="429"/>
      <c r="E207" s="429"/>
      <c r="F207" s="410"/>
      <c r="G207" s="371"/>
      <c r="H207" s="434"/>
      <c r="I207" s="432"/>
      <c r="J207" s="432"/>
      <c r="K207" s="432"/>
      <c r="L207" s="432"/>
      <c r="M207" s="432"/>
      <c r="N207" s="432"/>
      <c r="O207" s="432"/>
      <c r="P207" s="377"/>
    </row>
    <row r="208" spans="1:19" ht="15.75" customHeight="1" x14ac:dyDescent="0.2">
      <c r="A208" s="393"/>
      <c r="B208" s="402"/>
      <c r="C208" s="393"/>
      <c r="D208" s="429"/>
      <c r="E208" s="429"/>
      <c r="F208" s="428" t="s">
        <v>904</v>
      </c>
      <c r="G208" s="371"/>
      <c r="H208" s="434"/>
      <c r="I208" s="435"/>
      <c r="J208" s="437"/>
      <c r="K208" s="412">
        <f>'Приложение № 3 (№6 к ГП)'!H445</f>
        <v>101624.1</v>
      </c>
      <c r="L208" s="412">
        <f>'Приложение № 3 (№6 к ГП)'!I445</f>
        <v>90656.400000000009</v>
      </c>
      <c r="M208" s="412">
        <f>'Приложение № 3 (№6 к ГП)'!J445</f>
        <v>90656.400000000009</v>
      </c>
      <c r="N208" s="412">
        <f>'Приложение № 3 (№6 к ГП)'!K445</f>
        <v>90656.400000000009</v>
      </c>
      <c r="O208" s="412">
        <f>'Приложение № 3 (№6 к ГП)'!L445</f>
        <v>90656.400000000009</v>
      </c>
      <c r="P208" s="377"/>
    </row>
    <row r="209" spans="1:16" ht="18" customHeight="1" x14ac:dyDescent="0.2">
      <c r="A209" s="400"/>
      <c r="B209" s="403"/>
      <c r="C209" s="400"/>
      <c r="D209" s="430"/>
      <c r="E209" s="430"/>
      <c r="F209" s="410"/>
      <c r="G209" s="371"/>
      <c r="H209" s="434"/>
      <c r="I209" s="436"/>
      <c r="J209" s="432"/>
      <c r="K209" s="373"/>
      <c r="L209" s="373"/>
      <c r="M209" s="373"/>
      <c r="N209" s="373"/>
      <c r="O209" s="373"/>
      <c r="P209" s="373"/>
    </row>
    <row r="210" spans="1:16" ht="15.75" customHeight="1" x14ac:dyDescent="0.2">
      <c r="A210" s="407" t="str">
        <f>'Приложение № 3 (№6 к ГП)'!A450</f>
        <v>3.1.2.</v>
      </c>
      <c r="B210" s="427" t="str">
        <f>'Приложение № 3 (№6 к ГП)'!B450</f>
        <v>Расходы на совершенствование бюджетного процесса Приморского края</v>
      </c>
      <c r="C210" s="407" t="s">
        <v>35</v>
      </c>
      <c r="D210" s="428" t="s">
        <v>73</v>
      </c>
      <c r="E210" s="428" t="s">
        <v>41</v>
      </c>
      <c r="F210" s="428" t="s">
        <v>69</v>
      </c>
      <c r="G210" s="429" t="s">
        <v>59</v>
      </c>
      <c r="H210" s="377">
        <f>'Приложение № 3 (№6 к ГП)'!E452</f>
        <v>0</v>
      </c>
      <c r="I210" s="412">
        <f>'[2]Приложение № 7 (приложение № 6)'!F410</f>
        <v>0</v>
      </c>
      <c r="J210" s="412">
        <f>'Приложение № 3 (№6 к ГП)'!G452</f>
        <v>2990</v>
      </c>
      <c r="K210" s="412"/>
      <c r="L210" s="412"/>
      <c r="M210" s="412"/>
      <c r="N210" s="412"/>
      <c r="O210" s="412"/>
      <c r="P210" s="412">
        <f>H210+I210+J210+K212+L212+M212+N212+O212</f>
        <v>135741</v>
      </c>
    </row>
    <row r="211" spans="1:16" ht="9" customHeight="1" x14ac:dyDescent="0.2">
      <c r="A211" s="393"/>
      <c r="B211" s="402"/>
      <c r="C211" s="393"/>
      <c r="D211" s="429"/>
      <c r="E211" s="429"/>
      <c r="F211" s="410"/>
      <c r="G211" s="429"/>
      <c r="H211" s="432"/>
      <c r="I211" s="432"/>
      <c r="J211" s="432"/>
      <c r="K211" s="432"/>
      <c r="L211" s="432"/>
      <c r="M211" s="432"/>
      <c r="N211" s="432"/>
      <c r="O211" s="432"/>
      <c r="P211" s="431"/>
    </row>
    <row r="212" spans="1:16" ht="15.75" customHeight="1" x14ac:dyDescent="0.2">
      <c r="A212" s="393"/>
      <c r="B212" s="402"/>
      <c r="C212" s="393"/>
      <c r="D212" s="429"/>
      <c r="E212" s="429"/>
      <c r="F212" s="428" t="s">
        <v>197</v>
      </c>
      <c r="G212" s="440">
        <v>240</v>
      </c>
      <c r="H212" s="437"/>
      <c r="I212" s="437"/>
      <c r="J212" s="437"/>
      <c r="K212" s="412">
        <f>'Приложение № 3 (№6 к ГП)'!H452</f>
        <v>2391</v>
      </c>
      <c r="L212" s="412">
        <f>'[2]Приложение № 7 (приложение № 6)'!I410</f>
        <v>32590</v>
      </c>
      <c r="M212" s="412">
        <f>'[2]Приложение № 7 (приложение № 6)'!J410</f>
        <v>32590</v>
      </c>
      <c r="N212" s="412">
        <f>'[2]Приложение № 7 (приложение № 6)'!K410</f>
        <v>32590</v>
      </c>
      <c r="O212" s="412">
        <f>'[2]Приложение № 7 (приложение № 6)'!L410</f>
        <v>32590</v>
      </c>
      <c r="P212" s="431"/>
    </row>
    <row r="213" spans="1:16" ht="16.5" customHeight="1" x14ac:dyDescent="0.2">
      <c r="A213" s="393"/>
      <c r="B213" s="402"/>
      <c r="C213" s="393"/>
      <c r="D213" s="429"/>
      <c r="E213" s="429"/>
      <c r="F213" s="438"/>
      <c r="G213" s="421"/>
      <c r="H213" s="431"/>
      <c r="I213" s="431"/>
      <c r="J213" s="431"/>
      <c r="K213" s="377"/>
      <c r="L213" s="377"/>
      <c r="M213" s="377"/>
      <c r="N213" s="377"/>
      <c r="O213" s="377"/>
      <c r="P213" s="431"/>
    </row>
    <row r="214" spans="1:16" ht="8.25" hidden="1" customHeight="1" x14ac:dyDescent="0.2">
      <c r="A214" s="393"/>
      <c r="B214" s="402"/>
      <c r="C214" s="393"/>
      <c r="D214" s="429"/>
      <c r="E214" s="429"/>
      <c r="F214" s="438"/>
      <c r="G214" s="421"/>
      <c r="H214" s="431"/>
      <c r="I214" s="431"/>
      <c r="J214" s="431"/>
      <c r="K214" s="377"/>
      <c r="L214" s="377"/>
      <c r="M214" s="377"/>
      <c r="N214" s="377"/>
      <c r="O214" s="377"/>
      <c r="P214" s="431"/>
    </row>
    <row r="215" spans="1:16" ht="15.75" hidden="1" customHeight="1" x14ac:dyDescent="0.2">
      <c r="A215" s="400"/>
      <c r="B215" s="403"/>
      <c r="C215" s="400"/>
      <c r="D215" s="430"/>
      <c r="E215" s="430"/>
      <c r="F215" s="439"/>
      <c r="G215" s="410"/>
      <c r="H215" s="432"/>
      <c r="I215" s="432"/>
      <c r="J215" s="432"/>
      <c r="K215" s="373"/>
      <c r="L215" s="373"/>
      <c r="M215" s="373"/>
      <c r="N215" s="373"/>
      <c r="O215" s="373"/>
      <c r="P215" s="432"/>
    </row>
    <row r="216" spans="1:16" ht="15.75" customHeight="1" x14ac:dyDescent="0.2">
      <c r="A216" s="405" t="str">
        <f>'Приложение № 3 (№6 к ГП)'!A457</f>
        <v>3.2.</v>
      </c>
      <c r="B216" s="423" t="str">
        <f>'Приложение № 3 (№6 к ГП)'!B457</f>
        <v>Основное мероприятие «Совершенствование межбюджетных отношений в Приморском крае»</v>
      </c>
      <c r="C216" s="405" t="s">
        <v>35</v>
      </c>
      <c r="D216" s="246" t="s">
        <v>73</v>
      </c>
      <c r="E216" s="246" t="s">
        <v>77</v>
      </c>
      <c r="F216" s="246" t="s">
        <v>32</v>
      </c>
      <c r="G216" s="246" t="s">
        <v>34</v>
      </c>
      <c r="H216" s="234">
        <f>SUM(H233,H236,H239,H242,H245,H248)</f>
        <v>1707040</v>
      </c>
      <c r="I216" s="234">
        <f>SUM(I234,I237,I240,I243,I246,I248)</f>
        <v>1464202</v>
      </c>
      <c r="J216" s="234">
        <f>SUM(J234,J237,J240,J243,J246,J248)</f>
        <v>1506201.76</v>
      </c>
      <c r="K216" s="234"/>
      <c r="L216" s="234"/>
      <c r="M216" s="234"/>
      <c r="N216" s="234"/>
      <c r="O216" s="234"/>
      <c r="P216" s="412">
        <f>SUM(H216:O217)</f>
        <v>12451704.48</v>
      </c>
    </row>
    <row r="217" spans="1:16" ht="38.25" customHeight="1" x14ac:dyDescent="0.2">
      <c r="A217" s="393"/>
      <c r="B217" s="441"/>
      <c r="C217" s="442"/>
      <c r="D217" s="132">
        <v>752</v>
      </c>
      <c r="E217" s="246" t="s">
        <v>77</v>
      </c>
      <c r="F217" s="246" t="s">
        <v>345</v>
      </c>
      <c r="G217" s="246" t="s">
        <v>34</v>
      </c>
      <c r="H217" s="234"/>
      <c r="I217" s="234"/>
      <c r="J217" s="234"/>
      <c r="K217" s="234">
        <f>SUM(K233,K235,K236,K238,K239,K241,K242,K244,K245,K247,K248)</f>
        <v>1506445.62</v>
      </c>
      <c r="L217" s="234">
        <f>SUM(L233,L235,L236,L238,L239,L241,L242,L244,L245,L247,L248)</f>
        <v>1563236.0999999999</v>
      </c>
      <c r="M217" s="234">
        <f>SUM(M233,M235,M236,M238,M239,M241,M242,M244,M245,M247,M248)</f>
        <v>1568193</v>
      </c>
      <c r="N217" s="234">
        <f>SUM(N233,N235,N236,N238,N239,N241,N242,N244,N245,N247,N248)</f>
        <v>1568193</v>
      </c>
      <c r="O217" s="234">
        <f>SUM(O233,O235,O236,O238,O239,O241,O242,O244,O245,O247,O248)</f>
        <v>1568193</v>
      </c>
      <c r="P217" s="432"/>
    </row>
    <row r="218" spans="1:16" ht="15.75" hidden="1" customHeight="1" x14ac:dyDescent="0.2">
      <c r="A218" s="215"/>
      <c r="B218" s="441"/>
      <c r="C218" s="442"/>
      <c r="D218" s="133"/>
      <c r="E218" s="212" t="s">
        <v>74</v>
      </c>
      <c r="F218" s="246" t="s">
        <v>78</v>
      </c>
      <c r="G218" s="246" t="s">
        <v>79</v>
      </c>
      <c r="H218" s="205">
        <v>49462</v>
      </c>
      <c r="I218" s="205">
        <v>47227</v>
      </c>
      <c r="J218" s="205">
        <f>51144-312.8</f>
        <v>50831.199999999997</v>
      </c>
      <c r="K218" s="205">
        <v>51894</v>
      </c>
      <c r="L218" s="205">
        <v>51894</v>
      </c>
      <c r="M218" s="205">
        <v>51894</v>
      </c>
      <c r="N218" s="205">
        <v>51894</v>
      </c>
      <c r="O218" s="205">
        <v>51894</v>
      </c>
      <c r="P218" s="412">
        <f t="shared" ref="P218:P232" si="17">SUM(H218:O218)</f>
        <v>406990.2</v>
      </c>
    </row>
    <row r="219" spans="1:16" ht="15.75" hidden="1" customHeight="1" x14ac:dyDescent="0.2">
      <c r="A219" s="215"/>
      <c r="B219" s="441"/>
      <c r="C219" s="442"/>
      <c r="D219" s="133"/>
      <c r="E219" s="131"/>
      <c r="F219" s="246" t="s">
        <v>75</v>
      </c>
      <c r="G219" s="212" t="s">
        <v>76</v>
      </c>
      <c r="H219" s="209"/>
      <c r="I219" s="209"/>
      <c r="J219" s="209"/>
      <c r="K219" s="209"/>
      <c r="L219" s="209"/>
      <c r="M219" s="209"/>
      <c r="N219" s="209"/>
      <c r="O219" s="209"/>
      <c r="P219" s="377">
        <f t="shared" si="17"/>
        <v>0</v>
      </c>
    </row>
    <row r="220" spans="1:16" ht="15.75" hidden="1" customHeight="1" x14ac:dyDescent="0.2">
      <c r="A220" s="215"/>
      <c r="B220" s="441"/>
      <c r="C220" s="442"/>
      <c r="D220" s="133"/>
      <c r="E220" s="214"/>
      <c r="F220" s="246" t="s">
        <v>198</v>
      </c>
      <c r="G220" s="214"/>
      <c r="H220" s="206"/>
      <c r="I220" s="206"/>
      <c r="J220" s="206"/>
      <c r="K220" s="206"/>
      <c r="L220" s="206"/>
      <c r="M220" s="206"/>
      <c r="N220" s="206"/>
      <c r="O220" s="206"/>
      <c r="P220" s="373">
        <f t="shared" si="17"/>
        <v>0</v>
      </c>
    </row>
    <row r="221" spans="1:16" ht="15.75" hidden="1" customHeight="1" x14ac:dyDescent="0.2">
      <c r="A221" s="215"/>
      <c r="B221" s="441"/>
      <c r="C221" s="442"/>
      <c r="D221" s="133"/>
      <c r="E221" s="212" t="s">
        <v>74</v>
      </c>
      <c r="F221" s="246" t="s">
        <v>80</v>
      </c>
      <c r="G221" s="246" t="s">
        <v>79</v>
      </c>
      <c r="H221" s="205">
        <v>1247578</v>
      </c>
      <c r="I221" s="205">
        <v>991267</v>
      </c>
      <c r="J221" s="205">
        <f>1059322-8201.88</f>
        <v>1051120.1200000001</v>
      </c>
      <c r="K221" s="205">
        <v>894930</v>
      </c>
      <c r="L221" s="205">
        <v>894930</v>
      </c>
      <c r="M221" s="205">
        <v>894930</v>
      </c>
      <c r="N221" s="205">
        <v>894930</v>
      </c>
      <c r="O221" s="205">
        <v>894930</v>
      </c>
      <c r="P221" s="205">
        <f t="shared" si="17"/>
        <v>7764615.1200000001</v>
      </c>
    </row>
    <row r="222" spans="1:16" ht="15.75" hidden="1" customHeight="1" x14ac:dyDescent="0.2">
      <c r="A222" s="215"/>
      <c r="B222" s="441"/>
      <c r="C222" s="442"/>
      <c r="D222" s="133"/>
      <c r="E222" s="131"/>
      <c r="F222" s="246" t="s">
        <v>81</v>
      </c>
      <c r="G222" s="212" t="s">
        <v>76</v>
      </c>
      <c r="H222" s="209"/>
      <c r="I222" s="209"/>
      <c r="J222" s="209"/>
      <c r="K222" s="209"/>
      <c r="L222" s="209"/>
      <c r="M222" s="209"/>
      <c r="N222" s="209"/>
      <c r="O222" s="209"/>
      <c r="P222" s="209">
        <f t="shared" si="17"/>
        <v>0</v>
      </c>
    </row>
    <row r="223" spans="1:16" ht="15.75" hidden="1" customHeight="1" x14ac:dyDescent="0.2">
      <c r="A223" s="215"/>
      <c r="B223" s="441"/>
      <c r="C223" s="442"/>
      <c r="D223" s="133"/>
      <c r="E223" s="214"/>
      <c r="F223" s="246" t="s">
        <v>199</v>
      </c>
      <c r="G223" s="214"/>
      <c r="H223" s="206"/>
      <c r="I223" s="206"/>
      <c r="J223" s="206"/>
      <c r="K223" s="206"/>
      <c r="L223" s="206"/>
      <c r="M223" s="206"/>
      <c r="N223" s="206"/>
      <c r="O223" s="206"/>
      <c r="P223" s="206">
        <f t="shared" si="17"/>
        <v>0</v>
      </c>
    </row>
    <row r="224" spans="1:16" ht="15.75" hidden="1" customHeight="1" x14ac:dyDescent="0.2">
      <c r="A224" s="215"/>
      <c r="B224" s="441"/>
      <c r="C224" s="442"/>
      <c r="D224" s="133"/>
      <c r="E224" s="212" t="s">
        <v>82</v>
      </c>
      <c r="F224" s="246" t="s">
        <v>83</v>
      </c>
      <c r="G224" s="246" t="s">
        <v>84</v>
      </c>
      <c r="H224" s="205">
        <v>100000</v>
      </c>
      <c r="I224" s="205">
        <v>120000</v>
      </c>
      <c r="J224" s="205">
        <v>100000</v>
      </c>
      <c r="K224" s="205">
        <v>350000</v>
      </c>
      <c r="L224" s="205">
        <v>350000</v>
      </c>
      <c r="M224" s="205">
        <v>350000</v>
      </c>
      <c r="N224" s="205">
        <v>350000</v>
      </c>
      <c r="O224" s="205">
        <v>350000</v>
      </c>
      <c r="P224" s="205">
        <f t="shared" si="17"/>
        <v>2070000</v>
      </c>
    </row>
    <row r="225" spans="1:17" ht="15.75" hidden="1" customHeight="1" x14ac:dyDescent="0.2">
      <c r="A225" s="215"/>
      <c r="B225" s="441"/>
      <c r="C225" s="442"/>
      <c r="D225" s="133"/>
      <c r="E225" s="131"/>
      <c r="F225" s="246" t="s">
        <v>85</v>
      </c>
      <c r="G225" s="212" t="s">
        <v>86</v>
      </c>
      <c r="H225" s="209"/>
      <c r="I225" s="209"/>
      <c r="J225" s="209"/>
      <c r="K225" s="209"/>
      <c r="L225" s="209"/>
      <c r="M225" s="209"/>
      <c r="N225" s="209"/>
      <c r="O225" s="209"/>
      <c r="P225" s="209">
        <f t="shared" si="17"/>
        <v>0</v>
      </c>
    </row>
    <row r="226" spans="1:17" ht="15.75" hidden="1" customHeight="1" x14ac:dyDescent="0.2">
      <c r="A226" s="215"/>
      <c r="B226" s="441"/>
      <c r="C226" s="442"/>
      <c r="D226" s="133"/>
      <c r="E226" s="214"/>
      <c r="F226" s="246" t="s">
        <v>200</v>
      </c>
      <c r="G226" s="214"/>
      <c r="H226" s="206"/>
      <c r="I226" s="206"/>
      <c r="J226" s="206"/>
      <c r="K226" s="206"/>
      <c r="L226" s="206"/>
      <c r="M226" s="206"/>
      <c r="N226" s="206"/>
      <c r="O226" s="206"/>
      <c r="P226" s="206">
        <f t="shared" si="17"/>
        <v>0</v>
      </c>
    </row>
    <row r="227" spans="1:17" ht="15.75" hidden="1" customHeight="1" x14ac:dyDescent="0.2">
      <c r="A227" s="215"/>
      <c r="B227" s="441"/>
      <c r="C227" s="442"/>
      <c r="D227" s="133"/>
      <c r="E227" s="246" t="s">
        <v>82</v>
      </c>
      <c r="F227" s="246" t="s">
        <v>87</v>
      </c>
      <c r="G227" s="246" t="s">
        <v>84</v>
      </c>
      <c r="H227" s="205">
        <v>10000</v>
      </c>
      <c r="I227" s="205">
        <v>10000</v>
      </c>
      <c r="J227" s="205">
        <v>10000</v>
      </c>
      <c r="K227" s="205">
        <v>10000</v>
      </c>
      <c r="L227" s="205">
        <v>10000</v>
      </c>
      <c r="M227" s="205">
        <v>10000</v>
      </c>
      <c r="N227" s="205">
        <v>10000</v>
      </c>
      <c r="O227" s="205">
        <v>10000</v>
      </c>
      <c r="P227" s="205">
        <f t="shared" si="17"/>
        <v>80000</v>
      </c>
    </row>
    <row r="228" spans="1:17" ht="15.75" hidden="1" customHeight="1" x14ac:dyDescent="0.2">
      <c r="A228" s="215"/>
      <c r="B228" s="441"/>
      <c r="C228" s="442"/>
      <c r="D228" s="133"/>
      <c r="E228" s="212" t="s">
        <v>88</v>
      </c>
      <c r="F228" s="246" t="s">
        <v>89</v>
      </c>
      <c r="G228" s="212" t="s">
        <v>90</v>
      </c>
      <c r="H228" s="209"/>
      <c r="I228" s="209"/>
      <c r="J228" s="209"/>
      <c r="K228" s="209"/>
      <c r="L228" s="209"/>
      <c r="M228" s="209"/>
      <c r="N228" s="209"/>
      <c r="O228" s="209"/>
      <c r="P228" s="209">
        <f t="shared" si="17"/>
        <v>0</v>
      </c>
      <c r="Q228" s="150"/>
    </row>
    <row r="229" spans="1:17" ht="15.75" hidden="1" customHeight="1" x14ac:dyDescent="0.2">
      <c r="A229" s="215"/>
      <c r="B229" s="441"/>
      <c r="C229" s="442"/>
      <c r="D229" s="133"/>
      <c r="E229" s="214"/>
      <c r="F229" s="246" t="s">
        <v>201</v>
      </c>
      <c r="G229" s="214"/>
      <c r="H229" s="206"/>
      <c r="I229" s="206"/>
      <c r="J229" s="206"/>
      <c r="K229" s="206"/>
      <c r="L229" s="206"/>
      <c r="M229" s="206"/>
      <c r="N229" s="206"/>
      <c r="O229" s="206"/>
      <c r="P229" s="206">
        <f t="shared" si="17"/>
        <v>0</v>
      </c>
      <c r="Q229" s="150"/>
    </row>
    <row r="230" spans="1:17" ht="15.75" hidden="1" customHeight="1" x14ac:dyDescent="0.2">
      <c r="A230" s="215"/>
      <c r="B230" s="441"/>
      <c r="C230" s="442"/>
      <c r="D230" s="133"/>
      <c r="E230" s="212" t="s">
        <v>88</v>
      </c>
      <c r="F230" s="246" t="s">
        <v>91</v>
      </c>
      <c r="G230" s="246" t="s">
        <v>92</v>
      </c>
      <c r="H230" s="205">
        <v>300000</v>
      </c>
      <c r="I230" s="205">
        <v>295708</v>
      </c>
      <c r="J230" s="205">
        <f>300053-5802.56</f>
        <v>294250.44</v>
      </c>
      <c r="K230" s="205">
        <v>300045</v>
      </c>
      <c r="L230" s="205">
        <v>300045</v>
      </c>
      <c r="M230" s="205">
        <v>300045</v>
      </c>
      <c r="N230" s="205">
        <v>300045</v>
      </c>
      <c r="O230" s="205">
        <v>300045</v>
      </c>
      <c r="P230" s="205">
        <f t="shared" si="17"/>
        <v>2390183.44</v>
      </c>
      <c r="Q230" s="148"/>
    </row>
    <row r="231" spans="1:17" ht="15.75" hidden="1" customHeight="1" x14ac:dyDescent="0.2">
      <c r="A231" s="215"/>
      <c r="B231" s="441"/>
      <c r="C231" s="442"/>
      <c r="D231" s="133"/>
      <c r="E231" s="131"/>
      <c r="F231" s="246" t="s">
        <v>93</v>
      </c>
      <c r="G231" s="212" t="s">
        <v>94</v>
      </c>
      <c r="H231" s="209"/>
      <c r="I231" s="209"/>
      <c r="J231" s="209"/>
      <c r="K231" s="209"/>
      <c r="L231" s="209"/>
      <c r="M231" s="209"/>
      <c r="N231" s="209"/>
      <c r="O231" s="209"/>
      <c r="P231" s="209">
        <f t="shared" si="17"/>
        <v>0</v>
      </c>
      <c r="Q231" s="148"/>
    </row>
    <row r="232" spans="1:17" ht="15.75" hidden="1" customHeight="1" x14ac:dyDescent="0.2">
      <c r="A232" s="211"/>
      <c r="B232" s="391"/>
      <c r="C232" s="443"/>
      <c r="D232" s="135"/>
      <c r="E232" s="214"/>
      <c r="F232" s="246" t="s">
        <v>202</v>
      </c>
      <c r="G232" s="214"/>
      <c r="H232" s="206"/>
      <c r="I232" s="206"/>
      <c r="J232" s="206"/>
      <c r="K232" s="206"/>
      <c r="L232" s="206"/>
      <c r="M232" s="206"/>
      <c r="N232" s="206"/>
      <c r="O232" s="206"/>
      <c r="P232" s="206">
        <f t="shared" si="17"/>
        <v>0</v>
      </c>
      <c r="Q232" s="148"/>
    </row>
    <row r="233" spans="1:17" ht="15.75" customHeight="1" x14ac:dyDescent="0.2">
      <c r="A233" s="407" t="str">
        <f>'Приложение № 3 (№6 к ГП)'!A464</f>
        <v>3.2.1.</v>
      </c>
      <c r="B233" s="427" t="str">
        <f>'Приложение № 3 (№6 к ГП)'!B464</f>
        <v>Выравнивание бюджетной обеспеченности поселений</v>
      </c>
      <c r="C233" s="407" t="s">
        <v>35</v>
      </c>
      <c r="D233" s="444">
        <v>752</v>
      </c>
      <c r="E233" s="444">
        <v>1401</v>
      </c>
      <c r="F233" s="225" t="s">
        <v>78</v>
      </c>
      <c r="G233" s="136" t="s">
        <v>59</v>
      </c>
      <c r="H233" s="227">
        <f>'Приложение № 3 (№6 к ГП)'!E466</f>
        <v>49462</v>
      </c>
      <c r="I233" s="199"/>
      <c r="J233" s="191"/>
      <c r="K233" s="412"/>
      <c r="L233" s="412"/>
      <c r="M233" s="412"/>
      <c r="N233" s="412"/>
      <c r="O233" s="412"/>
      <c r="P233" s="412">
        <f>SUM(H233:J234,K235:O235)</f>
        <v>406954.2</v>
      </c>
      <c r="Q233" s="148"/>
    </row>
    <row r="234" spans="1:17" ht="15.75" customHeight="1" x14ac:dyDescent="0.2">
      <c r="A234" s="393"/>
      <c r="B234" s="402"/>
      <c r="C234" s="393"/>
      <c r="D234" s="445"/>
      <c r="E234" s="445"/>
      <c r="F234" s="225" t="s">
        <v>75</v>
      </c>
      <c r="G234" s="446">
        <v>510</v>
      </c>
      <c r="H234" s="227"/>
      <c r="I234" s="227">
        <f>'Приложение № 3 (№6 к ГП)'!F466</f>
        <v>47227</v>
      </c>
      <c r="J234" s="227">
        <f>'Приложение № 3 (№6 к ГП)'!G466</f>
        <v>50831.199999999997</v>
      </c>
      <c r="K234" s="373"/>
      <c r="L234" s="373"/>
      <c r="M234" s="373"/>
      <c r="N234" s="373"/>
      <c r="O234" s="373"/>
      <c r="P234" s="377"/>
      <c r="Q234" s="148"/>
    </row>
    <row r="235" spans="1:17" ht="25.5" customHeight="1" x14ac:dyDescent="0.2">
      <c r="A235" s="393"/>
      <c r="B235" s="402"/>
      <c r="C235" s="393"/>
      <c r="D235" s="445"/>
      <c r="E235" s="445"/>
      <c r="F235" s="225" t="s">
        <v>198</v>
      </c>
      <c r="G235" s="447"/>
      <c r="H235" s="227"/>
      <c r="I235" s="200"/>
      <c r="J235" s="206"/>
      <c r="K235" s="227">
        <f>'Приложение № 3 (№6 к ГП)'!H466</f>
        <v>51894</v>
      </c>
      <c r="L235" s="227">
        <f>'Приложение № 3 (№6 к ГП)'!I466</f>
        <v>51885</v>
      </c>
      <c r="M235" s="227">
        <f>'Приложение № 3 (№6 к ГП)'!J466</f>
        <v>51885</v>
      </c>
      <c r="N235" s="227">
        <f>'Приложение № 3 (№6 к ГП)'!K466</f>
        <v>51885</v>
      </c>
      <c r="O235" s="227">
        <f>'Приложение № 3 (№6 к ГП)'!L466</f>
        <v>51885</v>
      </c>
      <c r="P235" s="373"/>
      <c r="Q235" s="148"/>
    </row>
    <row r="236" spans="1:17" ht="15.75" customHeight="1" x14ac:dyDescent="0.2">
      <c r="A236" s="407" t="str">
        <f>'Приложение № 3 (№6 к ГП)'!A471</f>
        <v>3.2.2.</v>
      </c>
      <c r="B236" s="427" t="str">
        <f>'Приложение № 3 (№6 к ГП)'!B471</f>
        <v>Выравнивание бюджетной обеспеченности муниципальных районов (городских округов)</v>
      </c>
      <c r="C236" s="407" t="s">
        <v>35</v>
      </c>
      <c r="D236" s="444">
        <v>752</v>
      </c>
      <c r="E236" s="444">
        <v>1401</v>
      </c>
      <c r="F236" s="225" t="s">
        <v>80</v>
      </c>
      <c r="G236" s="225" t="s">
        <v>59</v>
      </c>
      <c r="H236" s="227">
        <f>'Приложение № 3 (№6 к ГП)'!E473</f>
        <v>1247578</v>
      </c>
      <c r="I236" s="191"/>
      <c r="J236" s="191"/>
      <c r="K236" s="412"/>
      <c r="L236" s="412"/>
      <c r="M236" s="412"/>
      <c r="N236" s="412"/>
      <c r="O236" s="412"/>
      <c r="P236" s="412">
        <f>SUM(H236:J237,K238:O238)</f>
        <v>8016075.5200000005</v>
      </c>
      <c r="Q236" s="148"/>
    </row>
    <row r="237" spans="1:17" ht="15.75" customHeight="1" x14ac:dyDescent="0.2">
      <c r="A237" s="393"/>
      <c r="B237" s="402"/>
      <c r="C237" s="393"/>
      <c r="D237" s="445"/>
      <c r="E237" s="445"/>
      <c r="F237" s="225" t="s">
        <v>81</v>
      </c>
      <c r="G237" s="444">
        <v>510</v>
      </c>
      <c r="H237" s="227"/>
      <c r="I237" s="227">
        <f>'Приложение № 3 (№6 к ГП)'!F473</f>
        <v>991267</v>
      </c>
      <c r="J237" s="227">
        <f>'Приложение № 3 (№6 к ГП)'!G473</f>
        <v>1051120.1200000001</v>
      </c>
      <c r="K237" s="373"/>
      <c r="L237" s="373"/>
      <c r="M237" s="373"/>
      <c r="N237" s="373"/>
      <c r="O237" s="373"/>
      <c r="P237" s="377"/>
      <c r="Q237" s="148"/>
    </row>
    <row r="238" spans="1:17" ht="15.75" customHeight="1" x14ac:dyDescent="0.2">
      <c r="A238" s="400"/>
      <c r="B238" s="403"/>
      <c r="C238" s="400"/>
      <c r="D238" s="448"/>
      <c r="E238" s="448"/>
      <c r="F238" s="225" t="s">
        <v>199</v>
      </c>
      <c r="G238" s="448"/>
      <c r="H238" s="206"/>
      <c r="I238" s="206"/>
      <c r="J238" s="206"/>
      <c r="K238" s="227">
        <f>'Приложение № 3 (№6 к ГП)'!H473</f>
        <v>894930</v>
      </c>
      <c r="L238" s="227">
        <f>'Приложение № 3 (№6 к ГП)'!I473</f>
        <v>955122.4</v>
      </c>
      <c r="M238" s="227">
        <f>'Приложение № 3 (№6 к ГП)'!J473</f>
        <v>958686</v>
      </c>
      <c r="N238" s="227">
        <f>'Приложение № 3 (№6 к ГП)'!K473</f>
        <v>958686</v>
      </c>
      <c r="O238" s="227">
        <f>'Приложение № 3 (№6 к ГП)'!L473</f>
        <v>958686</v>
      </c>
      <c r="P238" s="373"/>
      <c r="Q238" s="148"/>
    </row>
    <row r="239" spans="1:17" ht="15.75" customHeight="1" x14ac:dyDescent="0.2">
      <c r="A239" s="407" t="str">
        <f>'Приложение № 3 (№6 к ГП)'!A478</f>
        <v>3.2.3.</v>
      </c>
      <c r="B239" s="427" t="str">
        <f>'Приложение № 3 (№6 к ГП)'!B478</f>
        <v>Обеспечение сбалансированности бюджетов муниципальных образований</v>
      </c>
      <c r="C239" s="407" t="s">
        <v>35</v>
      </c>
      <c r="D239" s="444">
        <v>752</v>
      </c>
      <c r="E239" s="444">
        <v>1402</v>
      </c>
      <c r="F239" s="225" t="s">
        <v>83</v>
      </c>
      <c r="G239" s="225" t="s">
        <v>59</v>
      </c>
      <c r="H239" s="227">
        <f>'Приложение № 3 (№6 к ГП)'!E480</f>
        <v>100000</v>
      </c>
      <c r="I239" s="191"/>
      <c r="J239" s="191"/>
      <c r="K239" s="412"/>
      <c r="L239" s="412"/>
      <c r="M239" s="412"/>
      <c r="N239" s="412"/>
      <c r="O239" s="412"/>
      <c r="P239" s="412">
        <f>SUM(H239:J240,K241:O241)</f>
        <v>1570000</v>
      </c>
      <c r="Q239" s="148"/>
    </row>
    <row r="240" spans="1:17" ht="15.75" customHeight="1" x14ac:dyDescent="0.2">
      <c r="A240" s="393"/>
      <c r="B240" s="402"/>
      <c r="C240" s="393"/>
      <c r="D240" s="445"/>
      <c r="E240" s="445"/>
      <c r="F240" s="225" t="s">
        <v>85</v>
      </c>
      <c r="G240" s="444">
        <v>510</v>
      </c>
      <c r="H240" s="227"/>
      <c r="I240" s="227">
        <f>'Приложение № 3 (№6 к ГП)'!F480</f>
        <v>120000</v>
      </c>
      <c r="J240" s="227">
        <f>'Приложение № 3 (№6 к ГП)'!G480</f>
        <v>100000</v>
      </c>
      <c r="K240" s="373"/>
      <c r="L240" s="373"/>
      <c r="M240" s="373"/>
      <c r="N240" s="373"/>
      <c r="O240" s="373"/>
      <c r="P240" s="377"/>
      <c r="Q240" s="148"/>
    </row>
    <row r="241" spans="1:17" ht="23.25" customHeight="1" x14ac:dyDescent="0.2">
      <c r="A241" s="400"/>
      <c r="B241" s="403"/>
      <c r="C241" s="400"/>
      <c r="D241" s="448"/>
      <c r="E241" s="448"/>
      <c r="F241" s="225" t="s">
        <v>200</v>
      </c>
      <c r="G241" s="448"/>
      <c r="H241" s="206"/>
      <c r="I241" s="206"/>
      <c r="J241" s="206"/>
      <c r="K241" s="227">
        <f>'Приложение № 3 (№6 к ГП)'!H480</f>
        <v>250000</v>
      </c>
      <c r="L241" s="227">
        <f>'Приложение № 3 (№6 к ГП)'!I480</f>
        <v>250000</v>
      </c>
      <c r="M241" s="227">
        <f>'Приложение № 3 (№6 к ГП)'!J480</f>
        <v>250000</v>
      </c>
      <c r="N241" s="227">
        <f>'Приложение № 3 (№6 к ГП)'!K480</f>
        <v>250000</v>
      </c>
      <c r="O241" s="227">
        <f>'Приложение № 3 (№6 к ГП)'!L480</f>
        <v>250000</v>
      </c>
      <c r="P241" s="373"/>
      <c r="Q241" s="148"/>
    </row>
    <row r="242" spans="1:17" ht="15.75" customHeight="1" x14ac:dyDescent="0.2">
      <c r="A242" s="407" t="str">
        <f>'Приложение № 3 (№6 к ГП)'!A485</f>
        <v>3.2.4.</v>
      </c>
      <c r="B242" s="427" t="str">
        <f>'Приложение № 3 (№6 к ГП)'!B485</f>
        <v>Поощрение за достигнутые результаты в работе по повышению качества управления бюджетным процессом органами местного самоуправления</v>
      </c>
      <c r="C242" s="407" t="s">
        <v>35</v>
      </c>
      <c r="D242" s="444">
        <v>752</v>
      </c>
      <c r="E242" s="254">
        <v>1402</v>
      </c>
      <c r="F242" s="225" t="s">
        <v>87</v>
      </c>
      <c r="G242" s="225" t="s">
        <v>59</v>
      </c>
      <c r="H242" s="227">
        <f>'Приложение № 3 (№6 к ГП)'!E487</f>
        <v>10000</v>
      </c>
      <c r="I242" s="191"/>
      <c r="J242" s="191"/>
      <c r="K242" s="412"/>
      <c r="L242" s="412"/>
      <c r="M242" s="412"/>
      <c r="N242" s="412"/>
      <c r="O242" s="412"/>
      <c r="P242" s="412">
        <f>SUM(H242:J243,K244:O244)</f>
        <v>80000</v>
      </c>
      <c r="Q242" s="148"/>
    </row>
    <row r="243" spans="1:17" ht="15.75" customHeight="1" x14ac:dyDescent="0.2">
      <c r="A243" s="393"/>
      <c r="B243" s="402"/>
      <c r="C243" s="393"/>
      <c r="D243" s="445"/>
      <c r="E243" s="444">
        <v>1403</v>
      </c>
      <c r="F243" s="225" t="s">
        <v>89</v>
      </c>
      <c r="G243" s="444">
        <v>540</v>
      </c>
      <c r="H243" s="227"/>
      <c r="I243" s="227">
        <f>'Приложение № 3 (№6 к ГП)'!F487</f>
        <v>10000</v>
      </c>
      <c r="J243" s="227">
        <f>'Приложение № 3 (№6 к ГП)'!G487</f>
        <v>10000</v>
      </c>
      <c r="K243" s="373"/>
      <c r="L243" s="373"/>
      <c r="M243" s="373"/>
      <c r="N243" s="373"/>
      <c r="O243" s="373"/>
      <c r="P243" s="377"/>
      <c r="Q243" s="148"/>
    </row>
    <row r="244" spans="1:17" ht="32.25" customHeight="1" x14ac:dyDescent="0.2">
      <c r="A244" s="400"/>
      <c r="B244" s="403"/>
      <c r="C244" s="400"/>
      <c r="D244" s="448"/>
      <c r="E244" s="448"/>
      <c r="F244" s="225" t="s">
        <v>201</v>
      </c>
      <c r="G244" s="448"/>
      <c r="H244" s="206"/>
      <c r="I244" s="206"/>
      <c r="J244" s="206"/>
      <c r="K244" s="227">
        <f>'Приложение № 3 (№6 к ГП)'!H487</f>
        <v>10000</v>
      </c>
      <c r="L244" s="227">
        <f>'Приложение № 3 (№6 к ГП)'!I487</f>
        <v>10000</v>
      </c>
      <c r="M244" s="227">
        <f>'Приложение № 3 (№6 к ГП)'!J487</f>
        <v>10000</v>
      </c>
      <c r="N244" s="227">
        <f>'Приложение № 3 (№6 к ГП)'!K487</f>
        <v>10000</v>
      </c>
      <c r="O244" s="227">
        <f>'Приложение № 3 (№6 к ГП)'!L487</f>
        <v>10000</v>
      </c>
      <c r="P244" s="373"/>
      <c r="Q244" s="148"/>
    </row>
    <row r="245" spans="1:17" ht="23.25" customHeight="1" x14ac:dyDescent="0.2">
      <c r="A245" s="407" t="str">
        <f>'Приложение № 3 (№6 к ГП)'!A492</f>
        <v>3.2.5.</v>
      </c>
      <c r="B245" s="427" t="str">
        <f>'Приложение № 3 (№6 к ГП)'!B492</f>
        <v>Выравнивание бюджетной обеспеченности поселений, входящих в состав муниципальных районов</v>
      </c>
      <c r="C245" s="407" t="s">
        <v>35</v>
      </c>
      <c r="D245" s="444">
        <v>752</v>
      </c>
      <c r="E245" s="444">
        <v>1403</v>
      </c>
      <c r="F245" s="225" t="s">
        <v>91</v>
      </c>
      <c r="G245" s="225" t="s">
        <v>59</v>
      </c>
      <c r="H245" s="227">
        <f>'Приложение № 3 (№6 к ГП)'!E494</f>
        <v>300000</v>
      </c>
      <c r="I245" s="191"/>
      <c r="J245" s="191"/>
      <c r="K245" s="412"/>
      <c r="L245" s="412"/>
      <c r="M245" s="412"/>
      <c r="N245" s="412"/>
      <c r="O245" s="412"/>
      <c r="P245" s="412">
        <f>SUM(H245,I246,J246,K247,L247,M247,N247,O247)</f>
        <v>2378674.7599999998</v>
      </c>
      <c r="Q245" s="148"/>
    </row>
    <row r="246" spans="1:17" ht="17.25" customHeight="1" x14ac:dyDescent="0.2">
      <c r="A246" s="393"/>
      <c r="B246" s="402"/>
      <c r="C246" s="393"/>
      <c r="D246" s="445"/>
      <c r="E246" s="445"/>
      <c r="F246" s="225" t="s">
        <v>93</v>
      </c>
      <c r="G246" s="444">
        <v>530</v>
      </c>
      <c r="H246" s="227"/>
      <c r="I246" s="227">
        <f>'Приложение № 3 (№6 к ГП)'!F494</f>
        <v>295708</v>
      </c>
      <c r="J246" s="227">
        <f>'Приложение № 3 (№6 к ГП)'!G494</f>
        <v>294250.44</v>
      </c>
      <c r="K246" s="373"/>
      <c r="L246" s="373"/>
      <c r="M246" s="373"/>
      <c r="N246" s="373"/>
      <c r="O246" s="373"/>
      <c r="P246" s="377"/>
      <c r="Q246" s="148"/>
    </row>
    <row r="247" spans="1:17" ht="30.75" customHeight="1" x14ac:dyDescent="0.2">
      <c r="A247" s="400"/>
      <c r="B247" s="403"/>
      <c r="C247" s="400"/>
      <c r="D247" s="448"/>
      <c r="E247" s="448"/>
      <c r="F247" s="225" t="s">
        <v>202</v>
      </c>
      <c r="G247" s="448"/>
      <c r="H247" s="206"/>
      <c r="I247" s="206"/>
      <c r="J247" s="206"/>
      <c r="K247" s="227">
        <f>'Приложение № 3 (№6 к ГП)'!H494</f>
        <v>299621.62</v>
      </c>
      <c r="L247" s="227">
        <f>'Приложение № 3 (№6 к ГП)'!I494</f>
        <v>296228.7</v>
      </c>
      <c r="M247" s="227">
        <f>'Приложение № 3 (№6 к ГП)'!J494</f>
        <v>297622</v>
      </c>
      <c r="N247" s="227">
        <f>'Приложение № 3 (№6 к ГП)'!K494</f>
        <v>297622</v>
      </c>
      <c r="O247" s="227">
        <f>'Приложение № 3 (№6 к ГП)'!L494</f>
        <v>297622</v>
      </c>
      <c r="P247" s="373"/>
      <c r="Q247" s="148"/>
    </row>
    <row r="248" spans="1:17" ht="15.75" customHeight="1" x14ac:dyDescent="0.2">
      <c r="A248" s="407" t="str">
        <f>'Приложение № 3 (№6 к ГП)'!A499</f>
        <v>3.2.6.</v>
      </c>
      <c r="B248" s="427" t="str">
        <f>'Приложение № 3 (№6 к ГП)'!B499</f>
        <v>Создание условий для устойчивого исполнения бюджетов закрытых административно-территориальных образований</v>
      </c>
      <c r="C248" s="407" t="s">
        <v>35</v>
      </c>
      <c r="D248" s="444">
        <v>752</v>
      </c>
      <c r="E248" s="444"/>
      <c r="F248" s="428"/>
      <c r="G248" s="428"/>
      <c r="H248" s="412">
        <f>'Приложение № 3 (№6 к ГП)'!E501</f>
        <v>0</v>
      </c>
      <c r="I248" s="412">
        <f>'Приложение № 3 (№6 к ГП)'!F501</f>
        <v>0</v>
      </c>
      <c r="J248" s="412">
        <f>'Приложение № 3 (№6 к ГП)'!G501</f>
        <v>0</v>
      </c>
      <c r="K248" s="412">
        <f>'Приложение № 3 (№6 к ГП)'!H501</f>
        <v>0</v>
      </c>
      <c r="L248" s="412">
        <f>'Приложение № 3 (№6 к ГП)'!I501</f>
        <v>0</v>
      </c>
      <c r="M248" s="412">
        <f>'Приложение № 3 (№6 к ГП)'!J501</f>
        <v>0</v>
      </c>
      <c r="N248" s="412">
        <f>'Приложение № 3 (№6 к ГП)'!K501</f>
        <v>0</v>
      </c>
      <c r="O248" s="412">
        <f>'Приложение № 3 (№6 к ГП)'!L501</f>
        <v>0</v>
      </c>
      <c r="P248" s="412">
        <f>SUM(H248,I249,J249,K250,L250,M250,N250,O250)</f>
        <v>0</v>
      </c>
      <c r="Q248" s="148"/>
    </row>
    <row r="249" spans="1:17" ht="15.75" customHeight="1" x14ac:dyDescent="0.2">
      <c r="A249" s="393"/>
      <c r="B249" s="402"/>
      <c r="C249" s="393"/>
      <c r="D249" s="445"/>
      <c r="E249" s="445"/>
      <c r="F249" s="421"/>
      <c r="G249" s="421"/>
      <c r="H249" s="377"/>
      <c r="I249" s="377"/>
      <c r="J249" s="377"/>
      <c r="K249" s="377"/>
      <c r="L249" s="377"/>
      <c r="M249" s="377"/>
      <c r="N249" s="377"/>
      <c r="O249" s="377"/>
      <c r="P249" s="377"/>
      <c r="Q249" s="148"/>
    </row>
    <row r="250" spans="1:17" ht="36" customHeight="1" x14ac:dyDescent="0.2">
      <c r="A250" s="400"/>
      <c r="B250" s="403"/>
      <c r="C250" s="400"/>
      <c r="D250" s="448"/>
      <c r="E250" s="448"/>
      <c r="F250" s="410"/>
      <c r="G250" s="410"/>
      <c r="H250" s="373"/>
      <c r="I250" s="373"/>
      <c r="J250" s="373"/>
      <c r="K250" s="373"/>
      <c r="L250" s="373"/>
      <c r="M250" s="373"/>
      <c r="N250" s="373"/>
      <c r="O250" s="373"/>
      <c r="P250" s="373"/>
      <c r="Q250" s="148"/>
    </row>
    <row r="251" spans="1:17" ht="25.5" customHeight="1" x14ac:dyDescent="0.2">
      <c r="A251" s="405" t="str">
        <f>'Приложение № 3 (№6 к ГП)'!A506</f>
        <v>3.3.</v>
      </c>
      <c r="B251" s="423" t="str">
        <f>'Приложение № 3 (№6 к ГП)'!B506</f>
        <v>Основное мероприятие «Совершенствование управления государственным долгом Приморского края»</v>
      </c>
      <c r="C251" s="405" t="s">
        <v>35</v>
      </c>
      <c r="D251" s="212">
        <v>752</v>
      </c>
      <c r="E251" s="212" t="s">
        <v>148</v>
      </c>
      <c r="F251" s="246" t="s">
        <v>32</v>
      </c>
      <c r="G251" s="246" t="s">
        <v>34</v>
      </c>
      <c r="H251" s="234">
        <f>SUM(H257:H266)</f>
        <v>64226</v>
      </c>
      <c r="I251" s="234">
        <f>SUM(I257:I266)</f>
        <v>175823.7</v>
      </c>
      <c r="J251" s="234">
        <f>SUM(J257:J266)</f>
        <v>364249.99999999994</v>
      </c>
      <c r="K251" s="213"/>
      <c r="L251" s="213"/>
      <c r="M251" s="213"/>
      <c r="N251" s="213"/>
      <c r="O251" s="213"/>
      <c r="P251" s="413">
        <f>SUM(P258:P267)</f>
        <v>4647771.7</v>
      </c>
      <c r="Q251" s="148"/>
    </row>
    <row r="252" spans="1:17" ht="42" customHeight="1" x14ac:dyDescent="0.2">
      <c r="A252" s="393"/>
      <c r="B252" s="441"/>
      <c r="C252" s="442"/>
      <c r="D252" s="212">
        <v>752</v>
      </c>
      <c r="E252" s="212" t="s">
        <v>148</v>
      </c>
      <c r="F252" s="246" t="s">
        <v>346</v>
      </c>
      <c r="G252" s="246" t="s">
        <v>34</v>
      </c>
      <c r="H252" s="234"/>
      <c r="I252" s="234"/>
      <c r="J252" s="234"/>
      <c r="K252" s="234">
        <f>SUM(K258,K260,K263,K265)</f>
        <v>66294.400000000023</v>
      </c>
      <c r="L252" s="234">
        <f>SUM(L258,L260,L263,L265)</f>
        <v>994294.39999999991</v>
      </c>
      <c r="M252" s="234">
        <f>SUM(M258,M260,M263,M265)</f>
        <v>994294.39999999991</v>
      </c>
      <c r="N252" s="234">
        <f>SUM(N258,N260,N263,N265)</f>
        <v>994294.39999999991</v>
      </c>
      <c r="O252" s="234">
        <f>SUM(O258,O260,O263,O265)</f>
        <v>994294.39999999991</v>
      </c>
      <c r="P252" s="414"/>
      <c r="Q252" s="148"/>
    </row>
    <row r="253" spans="1:17" ht="15.75" hidden="1" customHeight="1" x14ac:dyDescent="0.2">
      <c r="A253" s="393"/>
      <c r="B253" s="441"/>
      <c r="C253" s="442"/>
      <c r="D253" s="149"/>
      <c r="E253" s="149"/>
      <c r="F253" s="246" t="s">
        <v>43</v>
      </c>
      <c r="G253" s="246" t="s">
        <v>44</v>
      </c>
      <c r="H253" s="227">
        <f>'[2]Приложение № 7 (приложение № 6)'!E466</f>
        <v>64226</v>
      </c>
      <c r="I253" s="227"/>
      <c r="J253" s="227"/>
      <c r="K253" s="227"/>
      <c r="L253" s="227"/>
      <c r="M253" s="227"/>
      <c r="N253" s="227"/>
      <c r="O253" s="227"/>
      <c r="P253" s="227">
        <f>SUM(H253:O253)</f>
        <v>64226</v>
      </c>
    </row>
    <row r="254" spans="1:17" ht="17.25" hidden="1" customHeight="1" x14ac:dyDescent="0.2">
      <c r="A254" s="393"/>
      <c r="B254" s="441"/>
      <c r="C254" s="442"/>
      <c r="D254" s="149"/>
      <c r="E254" s="149"/>
      <c r="F254" s="246" t="s">
        <v>60</v>
      </c>
      <c r="G254" s="212" t="s">
        <v>61</v>
      </c>
      <c r="H254" s="205"/>
      <c r="I254" s="205">
        <f>'[2]Приложение № 7 (приложение № 6)'!F466</f>
        <v>175823.7</v>
      </c>
      <c r="J254" s="205">
        <v>994130.7</v>
      </c>
      <c r="K254" s="205">
        <v>994175.1</v>
      </c>
      <c r="L254" s="205">
        <v>994175.1</v>
      </c>
      <c r="M254" s="205">
        <v>994175.1</v>
      </c>
      <c r="N254" s="205">
        <v>994175.1</v>
      </c>
      <c r="O254" s="205">
        <v>994175.1</v>
      </c>
      <c r="P254" s="412">
        <f>SUM(H254:O255)</f>
        <v>6140829.8999999994</v>
      </c>
    </row>
    <row r="255" spans="1:17" ht="17.25" hidden="1" customHeight="1" x14ac:dyDescent="0.2">
      <c r="A255" s="393"/>
      <c r="B255" s="441"/>
      <c r="C255" s="442"/>
      <c r="D255" s="149"/>
      <c r="E255" s="149"/>
      <c r="F255" s="212" t="s">
        <v>203</v>
      </c>
      <c r="G255" s="131"/>
      <c r="H255" s="206"/>
      <c r="I255" s="206"/>
      <c r="J255" s="206"/>
      <c r="K255" s="206"/>
      <c r="L255" s="206"/>
      <c r="M255" s="206"/>
      <c r="N255" s="206"/>
      <c r="O255" s="206"/>
      <c r="P255" s="373"/>
    </row>
    <row r="256" spans="1:17" ht="17.25" hidden="1" customHeight="1" x14ac:dyDescent="0.2">
      <c r="A256" s="393"/>
      <c r="B256" s="441"/>
      <c r="C256" s="442"/>
      <c r="D256" s="149"/>
      <c r="E256" s="149"/>
      <c r="F256" s="212" t="s">
        <v>250</v>
      </c>
      <c r="G256" s="131"/>
      <c r="H256" s="205"/>
      <c r="I256" s="205"/>
      <c r="J256" s="205">
        <v>119.3</v>
      </c>
      <c r="K256" s="205">
        <v>119.3</v>
      </c>
      <c r="L256" s="205">
        <v>119.3</v>
      </c>
      <c r="M256" s="205">
        <v>119.3</v>
      </c>
      <c r="N256" s="205">
        <v>119.3</v>
      </c>
      <c r="O256" s="205">
        <v>119.3</v>
      </c>
      <c r="P256" s="412">
        <f>SUM(H256:O256)</f>
        <v>715.8</v>
      </c>
    </row>
    <row r="257" spans="1:16" ht="17.25" hidden="1" customHeight="1" x14ac:dyDescent="0.2">
      <c r="A257" s="400"/>
      <c r="B257" s="391"/>
      <c r="C257" s="443"/>
      <c r="D257" s="119"/>
      <c r="E257" s="119"/>
      <c r="F257" s="212" t="s">
        <v>251</v>
      </c>
      <c r="G257" s="214"/>
      <c r="H257" s="206"/>
      <c r="I257" s="206"/>
      <c r="J257" s="206"/>
      <c r="K257" s="206"/>
      <c r="L257" s="206"/>
      <c r="M257" s="206"/>
      <c r="N257" s="206"/>
      <c r="O257" s="206"/>
      <c r="P257" s="373"/>
    </row>
    <row r="258" spans="1:16" ht="17.25" customHeight="1" x14ac:dyDescent="0.2">
      <c r="A258" s="407" t="str">
        <f>'Приложение № 3 (№6 к ГП)'!A513</f>
        <v>3.3.1.</v>
      </c>
      <c r="B258" s="427" t="str">
        <f>'Приложение № 3 (№6 к ГП)'!B513</f>
        <v>Обслуживание государственного долга Приморского края (за исключением реструктурированной задолженности)</v>
      </c>
      <c r="C258" s="407" t="s">
        <v>35</v>
      </c>
      <c r="D258" s="428">
        <v>752</v>
      </c>
      <c r="E258" s="428" t="s">
        <v>148</v>
      </c>
      <c r="F258" s="225" t="s">
        <v>43</v>
      </c>
      <c r="G258" s="225" t="s">
        <v>38</v>
      </c>
      <c r="H258" s="227">
        <f>'Приложение № 3 (№6 к ГП)'!E515</f>
        <v>64226</v>
      </c>
      <c r="I258" s="191"/>
      <c r="J258" s="191"/>
      <c r="K258" s="412"/>
      <c r="L258" s="412"/>
      <c r="M258" s="412"/>
      <c r="N258" s="412"/>
      <c r="O258" s="412"/>
      <c r="P258" s="227">
        <f>SUM(H258)</f>
        <v>64226</v>
      </c>
    </row>
    <row r="259" spans="1:16" ht="17.25" customHeight="1" x14ac:dyDescent="0.2">
      <c r="A259" s="393"/>
      <c r="B259" s="402"/>
      <c r="C259" s="393"/>
      <c r="D259" s="429"/>
      <c r="E259" s="429"/>
      <c r="F259" s="225" t="s">
        <v>60</v>
      </c>
      <c r="G259" s="225" t="s">
        <v>61</v>
      </c>
      <c r="H259" s="230"/>
      <c r="I259" s="227">
        <f>'Приложение № 3 (№6 к ГП)'!F515</f>
        <v>175823.7</v>
      </c>
      <c r="J259" s="227">
        <f>'Приложение № 3 (№6 к ГП)'!G515</f>
        <v>364130.69999999995</v>
      </c>
      <c r="K259" s="373">
        <f>'[2]Приложение № 7 (приложение № 6)'!H473</f>
        <v>994175.1</v>
      </c>
      <c r="L259" s="373">
        <f>'[2]Приложение № 7 (приложение № 6)'!I473</f>
        <v>994175.1</v>
      </c>
      <c r="M259" s="373">
        <f>'[2]Приложение № 7 (приложение № 6)'!J473</f>
        <v>994175.1</v>
      </c>
      <c r="N259" s="373">
        <f>'[2]Приложение № 7 (приложение № 6)'!K473</f>
        <v>994175.1</v>
      </c>
      <c r="O259" s="373">
        <f>'[2]Приложение № 7 (приложение № 6)'!L473</f>
        <v>994175.1</v>
      </c>
      <c r="P259" s="412">
        <f>SUM(I259,J259,K260,L260,M260,N260,O260)</f>
        <v>4582607.8540000003</v>
      </c>
    </row>
    <row r="260" spans="1:16" ht="29.25" customHeight="1" x14ac:dyDescent="0.2">
      <c r="A260" s="393"/>
      <c r="B260" s="402"/>
      <c r="C260" s="393"/>
      <c r="D260" s="429"/>
      <c r="E260" s="429"/>
      <c r="F260" s="428" t="s">
        <v>203</v>
      </c>
      <c r="G260" s="451" t="s">
        <v>61</v>
      </c>
      <c r="H260" s="385"/>
      <c r="I260" s="412"/>
      <c r="J260" s="412"/>
      <c r="K260" s="412">
        <f>'Приложение № 3 (№6 к ГП)'!H515</f>
        <v>66130.694000000018</v>
      </c>
      <c r="L260" s="412">
        <f>'Приложение № 3 (№6 к ГП)'!I515</f>
        <v>994130.69</v>
      </c>
      <c r="M260" s="412">
        <f>'Приложение № 3 (№6 к ГП)'!J515</f>
        <v>994130.69</v>
      </c>
      <c r="N260" s="412">
        <f>'Приложение № 3 (№6 к ГП)'!K515</f>
        <v>994130.69</v>
      </c>
      <c r="O260" s="412">
        <f>'Приложение № 3 (№6 к ГП)'!L515</f>
        <v>994130.69</v>
      </c>
      <c r="P260" s="377"/>
    </row>
    <row r="261" spans="1:16" ht="9" hidden="1" customHeight="1" x14ac:dyDescent="0.2">
      <c r="A261" s="393"/>
      <c r="B261" s="402"/>
      <c r="C261" s="393"/>
      <c r="D261" s="429"/>
      <c r="E261" s="429"/>
      <c r="F261" s="421"/>
      <c r="G261" s="451"/>
      <c r="H261" s="385"/>
      <c r="I261" s="377"/>
      <c r="J261" s="377"/>
      <c r="K261" s="377">
        <v>119.3</v>
      </c>
      <c r="L261" s="377">
        <v>120.3</v>
      </c>
      <c r="M261" s="377">
        <v>121.3</v>
      </c>
      <c r="N261" s="377">
        <v>122.3</v>
      </c>
      <c r="O261" s="377">
        <v>123.3</v>
      </c>
      <c r="P261" s="377"/>
    </row>
    <row r="262" spans="1:16" ht="3" customHeight="1" x14ac:dyDescent="0.2">
      <c r="A262" s="400"/>
      <c r="B262" s="403"/>
      <c r="C262" s="400"/>
      <c r="D262" s="430"/>
      <c r="E262" s="430"/>
      <c r="F262" s="410"/>
      <c r="G262" s="451"/>
      <c r="H262" s="385"/>
      <c r="I262" s="373"/>
      <c r="J262" s="373"/>
      <c r="K262" s="373"/>
      <c r="L262" s="373"/>
      <c r="M262" s="373"/>
      <c r="N262" s="373"/>
      <c r="O262" s="373"/>
      <c r="P262" s="373"/>
    </row>
    <row r="263" spans="1:16" ht="17.25" customHeight="1" x14ac:dyDescent="0.2">
      <c r="A263" s="449" t="str">
        <f>'Приложение № 3 (№6 к ГП)'!A520</f>
        <v>3.3.2.</v>
      </c>
      <c r="B263" s="450" t="str">
        <f>'Приложение № 3 (№6 к ГП)'!B520</f>
        <v>Обслуживание государственного долга по реструктурированной задолженности по бюджетным кредитам Приморского края</v>
      </c>
      <c r="C263" s="449" t="s">
        <v>35</v>
      </c>
      <c r="D263" s="451">
        <v>752</v>
      </c>
      <c r="E263" s="451" t="s">
        <v>148</v>
      </c>
      <c r="F263" s="451" t="s">
        <v>250</v>
      </c>
      <c r="G263" s="451" t="s">
        <v>61</v>
      </c>
      <c r="H263" s="385">
        <f>'Приложение № 3 (№6 к ГП)'!E522</f>
        <v>0</v>
      </c>
      <c r="I263" s="412">
        <f>'Приложение № 3 (№6 к ГП)'!F522</f>
        <v>0</v>
      </c>
      <c r="J263" s="412">
        <f>'Приложение № 3 (№6 к ГП)'!G522</f>
        <v>119.3</v>
      </c>
      <c r="K263" s="412"/>
      <c r="L263" s="412"/>
      <c r="M263" s="412"/>
      <c r="N263" s="412"/>
      <c r="O263" s="412"/>
      <c r="P263" s="412">
        <f>SUM(H263:J264,K265:O267)</f>
        <v>937.84600000000012</v>
      </c>
    </row>
    <row r="264" spans="1:16" ht="9.75" customHeight="1" x14ac:dyDescent="0.2">
      <c r="A264" s="449"/>
      <c r="B264" s="450"/>
      <c r="C264" s="449"/>
      <c r="D264" s="451"/>
      <c r="E264" s="451"/>
      <c r="F264" s="354"/>
      <c r="G264" s="354"/>
      <c r="H264" s="385"/>
      <c r="I264" s="373"/>
      <c r="J264" s="373"/>
      <c r="K264" s="373"/>
      <c r="L264" s="373"/>
      <c r="M264" s="373"/>
      <c r="N264" s="373"/>
      <c r="O264" s="373"/>
      <c r="P264" s="377"/>
    </row>
    <row r="265" spans="1:16" ht="17.25" customHeight="1" x14ac:dyDescent="0.2">
      <c r="A265" s="449"/>
      <c r="B265" s="450"/>
      <c r="C265" s="449"/>
      <c r="D265" s="451"/>
      <c r="E265" s="451"/>
      <c r="F265" s="451" t="s">
        <v>251</v>
      </c>
      <c r="G265" s="354"/>
      <c r="H265" s="385"/>
      <c r="I265" s="412"/>
      <c r="J265" s="412"/>
      <c r="K265" s="412">
        <f>'Приложение № 3 (№6 к ГП)'!H522</f>
        <v>163.70599999999999</v>
      </c>
      <c r="L265" s="412">
        <f>'Приложение № 3 (№6 к ГП)'!I522</f>
        <v>163.71</v>
      </c>
      <c r="M265" s="412">
        <f>'Приложение № 3 (№6 к ГП)'!J522</f>
        <v>163.71</v>
      </c>
      <c r="N265" s="412">
        <f>'Приложение № 3 (№6 к ГП)'!K522</f>
        <v>163.71</v>
      </c>
      <c r="O265" s="412">
        <f>'Приложение № 3 (№6 к ГП)'!L522</f>
        <v>163.71</v>
      </c>
      <c r="P265" s="377"/>
    </row>
    <row r="266" spans="1:16" ht="12" customHeight="1" x14ac:dyDescent="0.2">
      <c r="A266" s="449"/>
      <c r="B266" s="450"/>
      <c r="C266" s="449"/>
      <c r="D266" s="451"/>
      <c r="E266" s="451"/>
      <c r="F266" s="354"/>
      <c r="G266" s="354"/>
      <c r="H266" s="385"/>
      <c r="I266" s="377"/>
      <c r="J266" s="377"/>
      <c r="K266" s="377"/>
      <c r="L266" s="377"/>
      <c r="M266" s="377"/>
      <c r="N266" s="377"/>
      <c r="O266" s="377"/>
      <c r="P266" s="377"/>
    </row>
    <row r="267" spans="1:16" ht="9" hidden="1" customHeight="1" x14ac:dyDescent="0.2">
      <c r="A267" s="449"/>
      <c r="B267" s="450"/>
      <c r="C267" s="449"/>
      <c r="D267" s="451"/>
      <c r="E267" s="451"/>
      <c r="F267" s="354"/>
      <c r="G267" s="354"/>
      <c r="H267" s="385"/>
      <c r="I267" s="373"/>
      <c r="J267" s="373"/>
      <c r="K267" s="373"/>
      <c r="L267" s="373"/>
      <c r="M267" s="373"/>
      <c r="N267" s="373"/>
      <c r="O267" s="373"/>
      <c r="P267" s="373"/>
    </row>
    <row r="268" spans="1:16" ht="71.25" customHeight="1" x14ac:dyDescent="0.2">
      <c r="A268" s="251" t="str">
        <f>'Приложение № 3 (№6 к ГП)'!A527</f>
        <v>4.</v>
      </c>
      <c r="B268" s="189" t="str">
        <f>'Приложение № 3 (№6 к ГП)'!B527</f>
        <v>Подпрограмма № 4 «Управление имуществом, находящимся в собственности и в ведении Приморского края» на 2014-2020 годы</v>
      </c>
      <c r="C268" s="219" t="s">
        <v>46</v>
      </c>
      <c r="D268" s="233">
        <v>779</v>
      </c>
      <c r="E268" s="233" t="s">
        <v>45</v>
      </c>
      <c r="F268" s="233" t="s">
        <v>32</v>
      </c>
      <c r="G268" s="233" t="s">
        <v>32</v>
      </c>
      <c r="H268" s="208">
        <f>'Приложение № 3 (№6 к ГП)'!E529</f>
        <v>0</v>
      </c>
      <c r="I268" s="208">
        <f>'Приложение № 3 (№6 к ГП)'!F529</f>
        <v>1119126.5</v>
      </c>
      <c r="J268" s="208">
        <f>'Приложение № 3 (№6 к ГП)'!G529</f>
        <v>1075070.838</v>
      </c>
      <c r="K268" s="208">
        <f>'Приложение № 3 (№6 к ГП)'!H529</f>
        <v>1089984.74</v>
      </c>
      <c r="L268" s="208">
        <f>'Приложение № 3 (№6 к ГП)'!I529</f>
        <v>1295894.76</v>
      </c>
      <c r="M268" s="208">
        <f>'Приложение № 3 (№6 к ГП)'!J529</f>
        <v>876420.45</v>
      </c>
      <c r="N268" s="208">
        <f>'Приложение № 3 (№6 к ГП)'!K529</f>
        <v>874616.36</v>
      </c>
      <c r="O268" s="208">
        <f>'Приложение № 3 (№6 к ГП)'!L529</f>
        <v>773647.85</v>
      </c>
      <c r="P268" s="208">
        <f>'Приложение № 3 (№6 к ГП)'!M529</f>
        <v>7104761.4979999997</v>
      </c>
    </row>
    <row r="269" spans="1:16" ht="36.75" customHeight="1" x14ac:dyDescent="0.2">
      <c r="A269" s="452" t="str">
        <f>'Приложение № 3 (№6 к ГП)'!A534</f>
        <v>4.1.</v>
      </c>
      <c r="B269" s="355" t="str">
        <f>'Приложение № 3 (№6 к ГП)'!B534</f>
        <v>Основное мероприятие «Управление и распоряжение имуществом, находящимся в собственности и в ведении Приморского края»</v>
      </c>
      <c r="C269" s="350" t="s">
        <v>46</v>
      </c>
      <c r="D269" s="212" t="s">
        <v>47</v>
      </c>
      <c r="E269" s="212" t="s">
        <v>32</v>
      </c>
      <c r="F269" s="212" t="s">
        <v>32</v>
      </c>
      <c r="G269" s="212" t="s">
        <v>32</v>
      </c>
      <c r="H269" s="208">
        <f>H271+H273+H276</f>
        <v>0</v>
      </c>
      <c r="I269" s="208">
        <f>I271+I274+I276</f>
        <v>79852.36</v>
      </c>
      <c r="J269" s="208">
        <f>J271+J274+J276</f>
        <v>227522.86800000002</v>
      </c>
      <c r="K269" s="223"/>
      <c r="L269" s="223"/>
      <c r="M269" s="223"/>
      <c r="N269" s="223"/>
      <c r="O269" s="223"/>
      <c r="P269" s="382">
        <f>SUM(H269:O270)</f>
        <v>1347541.5180000002</v>
      </c>
    </row>
    <row r="270" spans="1:16" ht="36.75" customHeight="1" x14ac:dyDescent="0.2">
      <c r="A270" s="391"/>
      <c r="B270" s="391"/>
      <c r="C270" s="443"/>
      <c r="D270" s="212" t="s">
        <v>47</v>
      </c>
      <c r="E270" s="212" t="s">
        <v>32</v>
      </c>
      <c r="F270" s="212" t="s">
        <v>347</v>
      </c>
      <c r="G270" s="212" t="s">
        <v>32</v>
      </c>
      <c r="H270" s="208"/>
      <c r="I270" s="208"/>
      <c r="J270" s="208"/>
      <c r="K270" s="223">
        <f>'Приложение № 3 (№6 к ГП)'!H536</f>
        <v>227966.77000000002</v>
      </c>
      <c r="L270" s="223">
        <v>202899.88</v>
      </c>
      <c r="M270" s="223">
        <v>203099.88</v>
      </c>
      <c r="N270" s="223">
        <v>203099.88</v>
      </c>
      <c r="O270" s="223">
        <v>203099.88</v>
      </c>
      <c r="P270" s="414"/>
    </row>
    <row r="271" spans="1:16" ht="49.5" customHeight="1" x14ac:dyDescent="0.2">
      <c r="A271" s="364" t="str">
        <f>'Приложение № 3 (№6 к ГП)'!A541</f>
        <v>4.1.1.</v>
      </c>
      <c r="B271" s="366" t="str">
        <f>'Приложение № 3 (№6 к ГП)'!B541</f>
        <v>Руководство и управление в сфере установленных функций органов государственной власти Приморского края</v>
      </c>
      <c r="C271" s="364" t="s">
        <v>46</v>
      </c>
      <c r="D271" s="121">
        <v>779</v>
      </c>
      <c r="E271" s="121" t="s">
        <v>45</v>
      </c>
      <c r="F271" s="121">
        <v>1751003</v>
      </c>
      <c r="G271" s="127" t="s">
        <v>141</v>
      </c>
      <c r="H271" s="237">
        <v>0</v>
      </c>
      <c r="I271" s="237">
        <f>'Приложение № 3 (№6 к ГП)'!F543</f>
        <v>79852.36</v>
      </c>
      <c r="J271" s="237">
        <f>'Приложение № 3 (№6 к ГП)'!G543</f>
        <v>80282.28</v>
      </c>
      <c r="K271" s="237"/>
      <c r="L271" s="237"/>
      <c r="M271" s="237"/>
      <c r="N271" s="237"/>
      <c r="O271" s="237"/>
      <c r="P271" s="369">
        <f>SUM(H271,I271,J271,K272,L272,M272,N272,O272)</f>
        <v>582776.9</v>
      </c>
    </row>
    <row r="272" spans="1:16" ht="63" customHeight="1" x14ac:dyDescent="0.2">
      <c r="A272" s="365"/>
      <c r="B272" s="367"/>
      <c r="C272" s="365"/>
      <c r="D272" s="121">
        <v>779</v>
      </c>
      <c r="E272" s="121" t="s">
        <v>45</v>
      </c>
      <c r="F272" s="121" t="s">
        <v>210</v>
      </c>
      <c r="G272" s="127" t="s">
        <v>141</v>
      </c>
      <c r="H272" s="221"/>
      <c r="I272" s="221"/>
      <c r="J272" s="221"/>
      <c r="K272" s="221">
        <f>'Приложение № 3 (№6 к ГП)'!H543</f>
        <v>79718.62000000001</v>
      </c>
      <c r="L272" s="221">
        <f>'Приложение № 3 (№6 к ГП)'!I543</f>
        <v>92555.12000000001</v>
      </c>
      <c r="M272" s="221">
        <f>'Приложение № 3 (№6 к ГП)'!J543</f>
        <v>86899.32</v>
      </c>
      <c r="N272" s="221">
        <f>'Приложение № 3 (№6 к ГП)'!K543</f>
        <v>86899.32</v>
      </c>
      <c r="O272" s="221">
        <f>'Приложение № 3 (№6 к ГП)'!L543</f>
        <v>76569.88</v>
      </c>
      <c r="P272" s="345"/>
    </row>
    <row r="273" spans="1:16" x14ac:dyDescent="0.2">
      <c r="A273" s="364" t="str">
        <f>'Приложение № 3 (№6 к ГП)'!A548</f>
        <v>4.1.2.</v>
      </c>
      <c r="B273" s="366" t="str">
        <f>'Приложение № 3 (№6 к ГП)'!B548</f>
        <v>Управление и распоряжение имуществом, находящимся в собственности и в ведении Приморского края, в том числе исполнение судебных актов, предусматривающих обращение взыскания на средства краевого бюджета</v>
      </c>
      <c r="C273" s="364" t="s">
        <v>46</v>
      </c>
      <c r="D273" s="121">
        <v>779</v>
      </c>
      <c r="E273" s="121" t="s">
        <v>45</v>
      </c>
      <c r="F273" s="121" t="s">
        <v>217</v>
      </c>
      <c r="G273" s="121" t="s">
        <v>48</v>
      </c>
      <c r="H273" s="237">
        <v>0</v>
      </c>
      <c r="I273" s="191"/>
      <c r="J273" s="191"/>
      <c r="K273" s="369"/>
      <c r="L273" s="369"/>
      <c r="M273" s="369"/>
      <c r="N273" s="369"/>
      <c r="O273" s="369"/>
      <c r="P273" s="369">
        <f>SUM(H273,I274,J274,K275,L275,M275,N275,O275)</f>
        <v>134765.76999999999</v>
      </c>
    </row>
    <row r="274" spans="1:16" ht="33.75" customHeight="1" x14ac:dyDescent="0.2">
      <c r="A274" s="375"/>
      <c r="B274" s="376"/>
      <c r="C274" s="375"/>
      <c r="D274" s="125" t="s">
        <v>47</v>
      </c>
      <c r="E274" s="121" t="s">
        <v>45</v>
      </c>
      <c r="F274" s="121" t="s">
        <v>119</v>
      </c>
      <c r="G274" s="127" t="s">
        <v>791</v>
      </c>
      <c r="H274" s="227"/>
      <c r="I274" s="237">
        <f>'Приложение № 3 (№6 к ГП)'!F550</f>
        <v>0</v>
      </c>
      <c r="J274" s="237">
        <f>'Приложение № 3 (№6 к ГП)'!G550</f>
        <v>41220.57</v>
      </c>
      <c r="K274" s="373"/>
      <c r="L274" s="373"/>
      <c r="M274" s="373"/>
      <c r="N274" s="373"/>
      <c r="O274" s="373"/>
      <c r="P274" s="374"/>
    </row>
    <row r="275" spans="1:16" ht="60.75" customHeight="1" x14ac:dyDescent="0.2">
      <c r="A275" s="365"/>
      <c r="B275" s="367"/>
      <c r="C275" s="365"/>
      <c r="D275" s="125">
        <v>779</v>
      </c>
      <c r="E275" s="121" t="s">
        <v>45</v>
      </c>
      <c r="F275" s="121" t="s">
        <v>211</v>
      </c>
      <c r="G275" s="127" t="s">
        <v>790</v>
      </c>
      <c r="H275" s="221"/>
      <c r="I275" s="221"/>
      <c r="J275" s="221"/>
      <c r="K275" s="221">
        <f>'Приложение № 3 (№6 к ГП)'!H550</f>
        <v>9144.7199999999975</v>
      </c>
      <c r="L275" s="221">
        <f>'Приложение № 3 (№6 к ГП)'!I550</f>
        <v>26966.16</v>
      </c>
      <c r="M275" s="221">
        <f>'Приложение № 3 (№6 к ГП)'!J550</f>
        <v>26966.16</v>
      </c>
      <c r="N275" s="221">
        <f>'Приложение № 3 (№6 к ГП)'!K550</f>
        <v>26966.16</v>
      </c>
      <c r="O275" s="221">
        <f>'Приложение № 3 (№6 к ГП)'!L550</f>
        <v>3502</v>
      </c>
      <c r="P275" s="345"/>
    </row>
    <row r="276" spans="1:16" ht="49.5" customHeight="1" x14ac:dyDescent="0.2">
      <c r="A276" s="368" t="str">
        <f>'Приложение № 3 (№6 к ГП)'!A555</f>
        <v>4.1.3.</v>
      </c>
      <c r="B276" s="366" t="str">
        <f>'Приложение № 3 (№6 к ГП)'!B555</f>
        <v>Обеспечение деятельности подведомственного краевого государственного казенного учреждения «Управление землями и имуществом на территории Приморского края»</v>
      </c>
      <c r="C276" s="364" t="s">
        <v>46</v>
      </c>
      <c r="D276" s="207" t="s">
        <v>47</v>
      </c>
      <c r="E276" s="207" t="s">
        <v>40</v>
      </c>
      <c r="F276" s="207" t="s">
        <v>145</v>
      </c>
      <c r="G276" s="137" t="s">
        <v>146</v>
      </c>
      <c r="H276" s="227">
        <f>'Приложение № 3 (№6 к ГП)'!E557</f>
        <v>0</v>
      </c>
      <c r="I276" s="227">
        <f>'Приложение № 3 (№6 к ГП)'!F557</f>
        <v>0</v>
      </c>
      <c r="J276" s="227">
        <f>'Приложение № 3 (№6 к ГП)'!G557</f>
        <v>106020.018</v>
      </c>
      <c r="K276" s="227"/>
      <c r="L276" s="227"/>
      <c r="M276" s="227"/>
      <c r="N276" s="227"/>
      <c r="O276" s="227"/>
      <c r="P276" s="369">
        <f>SUM(H276,I276,J276,K277,L277,M277,N277,O277)</f>
        <v>1147720.378</v>
      </c>
    </row>
    <row r="277" spans="1:16" ht="54.75" customHeight="1" x14ac:dyDescent="0.2">
      <c r="A277" s="368"/>
      <c r="B277" s="376"/>
      <c r="C277" s="375"/>
      <c r="D277" s="207" t="s">
        <v>47</v>
      </c>
      <c r="E277" s="207" t="s">
        <v>40</v>
      </c>
      <c r="F277" s="207" t="s">
        <v>212</v>
      </c>
      <c r="G277" s="137" t="s">
        <v>146</v>
      </c>
      <c r="H277" s="206"/>
      <c r="I277" s="206"/>
      <c r="J277" s="206"/>
      <c r="K277" s="206">
        <f>'Приложение № 3 (№6 к ГП)'!H557</f>
        <v>139103.43</v>
      </c>
      <c r="L277" s="206">
        <f>'Приложение № 3 (№6 к ГП)'!I557</f>
        <v>399163.11</v>
      </c>
      <c r="M277" s="206">
        <f>'Приложение № 3 (№6 к ГП)'!J557</f>
        <v>190202.91</v>
      </c>
      <c r="N277" s="206">
        <f>'Приложение № 3 (№6 к ГП)'!K557</f>
        <v>190202.91</v>
      </c>
      <c r="O277" s="206">
        <f>'Приложение № 3 (№6 к ГП)'!L557</f>
        <v>123028</v>
      </c>
      <c r="P277" s="345"/>
    </row>
    <row r="278" spans="1:16" ht="53.25" customHeight="1" x14ac:dyDescent="0.2">
      <c r="A278" s="350" t="str">
        <f>'Приложение № 3 (№6 к ГП)'!A562</f>
        <v>4.2.</v>
      </c>
      <c r="B278" s="355" t="str">
        <f>'Приложение № 3 (№6 к ГП)'!B562</f>
        <v>Основное мероприятие «Материально-техническое обеспечение органов государственной власти Приморского края и представление интересов Администрации Приморского края в федеральных органах государственной власти»</v>
      </c>
      <c r="C278" s="350" t="s">
        <v>46</v>
      </c>
      <c r="D278" s="212" t="s">
        <v>47</v>
      </c>
      <c r="E278" s="212" t="s">
        <v>45</v>
      </c>
      <c r="F278" s="212" t="s">
        <v>32</v>
      </c>
      <c r="G278" s="138" t="s">
        <v>32</v>
      </c>
      <c r="H278" s="213">
        <f>H280+H282+H284+H286</f>
        <v>41153</v>
      </c>
      <c r="I278" s="213">
        <f>I280+I282+I284+I287</f>
        <v>1039274.14</v>
      </c>
      <c r="J278" s="213">
        <f>J280+J282+J284+J287</f>
        <v>707547.97</v>
      </c>
      <c r="K278" s="245"/>
      <c r="L278" s="245"/>
      <c r="M278" s="245"/>
      <c r="N278" s="245"/>
      <c r="O278" s="245"/>
      <c r="P278" s="382">
        <f>SUM(H278:O279)</f>
        <v>4960651.4499999993</v>
      </c>
    </row>
    <row r="279" spans="1:16" ht="61.5" customHeight="1" x14ac:dyDescent="0.2">
      <c r="A279" s="391"/>
      <c r="B279" s="391"/>
      <c r="C279" s="443"/>
      <c r="D279" s="212" t="s">
        <v>47</v>
      </c>
      <c r="E279" s="212" t="s">
        <v>45</v>
      </c>
      <c r="F279" s="212" t="s">
        <v>348</v>
      </c>
      <c r="G279" s="138" t="s">
        <v>32</v>
      </c>
      <c r="H279" s="213"/>
      <c r="I279" s="213"/>
      <c r="J279" s="213"/>
      <c r="K279" s="245">
        <f>K281+K283+K285+K288</f>
        <v>702017.97</v>
      </c>
      <c r="L279" s="245">
        <f>L281+L283+L285+L288</f>
        <v>759014.46</v>
      </c>
      <c r="M279" s="245">
        <f>M281+M283+M285+M288</f>
        <v>570547.97</v>
      </c>
      <c r="N279" s="245">
        <f>N281+N283+N285+N288</f>
        <v>570547.97</v>
      </c>
      <c r="O279" s="245">
        <f>O281+O283+O285+O288</f>
        <v>570547.97</v>
      </c>
      <c r="P279" s="414"/>
    </row>
    <row r="280" spans="1:16" x14ac:dyDescent="0.2">
      <c r="A280" s="364" t="str">
        <f>'Приложение № 3 (№6 к ГП)'!A569</f>
        <v>4.2.1.</v>
      </c>
      <c r="B280" s="366" t="str">
        <f>'Приложение № 3 (№6 к ГП)'!B569</f>
        <v>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финансовое обеспечение выполнения государственного задания на оказание государственных услуг (выполнение работ)</v>
      </c>
      <c r="C280" s="364" t="s">
        <v>46</v>
      </c>
      <c r="D280" s="125">
        <v>779</v>
      </c>
      <c r="E280" s="125" t="s">
        <v>45</v>
      </c>
      <c r="F280" s="125">
        <v>1757059</v>
      </c>
      <c r="G280" s="127" t="s">
        <v>49</v>
      </c>
      <c r="H280" s="237">
        <v>0</v>
      </c>
      <c r="I280" s="237">
        <f>'Приложение № 3 (№6 к ГП)'!F571</f>
        <v>608990.74</v>
      </c>
      <c r="J280" s="237">
        <f>'Приложение № 3 (№6 к ГП)'!G571</f>
        <v>568991</v>
      </c>
      <c r="K280" s="237"/>
      <c r="L280" s="237"/>
      <c r="M280" s="237"/>
      <c r="N280" s="237"/>
      <c r="O280" s="237"/>
      <c r="P280" s="369">
        <f>SUM(H280,I280,J280,K281,L281,M281,N281,O281)</f>
        <v>3942160.66</v>
      </c>
    </row>
    <row r="281" spans="1:16" ht="98.25" customHeight="1" x14ac:dyDescent="0.2">
      <c r="A281" s="375"/>
      <c r="B281" s="376"/>
      <c r="C281" s="375"/>
      <c r="D281" s="125">
        <v>779</v>
      </c>
      <c r="E281" s="125" t="s">
        <v>45</v>
      </c>
      <c r="F281" s="125" t="s">
        <v>213</v>
      </c>
      <c r="G281" s="127" t="s">
        <v>49</v>
      </c>
      <c r="H281" s="221"/>
      <c r="I281" s="221"/>
      <c r="J281" s="221"/>
      <c r="K281" s="221">
        <f>'Приложение № 3 (№6 к ГП)'!H571</f>
        <v>597861</v>
      </c>
      <c r="L281" s="221">
        <f>'Приложение № 3 (№6 к ГП)'!I571</f>
        <v>576344.92000000004</v>
      </c>
      <c r="M281" s="221">
        <f>'Приложение № 3 (№6 к ГП)'!J571</f>
        <v>529991</v>
      </c>
      <c r="N281" s="221">
        <f>'Приложение № 3 (№6 к ГП)'!K571</f>
        <v>529991</v>
      </c>
      <c r="O281" s="221">
        <f>'Приложение № 3 (№6 к ГП)'!L571</f>
        <v>529991</v>
      </c>
      <c r="P281" s="345"/>
    </row>
    <row r="282" spans="1:16" x14ac:dyDescent="0.2">
      <c r="A282" s="364" t="str">
        <f>'Приложение № 3 (№6 к ГП)'!A576</f>
        <v>4.2.2.</v>
      </c>
      <c r="B282" s="366" t="str">
        <f>'Приложение № 3 (№6 к ГП)'!B576</f>
        <v>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(проведение капитального ремонта)</v>
      </c>
      <c r="C282" s="364" t="s">
        <v>46</v>
      </c>
      <c r="D282" s="121">
        <v>779</v>
      </c>
      <c r="E282" s="121" t="s">
        <v>45</v>
      </c>
      <c r="F282" s="121">
        <v>1757060</v>
      </c>
      <c r="G282" s="121" t="s">
        <v>49</v>
      </c>
      <c r="H282" s="237">
        <v>0</v>
      </c>
      <c r="I282" s="237">
        <f>'Приложение № 3 (№6 к ГП)'!F578</f>
        <v>345000</v>
      </c>
      <c r="J282" s="237">
        <f>'Приложение № 3 (№6 к ГП)'!G578</f>
        <v>80000</v>
      </c>
      <c r="K282" s="237"/>
      <c r="L282" s="237"/>
      <c r="M282" s="237"/>
      <c r="N282" s="237"/>
      <c r="O282" s="237"/>
      <c r="P282" s="369">
        <f>SUM(H282,I282,J282,K283,L283,M283,N283,O283)</f>
        <v>565450</v>
      </c>
    </row>
    <row r="283" spans="1:16" ht="146.25" customHeight="1" x14ac:dyDescent="0.2">
      <c r="A283" s="375"/>
      <c r="B283" s="376"/>
      <c r="C283" s="375"/>
      <c r="D283" s="125" t="s">
        <v>47</v>
      </c>
      <c r="E283" s="125" t="s">
        <v>45</v>
      </c>
      <c r="F283" s="125" t="s">
        <v>214</v>
      </c>
      <c r="G283" s="121" t="s">
        <v>49</v>
      </c>
      <c r="H283" s="221"/>
      <c r="I283" s="221"/>
      <c r="J283" s="221"/>
      <c r="K283" s="221">
        <f>'Приложение № 3 (№6 к ГП)'!H578</f>
        <v>28600</v>
      </c>
      <c r="L283" s="221">
        <f>'Приложение № 3 (№6 к ГП)'!I578</f>
        <v>111850</v>
      </c>
      <c r="M283" s="221">
        <f>'Приложение № 3 (№6 к ГП)'!J578</f>
        <v>0</v>
      </c>
      <c r="N283" s="221">
        <f>'Приложение № 3 (№6 к ГП)'!K578</f>
        <v>0</v>
      </c>
      <c r="O283" s="221">
        <f>'Приложение № 3 (№6 к ГП)'!L578</f>
        <v>0</v>
      </c>
      <c r="P283" s="345"/>
    </row>
    <row r="284" spans="1:16" x14ac:dyDescent="0.2">
      <c r="A284" s="364" t="str">
        <f>'Приложение № 3 (№6 к ГП)'!A583</f>
        <v>4.2.3.</v>
      </c>
      <c r="B284" s="366" t="str">
        <f>'Приложение № 3 (№6 к ГП)'!B583</f>
        <v>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(приобретение краевыми государственными учреждениями недвижимого, особо ценного и другого движимого имущества (основные средства)</v>
      </c>
      <c r="C284" s="364" t="s">
        <v>46</v>
      </c>
      <c r="D284" s="125">
        <v>779</v>
      </c>
      <c r="E284" s="125" t="s">
        <v>45</v>
      </c>
      <c r="F284" s="125">
        <v>1757061</v>
      </c>
      <c r="G284" s="127" t="s">
        <v>49</v>
      </c>
      <c r="H284" s="237">
        <v>0</v>
      </c>
      <c r="I284" s="237">
        <f>'Приложение № 3 (№6 к ГП)'!F585</f>
        <v>44130.400000000001</v>
      </c>
      <c r="J284" s="237">
        <f>'Приложение № 3 (№6 к ГП)'!G585</f>
        <v>18000</v>
      </c>
      <c r="K284" s="237"/>
      <c r="L284" s="237"/>
      <c r="M284" s="237"/>
      <c r="N284" s="237"/>
      <c r="O284" s="237"/>
      <c r="P284" s="369">
        <f>SUM(H284,I284,J284,K285,L285,M285,N285,O285)</f>
        <v>119061.10999999999</v>
      </c>
    </row>
    <row r="285" spans="1:16" ht="171" customHeight="1" x14ac:dyDescent="0.2">
      <c r="A285" s="375"/>
      <c r="B285" s="376"/>
      <c r="C285" s="375"/>
      <c r="D285" s="125">
        <v>779</v>
      </c>
      <c r="E285" s="125" t="s">
        <v>45</v>
      </c>
      <c r="F285" s="125" t="s">
        <v>215</v>
      </c>
      <c r="G285" s="127" t="s">
        <v>49</v>
      </c>
      <c r="H285" s="221"/>
      <c r="I285" s="221"/>
      <c r="J285" s="221"/>
      <c r="K285" s="221">
        <f>'Приложение № 3 (№6 к ГП)'!H585</f>
        <v>35000</v>
      </c>
      <c r="L285" s="221">
        <f>'Приложение № 3 (№6 к ГП)'!I585</f>
        <v>21930.71</v>
      </c>
      <c r="M285" s="221">
        <f>'Приложение № 3 (№6 к ГП)'!J585</f>
        <v>0</v>
      </c>
      <c r="N285" s="221">
        <f>'Приложение № 3 (№6 к ГП)'!K585</f>
        <v>0</v>
      </c>
      <c r="O285" s="221">
        <f>'Приложение № 3 (№6 к ГП)'!L585</f>
        <v>0</v>
      </c>
      <c r="P285" s="345"/>
    </row>
    <row r="286" spans="1:16" ht="45" x14ac:dyDescent="0.2">
      <c r="A286" s="364" t="str">
        <f>'Приложение № 3 (№6 к ГП)'!A590</f>
        <v>4.2.4.</v>
      </c>
      <c r="B286" s="366" t="str">
        <f>'Приложение № 3 (№6 к ГП)'!B590</f>
        <v>Обеспечение деятельности подведомственного краевого государственного казенного учреждения «Представительство Администрации Приморского края при Правительстве Российской Федерации»</v>
      </c>
      <c r="C286" s="364" t="s">
        <v>46</v>
      </c>
      <c r="D286" s="207" t="s">
        <v>47</v>
      </c>
      <c r="E286" s="207" t="s">
        <v>45</v>
      </c>
      <c r="F286" s="207" t="s">
        <v>145</v>
      </c>
      <c r="G286" s="137" t="s">
        <v>146</v>
      </c>
      <c r="H286" s="227">
        <f>'Приложение № 3 (№6 к ГП)'!F592</f>
        <v>41153</v>
      </c>
      <c r="I286" s="191"/>
      <c r="J286" s="191"/>
      <c r="K286" s="412"/>
      <c r="L286" s="412"/>
      <c r="M286" s="412"/>
      <c r="N286" s="412"/>
      <c r="O286" s="412"/>
      <c r="P286" s="412">
        <f>SUM(H286,I287,J287,K288,L288,M288,N288,O288)</f>
        <v>333979.68000000005</v>
      </c>
    </row>
    <row r="287" spans="1:16" x14ac:dyDescent="0.2">
      <c r="A287" s="375"/>
      <c r="B287" s="376"/>
      <c r="C287" s="375"/>
      <c r="D287" s="207" t="s">
        <v>47</v>
      </c>
      <c r="E287" s="207" t="s">
        <v>45</v>
      </c>
      <c r="F287" s="207" t="s">
        <v>147</v>
      </c>
      <c r="G287" s="137" t="s">
        <v>48</v>
      </c>
      <c r="H287" s="227"/>
      <c r="I287" s="227">
        <f>'Приложение № 3 (№6 к ГП)'!F592</f>
        <v>41153</v>
      </c>
      <c r="J287" s="227">
        <f>'[2]Приложение № 7 (приложение № 6)'!G550</f>
        <v>40556.97</v>
      </c>
      <c r="K287" s="373"/>
      <c r="L287" s="373"/>
      <c r="M287" s="373"/>
      <c r="N287" s="373"/>
      <c r="O287" s="373"/>
      <c r="P287" s="377"/>
    </row>
    <row r="288" spans="1:16" ht="51.75" customHeight="1" x14ac:dyDescent="0.2">
      <c r="A288" s="375"/>
      <c r="B288" s="376"/>
      <c r="C288" s="375"/>
      <c r="D288" s="207" t="s">
        <v>47</v>
      </c>
      <c r="E288" s="207" t="s">
        <v>45</v>
      </c>
      <c r="F288" s="428" t="s">
        <v>213</v>
      </c>
      <c r="G288" s="453" t="s">
        <v>146</v>
      </c>
      <c r="H288" s="412"/>
      <c r="I288" s="412"/>
      <c r="J288" s="412"/>
      <c r="K288" s="412">
        <f>'Приложение № 3 (№6 к ГП)'!H592</f>
        <v>40556.97</v>
      </c>
      <c r="L288" s="412">
        <f>'Приложение № 3 (№6 к ГП)'!I592</f>
        <v>48888.83</v>
      </c>
      <c r="M288" s="412">
        <f>'Приложение № 3 (№6 к ГП)'!J592</f>
        <v>40556.97</v>
      </c>
      <c r="N288" s="412">
        <f>'Приложение № 3 (№6 к ГП)'!K592</f>
        <v>40556.97</v>
      </c>
      <c r="O288" s="412">
        <f>'Приложение № 3 (№6 к ГП)'!L592</f>
        <v>40556.97</v>
      </c>
      <c r="P288" s="377"/>
    </row>
    <row r="289" spans="1:18" ht="0.75" customHeight="1" x14ac:dyDescent="0.2">
      <c r="A289" s="365"/>
      <c r="B289" s="367"/>
      <c r="C289" s="365"/>
      <c r="D289" s="207" t="s">
        <v>47</v>
      </c>
      <c r="E289" s="207" t="s">
        <v>45</v>
      </c>
      <c r="F289" s="430"/>
      <c r="G289" s="454"/>
      <c r="H289" s="373"/>
      <c r="I289" s="373"/>
      <c r="J289" s="373"/>
      <c r="K289" s="373"/>
      <c r="L289" s="373"/>
      <c r="M289" s="373"/>
      <c r="N289" s="373"/>
      <c r="O289" s="373"/>
      <c r="P289" s="373"/>
    </row>
    <row r="290" spans="1:18" ht="33" customHeight="1" x14ac:dyDescent="0.2">
      <c r="A290" s="350" t="str">
        <f>'Приложение № 3 (№6 к ГП)'!A597</f>
        <v>4.3.</v>
      </c>
      <c r="B290" s="355" t="str">
        <f>'Приложение № 3 (№6 к ГП)'!B597</f>
        <v>Основное мероприятие «Поддержка строительства гостевого комплекса и  инфраструктуры на острове Русский»</v>
      </c>
      <c r="C290" s="350" t="s">
        <v>46</v>
      </c>
      <c r="D290" s="212" t="s">
        <v>47</v>
      </c>
      <c r="E290" s="212" t="s">
        <v>45</v>
      </c>
      <c r="F290" s="212" t="s">
        <v>32</v>
      </c>
      <c r="G290" s="138" t="s">
        <v>32</v>
      </c>
      <c r="H290" s="213">
        <f>H292+H294</f>
        <v>0</v>
      </c>
      <c r="I290" s="213">
        <f>I292+I294</f>
        <v>0</v>
      </c>
      <c r="J290" s="213">
        <f>J292+J294</f>
        <v>0</v>
      </c>
      <c r="K290" s="245"/>
      <c r="L290" s="245"/>
      <c r="M290" s="245"/>
      <c r="N290" s="245"/>
      <c r="O290" s="245"/>
      <c r="P290" s="382">
        <f>SUM(H290:L290)</f>
        <v>0</v>
      </c>
    </row>
    <row r="291" spans="1:18" ht="48" customHeight="1" x14ac:dyDescent="0.2">
      <c r="A291" s="391"/>
      <c r="B291" s="443"/>
      <c r="C291" s="443"/>
      <c r="D291" s="212" t="s">
        <v>47</v>
      </c>
      <c r="E291" s="212" t="s">
        <v>45</v>
      </c>
      <c r="F291" s="212" t="s">
        <v>349</v>
      </c>
      <c r="G291" s="138" t="s">
        <v>32</v>
      </c>
      <c r="H291" s="213"/>
      <c r="I291" s="213"/>
      <c r="J291" s="213"/>
      <c r="K291" s="245">
        <f>SUM(K293,K294,K295,K296)</f>
        <v>0</v>
      </c>
      <c r="L291" s="245">
        <f>SUM(L293,L294,L295,L296)</f>
        <v>18195.91</v>
      </c>
      <c r="M291" s="245">
        <f>SUM(M293,M294,M295,M296)</f>
        <v>1804.09</v>
      </c>
      <c r="N291" s="245">
        <f>SUM(N293,N294,N295,N296)</f>
        <v>0</v>
      </c>
      <c r="O291" s="245">
        <f>SUM(O293,O294,O295,O296)</f>
        <v>0</v>
      </c>
      <c r="P291" s="414"/>
    </row>
    <row r="292" spans="1:18" x14ac:dyDescent="0.2">
      <c r="A292" s="364" t="str">
        <f>'Приложение № 3 (№6 к ГП)'!A604</f>
        <v>4.3.1.</v>
      </c>
      <c r="B292" s="366" t="str">
        <f>'Приложение № 3 (№6 к ГП)'!B604</f>
        <v>Предоставление из краевого бюджета субсидий ГБУ «Хозяйственное управление администрации края» в целях строительства гостевого комплекса на острове Русском</v>
      </c>
      <c r="C292" s="364" t="s">
        <v>46</v>
      </c>
      <c r="D292" s="121" t="s">
        <v>47</v>
      </c>
      <c r="E292" s="121" t="s">
        <v>45</v>
      </c>
      <c r="F292" s="121" t="s">
        <v>50</v>
      </c>
      <c r="G292" s="121" t="s">
        <v>51</v>
      </c>
      <c r="H292" s="237">
        <f>'Приложение № 3 (№6 к ГП)'!E606</f>
        <v>0</v>
      </c>
      <c r="I292" s="237">
        <f>'Приложение № 3 (№6 к ГП)'!F606</f>
        <v>0</v>
      </c>
      <c r="J292" s="237">
        <f>'Приложение № 3 (№6 к ГП)'!G606</f>
        <v>0</v>
      </c>
      <c r="K292" s="237"/>
      <c r="L292" s="237"/>
      <c r="M292" s="237"/>
      <c r="N292" s="237"/>
      <c r="O292" s="237"/>
      <c r="P292" s="369">
        <f>SUM(H292,I292,J292,K293,L293,M293,N293,O293)</f>
        <v>0</v>
      </c>
    </row>
    <row r="293" spans="1:18" ht="55.5" customHeight="1" x14ac:dyDescent="0.2">
      <c r="A293" s="375"/>
      <c r="B293" s="376"/>
      <c r="C293" s="375"/>
      <c r="D293" s="121" t="s">
        <v>47</v>
      </c>
      <c r="E293" s="121" t="s">
        <v>45</v>
      </c>
      <c r="F293" s="121" t="s">
        <v>216</v>
      </c>
      <c r="G293" s="121" t="s">
        <v>51</v>
      </c>
      <c r="H293" s="221"/>
      <c r="I293" s="221"/>
      <c r="J293" s="221"/>
      <c r="K293" s="221">
        <f>'Приложение № 3 (№6 к ГП)'!H606</f>
        <v>0</v>
      </c>
      <c r="L293" s="221">
        <f>'Приложение № 3 (№6 к ГП)'!I606</f>
        <v>0</v>
      </c>
      <c r="M293" s="221">
        <f>'Приложение № 3 (№6 к ГП)'!J606</f>
        <v>0</v>
      </c>
      <c r="N293" s="221">
        <f>'Приложение № 3 (№6 к ГП)'!K606</f>
        <v>0</v>
      </c>
      <c r="O293" s="221">
        <f>'Приложение № 3 (№6 к ГП)'!L606</f>
        <v>0</v>
      </c>
      <c r="P293" s="345"/>
    </row>
    <row r="294" spans="1:18" x14ac:dyDescent="0.2">
      <c r="A294" s="368" t="str">
        <f>'Приложение № 3 (№6 к ГП)'!A611</f>
        <v>4.3.2.</v>
      </c>
      <c r="B294" s="366" t="str">
        <f>'Приложение № 3 (№6 к ГП)'!B611</f>
        <v>Предоставление из краевого бюджета субсидии на иные цели  ГБУ «Хозяйственное управление администрации края» (мероприятия по технологическому присоединению к сетям электроснабжения комплекса зданий в б. Боярин, 
о. Русский, г. Владивосток)</v>
      </c>
      <c r="C294" s="364" t="s">
        <v>46</v>
      </c>
      <c r="D294" s="121" t="s">
        <v>47</v>
      </c>
      <c r="E294" s="121" t="s">
        <v>45</v>
      </c>
      <c r="F294" s="121" t="s">
        <v>52</v>
      </c>
      <c r="G294" s="121" t="s">
        <v>51</v>
      </c>
      <c r="H294" s="237">
        <f>'Приложение № 3 (№6 к ГП)'!E613</f>
        <v>0</v>
      </c>
      <c r="I294" s="237">
        <f>'Приложение № 3 (№6 к ГП)'!F613</f>
        <v>0</v>
      </c>
      <c r="J294" s="237">
        <f>'Приложение № 3 (№6 к ГП)'!G613</f>
        <v>0</v>
      </c>
      <c r="K294" s="237"/>
      <c r="L294" s="237"/>
      <c r="M294" s="237"/>
      <c r="N294" s="237"/>
      <c r="O294" s="237"/>
      <c r="P294" s="369">
        <f>SUM(H294,I294,J294,K295,L295,M295,N295,O295)</f>
        <v>20000</v>
      </c>
    </row>
    <row r="295" spans="1:18" ht="158.25" customHeight="1" x14ac:dyDescent="0.2">
      <c r="A295" s="368"/>
      <c r="B295" s="376"/>
      <c r="C295" s="375"/>
      <c r="D295" s="125" t="s">
        <v>47</v>
      </c>
      <c r="E295" s="125" t="s">
        <v>45</v>
      </c>
      <c r="F295" s="125" t="s">
        <v>907</v>
      </c>
      <c r="G295" s="121" t="s">
        <v>49</v>
      </c>
      <c r="H295" s="221"/>
      <c r="I295" s="221"/>
      <c r="J295" s="221"/>
      <c r="K295" s="221">
        <f>'Приложение № 3 (№6 к ГП)'!H613</f>
        <v>0</v>
      </c>
      <c r="L295" s="221">
        <f>'Приложение № 3 (№6 к ГП)'!I613</f>
        <v>18195.91</v>
      </c>
      <c r="M295" s="221">
        <f>'Приложение № 3 (№6 к ГП)'!J613</f>
        <v>1804.09</v>
      </c>
      <c r="N295" s="221">
        <f>'Приложение № 3 (№6 к ГП)'!K613</f>
        <v>0</v>
      </c>
      <c r="O295" s="221">
        <f>'Приложение № 3 (№6 к ГП)'!L613</f>
        <v>0</v>
      </c>
      <c r="P295" s="345"/>
    </row>
    <row r="296" spans="1:18" ht="51.75" customHeight="1" x14ac:dyDescent="0.2">
      <c r="A296" s="350" t="str">
        <f>'Приложение № 3 (№6 к ГП)'!A618</f>
        <v>4.4.</v>
      </c>
      <c r="B296" s="355" t="str">
        <f>'Приложение № 3 (№6 к ГП)'!B618</f>
        <v>Основное мероприятие «Поддержка юридических лиц,  не являющихся государственными или муниципальными учреждениями и государственными или муниципальными унитарными предприятиями, в целях привлечения инвестиций в Приморский край»</v>
      </c>
      <c r="C296" s="350" t="s">
        <v>46</v>
      </c>
      <c r="D296" s="212" t="s">
        <v>47</v>
      </c>
      <c r="E296" s="212" t="s">
        <v>40</v>
      </c>
      <c r="F296" s="212" t="s">
        <v>32</v>
      </c>
      <c r="G296" s="138" t="s">
        <v>32</v>
      </c>
      <c r="H296" s="213">
        <f>H298</f>
        <v>0</v>
      </c>
      <c r="I296" s="213">
        <f>I298</f>
        <v>0</v>
      </c>
      <c r="J296" s="213">
        <f>J298</f>
        <v>140000</v>
      </c>
      <c r="K296" s="245"/>
      <c r="L296" s="245"/>
      <c r="M296" s="245"/>
      <c r="N296" s="245"/>
      <c r="O296" s="245"/>
      <c r="P296" s="369">
        <f>SUM(H296,I296,J296,K297,L297,M297,N297,O297)</f>
        <v>300000</v>
      </c>
    </row>
    <row r="297" spans="1:18" ht="75" customHeight="1" x14ac:dyDescent="0.2">
      <c r="A297" s="391"/>
      <c r="B297" s="391"/>
      <c r="C297" s="443"/>
      <c r="D297" s="212" t="s">
        <v>47</v>
      </c>
      <c r="E297" s="212" t="s">
        <v>40</v>
      </c>
      <c r="F297" s="212" t="s">
        <v>351</v>
      </c>
      <c r="G297" s="138" t="s">
        <v>32</v>
      </c>
      <c r="H297" s="213"/>
      <c r="I297" s="213"/>
      <c r="J297" s="213"/>
      <c r="K297" s="245">
        <f>'Приложение № 3 (№6 к ГП)'!H620</f>
        <v>160000</v>
      </c>
      <c r="L297" s="245">
        <f>'Приложение № 3 (№6 к ГП)'!I620</f>
        <v>0</v>
      </c>
      <c r="M297" s="245">
        <f>'Приложение № 3 (№6 к ГП)'!J620</f>
        <v>0</v>
      </c>
      <c r="N297" s="245">
        <f>'Приложение № 3 (№6 к ГП)'!K620</f>
        <v>0</v>
      </c>
      <c r="O297" s="245">
        <f>'Приложение № 3 (№6 к ГП)'!L620</f>
        <v>0</v>
      </c>
      <c r="P297" s="345"/>
    </row>
    <row r="298" spans="1:18" ht="15.75" customHeight="1" x14ac:dyDescent="0.2">
      <c r="A298" s="364" t="str">
        <f>'Приложение № 3 (№6 к ГП)'!A625</f>
        <v>4.4.1.</v>
      </c>
      <c r="B298" s="366" t="str">
        <f>'Приложение № 3 (№6 к ГП)'!B625</f>
        <v>Предоставление бюджетных инвестиций открытому акционерному обществу «Корпорация развития Приморского края» в целях создания объектов инженерной (водоснабжение, водоотведение) и транспортной (автомобильная дорога) инфраструктуры инвестиционной площадки на земельных участках с кадастровыми номерами  25:27:020102:133, 25:27:020102:384, 25:27:020102:397, предоставленных обществу Приморским краем в аренду и в ограниченное пользование (сервитут)</v>
      </c>
      <c r="C298" s="364" t="s">
        <v>46</v>
      </c>
      <c r="D298" s="121" t="s">
        <v>47</v>
      </c>
      <c r="E298" s="121" t="s">
        <v>40</v>
      </c>
      <c r="F298" s="121" t="s">
        <v>120</v>
      </c>
      <c r="G298" s="121" t="s">
        <v>121</v>
      </c>
      <c r="H298" s="237">
        <f>'Приложение № 3 (№6 к ГП)'!E627</f>
        <v>0</v>
      </c>
      <c r="I298" s="237">
        <f>'Приложение № 3 (№6 к ГП)'!F627</f>
        <v>0</v>
      </c>
      <c r="J298" s="237">
        <f>'Приложение № 3 (№6 к ГП)'!G627</f>
        <v>140000</v>
      </c>
      <c r="K298" s="237"/>
      <c r="L298" s="237"/>
      <c r="M298" s="237"/>
      <c r="N298" s="237"/>
      <c r="O298" s="237"/>
      <c r="P298" s="369">
        <f>SUM(H298,I298,J298,K299,L299,M299,N299,O299)</f>
        <v>300000</v>
      </c>
    </row>
    <row r="299" spans="1:18" ht="178.5" customHeight="1" x14ac:dyDescent="0.2">
      <c r="A299" s="365"/>
      <c r="B299" s="367"/>
      <c r="C299" s="365"/>
      <c r="D299" s="121" t="s">
        <v>47</v>
      </c>
      <c r="E299" s="121" t="s">
        <v>40</v>
      </c>
      <c r="F299" s="121" t="s">
        <v>353</v>
      </c>
      <c r="G299" s="121" t="s">
        <v>121</v>
      </c>
      <c r="H299" s="221"/>
      <c r="I299" s="221"/>
      <c r="J299" s="221"/>
      <c r="K299" s="221">
        <f>'Приложение № 3 (№6 к ГП)'!H627</f>
        <v>160000</v>
      </c>
      <c r="L299" s="221">
        <f>'Приложение № 3 (№6 к ГП)'!I627</f>
        <v>0</v>
      </c>
      <c r="M299" s="221">
        <f>'Приложение № 3 (№6 к ГП)'!J627</f>
        <v>0</v>
      </c>
      <c r="N299" s="221">
        <f>'Приложение № 3 (№6 к ГП)'!K627</f>
        <v>0</v>
      </c>
      <c r="O299" s="221">
        <f>'Приложение № 3 (№6 к ГП)'!L627</f>
        <v>0</v>
      </c>
      <c r="P299" s="345"/>
    </row>
    <row r="300" spans="1:18" ht="23.25" customHeight="1" x14ac:dyDescent="0.2">
      <c r="A300" s="405" t="str">
        <f>'Приложение № 3 (№6 к ГП)'!A632</f>
        <v>5.</v>
      </c>
      <c r="B300" s="423" t="str">
        <f>'Приложение № 3 (№6 к ГП)'!B632</f>
        <v>Подпрограмма № 5 «Поддержка социально ориентированных некоммерческих и иных общественных организаций в Приморском крае» на 2014-2020 годы</v>
      </c>
      <c r="C300" s="251" t="s">
        <v>3</v>
      </c>
      <c r="D300" s="246" t="s">
        <v>32</v>
      </c>
      <c r="E300" s="246" t="s">
        <v>32</v>
      </c>
      <c r="F300" s="246" t="s">
        <v>32</v>
      </c>
      <c r="G300" s="246" t="s">
        <v>32</v>
      </c>
      <c r="H300" s="234">
        <f>SUM(H301:H305)</f>
        <v>0</v>
      </c>
      <c r="I300" s="234">
        <f t="shared" ref="I300:O300" si="18">SUM(I301:I305)</f>
        <v>0</v>
      </c>
      <c r="J300" s="234">
        <f t="shared" si="18"/>
        <v>5050</v>
      </c>
      <c r="K300" s="234">
        <f t="shared" si="18"/>
        <v>24819.25</v>
      </c>
      <c r="L300" s="234">
        <f t="shared" si="18"/>
        <v>24060</v>
      </c>
      <c r="M300" s="234">
        <f t="shared" si="18"/>
        <v>24060</v>
      </c>
      <c r="N300" s="234">
        <f t="shared" si="18"/>
        <v>24060</v>
      </c>
      <c r="O300" s="234">
        <f t="shared" si="18"/>
        <v>24060</v>
      </c>
      <c r="P300" s="234">
        <f t="shared" ref="P300:P305" si="19">SUM(H300:O300)</f>
        <v>126109.25</v>
      </c>
    </row>
    <row r="301" spans="1:18" ht="48.75" customHeight="1" x14ac:dyDescent="0.2">
      <c r="A301" s="422"/>
      <c r="B301" s="424"/>
      <c r="C301" s="251" t="s">
        <v>122</v>
      </c>
      <c r="D301" s="246">
        <v>789</v>
      </c>
      <c r="E301" s="246" t="s">
        <v>32</v>
      </c>
      <c r="F301" s="246" t="s">
        <v>32</v>
      </c>
      <c r="G301" s="246" t="s">
        <v>32</v>
      </c>
      <c r="H301" s="234">
        <f>H306+H334</f>
        <v>0</v>
      </c>
      <c r="I301" s="234">
        <f>I306+I334</f>
        <v>0</v>
      </c>
      <c r="J301" s="234">
        <f>J306+J334</f>
        <v>4450</v>
      </c>
      <c r="K301" s="234">
        <f>K307+K334</f>
        <v>23819.85</v>
      </c>
      <c r="L301" s="234">
        <f>L307+L334</f>
        <v>23460</v>
      </c>
      <c r="M301" s="234">
        <f>M307+M334</f>
        <v>23460</v>
      </c>
      <c r="N301" s="234">
        <f>N307+N334</f>
        <v>23460</v>
      </c>
      <c r="O301" s="234">
        <f>O307+O334</f>
        <v>23460</v>
      </c>
      <c r="P301" s="234">
        <f t="shared" si="19"/>
        <v>122109.85</v>
      </c>
    </row>
    <row r="302" spans="1:18" ht="145.5" customHeight="1" x14ac:dyDescent="0.2">
      <c r="A302" s="422"/>
      <c r="B302" s="424"/>
      <c r="C302" s="251" t="s">
        <v>123</v>
      </c>
      <c r="D302" s="246">
        <v>785</v>
      </c>
      <c r="E302" s="246" t="s">
        <v>32</v>
      </c>
      <c r="F302" s="246" t="s">
        <v>32</v>
      </c>
      <c r="G302" s="246" t="s">
        <v>32</v>
      </c>
      <c r="H302" s="234">
        <f>H308</f>
        <v>0</v>
      </c>
      <c r="I302" s="234">
        <f t="shared" ref="I302:O302" si="20">I308</f>
        <v>0</v>
      </c>
      <c r="J302" s="234">
        <f t="shared" si="20"/>
        <v>600</v>
      </c>
      <c r="K302" s="234">
        <f t="shared" si="20"/>
        <v>999.4</v>
      </c>
      <c r="L302" s="234">
        <f t="shared" si="20"/>
        <v>600</v>
      </c>
      <c r="M302" s="234">
        <f t="shared" si="20"/>
        <v>600</v>
      </c>
      <c r="N302" s="234">
        <f t="shared" si="20"/>
        <v>600</v>
      </c>
      <c r="O302" s="234">
        <f t="shared" si="20"/>
        <v>600</v>
      </c>
      <c r="P302" s="234">
        <f t="shared" si="19"/>
        <v>3999.4</v>
      </c>
      <c r="R302" s="151"/>
    </row>
    <row r="303" spans="1:18" ht="57" customHeight="1" x14ac:dyDescent="0.2">
      <c r="A303" s="422"/>
      <c r="B303" s="424"/>
      <c r="C303" s="251" t="s">
        <v>124</v>
      </c>
      <c r="D303" s="246" t="s">
        <v>47</v>
      </c>
      <c r="E303" s="246" t="s">
        <v>32</v>
      </c>
      <c r="F303" s="246" t="s">
        <v>32</v>
      </c>
      <c r="G303" s="246" t="s">
        <v>32</v>
      </c>
      <c r="H303" s="234">
        <v>0</v>
      </c>
      <c r="I303" s="234">
        <v>0</v>
      </c>
      <c r="J303" s="234">
        <v>0</v>
      </c>
      <c r="K303" s="234">
        <v>0</v>
      </c>
      <c r="L303" s="234">
        <v>0</v>
      </c>
      <c r="M303" s="234">
        <v>0</v>
      </c>
      <c r="N303" s="234">
        <v>0</v>
      </c>
      <c r="O303" s="234">
        <v>0</v>
      </c>
      <c r="P303" s="234">
        <f t="shared" si="19"/>
        <v>0</v>
      </c>
    </row>
    <row r="304" spans="1:18" ht="63" customHeight="1" x14ac:dyDescent="0.2">
      <c r="A304" s="422"/>
      <c r="B304" s="424"/>
      <c r="C304" s="251" t="s">
        <v>33</v>
      </c>
      <c r="D304" s="246" t="s">
        <v>350</v>
      </c>
      <c r="E304" s="246" t="s">
        <v>32</v>
      </c>
      <c r="F304" s="246" t="s">
        <v>32</v>
      </c>
      <c r="G304" s="246" t="s">
        <v>32</v>
      </c>
      <c r="H304" s="234">
        <v>0</v>
      </c>
      <c r="I304" s="234">
        <v>0</v>
      </c>
      <c r="J304" s="234">
        <v>0</v>
      </c>
      <c r="K304" s="234">
        <v>0</v>
      </c>
      <c r="L304" s="234">
        <v>0</v>
      </c>
      <c r="M304" s="234">
        <v>0</v>
      </c>
      <c r="N304" s="234">
        <v>0</v>
      </c>
      <c r="O304" s="234">
        <v>0</v>
      </c>
      <c r="P304" s="234">
        <f t="shared" si="19"/>
        <v>0</v>
      </c>
      <c r="R304" s="151"/>
    </row>
    <row r="305" spans="1:16" ht="49.5" customHeight="1" x14ac:dyDescent="0.2">
      <c r="A305" s="406"/>
      <c r="B305" s="425"/>
      <c r="C305" s="251" t="s">
        <v>125</v>
      </c>
      <c r="D305" s="246" t="s">
        <v>352</v>
      </c>
      <c r="E305" s="246" t="s">
        <v>32</v>
      </c>
      <c r="F305" s="246" t="s">
        <v>32</v>
      </c>
      <c r="G305" s="246" t="s">
        <v>32</v>
      </c>
      <c r="H305" s="234">
        <v>0</v>
      </c>
      <c r="I305" s="234">
        <v>0</v>
      </c>
      <c r="J305" s="234">
        <v>0</v>
      </c>
      <c r="K305" s="234">
        <v>0</v>
      </c>
      <c r="L305" s="234">
        <v>0</v>
      </c>
      <c r="M305" s="234">
        <v>0</v>
      </c>
      <c r="N305" s="234">
        <v>0</v>
      </c>
      <c r="O305" s="234">
        <v>0</v>
      </c>
      <c r="P305" s="234">
        <f t="shared" si="19"/>
        <v>0</v>
      </c>
    </row>
    <row r="306" spans="1:16" ht="26.25" customHeight="1" x14ac:dyDescent="0.2">
      <c r="A306" s="405" t="str">
        <f>'Приложение № 3 (№6 к ГП)'!A640</f>
        <v>5.1.</v>
      </c>
      <c r="B306" s="355" t="str">
        <f>'Приложение № 3 (№6 к ГП)'!B640</f>
        <v>Основное мероприятие «Поддержка социально ориентированных некоммерческих организаций в Приморском крае»</v>
      </c>
      <c r="C306" s="405" t="s">
        <v>122</v>
      </c>
      <c r="D306" s="246" t="s">
        <v>218</v>
      </c>
      <c r="E306" s="246" t="s">
        <v>127</v>
      </c>
      <c r="F306" s="246" t="s">
        <v>32</v>
      </c>
      <c r="G306" s="246" t="s">
        <v>32</v>
      </c>
      <c r="H306" s="234">
        <f>H310+H312+H326+H328</f>
        <v>0</v>
      </c>
      <c r="I306" s="234">
        <f>I310+I312+I326+I328</f>
        <v>0</v>
      </c>
      <c r="J306" s="234">
        <f>'Приложение № 3 (№6 к ГП)'!G642</f>
        <v>4450</v>
      </c>
      <c r="K306" s="234"/>
      <c r="L306" s="234"/>
      <c r="M306" s="234"/>
      <c r="N306" s="234"/>
      <c r="O306" s="234"/>
      <c r="P306" s="413">
        <f>SUM(H306:O309)</f>
        <v>30809.25</v>
      </c>
    </row>
    <row r="307" spans="1:16" ht="24" customHeight="1" x14ac:dyDescent="0.2">
      <c r="A307" s="422"/>
      <c r="B307" s="356"/>
      <c r="C307" s="406"/>
      <c r="D307" s="246" t="s">
        <v>218</v>
      </c>
      <c r="E307" s="246" t="s">
        <v>127</v>
      </c>
      <c r="F307" s="246" t="s">
        <v>246</v>
      </c>
      <c r="G307" s="246" t="s">
        <v>56</v>
      </c>
      <c r="H307" s="234"/>
      <c r="I307" s="234"/>
      <c r="J307" s="234"/>
      <c r="K307" s="234">
        <f>'Приложение № 3 (№6 к ГП)'!H642</f>
        <v>4759.8500000000004</v>
      </c>
      <c r="L307" s="234">
        <f>'Приложение № 3 (№6 к ГП)'!I642</f>
        <v>4400</v>
      </c>
      <c r="M307" s="234">
        <f>'Приложение № 3 (№6 к ГП)'!J642</f>
        <v>4400</v>
      </c>
      <c r="N307" s="234">
        <f>'Приложение № 3 (№6 к ГП)'!K642</f>
        <v>4400</v>
      </c>
      <c r="O307" s="234">
        <f>'Приложение № 3 (№6 к ГП)'!L642</f>
        <v>4400</v>
      </c>
      <c r="P307" s="426"/>
    </row>
    <row r="308" spans="1:16" ht="12.75" customHeight="1" x14ac:dyDescent="0.2">
      <c r="A308" s="422"/>
      <c r="B308" s="356"/>
      <c r="C308" s="405" t="s">
        <v>123</v>
      </c>
      <c r="D308" s="415" t="s">
        <v>219</v>
      </c>
      <c r="E308" s="415" t="s">
        <v>45</v>
      </c>
      <c r="F308" s="415" t="s">
        <v>246</v>
      </c>
      <c r="G308" s="415" t="s">
        <v>32</v>
      </c>
      <c r="H308" s="413">
        <f>H314</f>
        <v>0</v>
      </c>
      <c r="I308" s="413">
        <f>I314</f>
        <v>0</v>
      </c>
      <c r="J308" s="413">
        <f>'Приложение № 3 (№6 к ГП)'!G643</f>
        <v>600</v>
      </c>
      <c r="K308" s="413">
        <f>SUM(K314,K315)</f>
        <v>999.4</v>
      </c>
      <c r="L308" s="413">
        <f>SUM(L314,L315)</f>
        <v>600</v>
      </c>
      <c r="M308" s="413">
        <f>SUM(M314,M315)</f>
        <v>600</v>
      </c>
      <c r="N308" s="413">
        <f>SUM(N314,N315)</f>
        <v>600</v>
      </c>
      <c r="O308" s="413">
        <f>SUM(O314,O315)</f>
        <v>600</v>
      </c>
      <c r="P308" s="377"/>
    </row>
    <row r="309" spans="1:16" ht="130.5" customHeight="1" x14ac:dyDescent="0.2">
      <c r="A309" s="406"/>
      <c r="B309" s="357"/>
      <c r="C309" s="406"/>
      <c r="D309" s="410"/>
      <c r="E309" s="410" t="s">
        <v>45</v>
      </c>
      <c r="F309" s="410" t="s">
        <v>246</v>
      </c>
      <c r="G309" s="456" t="s">
        <v>56</v>
      </c>
      <c r="H309" s="414"/>
      <c r="I309" s="414"/>
      <c r="J309" s="414"/>
      <c r="K309" s="414"/>
      <c r="L309" s="414"/>
      <c r="M309" s="414"/>
      <c r="N309" s="414"/>
      <c r="O309" s="414"/>
      <c r="P309" s="373"/>
    </row>
    <row r="310" spans="1:16" x14ac:dyDescent="0.2">
      <c r="A310" s="407" t="str">
        <f>'Приложение № 3 (№6 к ГП)'!A648</f>
        <v>5.1.1.</v>
      </c>
      <c r="B310" s="419" t="str">
        <f>'Приложение № 3 (№6 к ГП)'!B648</f>
        <v>Проведение социологического опроса по вопросам и проблемам деятельности СО НКО</v>
      </c>
      <c r="C310" s="407" t="s">
        <v>126</v>
      </c>
      <c r="D310" s="225">
        <v>789</v>
      </c>
      <c r="E310" s="225" t="s">
        <v>127</v>
      </c>
      <c r="F310" s="225" t="s">
        <v>144</v>
      </c>
      <c r="G310" s="225" t="s">
        <v>48</v>
      </c>
      <c r="H310" s="227">
        <f>'Приложение № 3 (№6 к ГП)'!E650</f>
        <v>0</v>
      </c>
      <c r="I310" s="227">
        <f>'Приложение № 3 (№6 к ГП)'!F650</f>
        <v>0</v>
      </c>
      <c r="J310" s="227">
        <f>'Приложение № 3 (№6 к ГП)'!G650</f>
        <v>50</v>
      </c>
      <c r="K310" s="227"/>
      <c r="L310" s="227"/>
      <c r="M310" s="227"/>
      <c r="N310" s="227"/>
      <c r="O310" s="227"/>
      <c r="P310" s="412">
        <f>SUM(H310:J310,K311:O311)</f>
        <v>50</v>
      </c>
    </row>
    <row r="311" spans="1:16" ht="23.25" customHeight="1" x14ac:dyDescent="0.2">
      <c r="A311" s="400"/>
      <c r="B311" s="420"/>
      <c r="C311" s="400"/>
      <c r="D311" s="225">
        <v>789</v>
      </c>
      <c r="E311" s="225" t="s">
        <v>127</v>
      </c>
      <c r="F311" s="225" t="s">
        <v>259</v>
      </c>
      <c r="G311" s="225" t="s">
        <v>48</v>
      </c>
      <c r="H311" s="206"/>
      <c r="I311" s="206"/>
      <c r="J311" s="206"/>
      <c r="K311" s="206">
        <f>'Приложение № 3 (№6 к ГП)'!H650</f>
        <v>0</v>
      </c>
      <c r="L311" s="206">
        <f>'Приложение № 3 (№6 к ГП)'!I650</f>
        <v>0</v>
      </c>
      <c r="M311" s="206">
        <f>'Приложение № 3 (№6 к ГП)'!J650</f>
        <v>0</v>
      </c>
      <c r="N311" s="206">
        <f>'Приложение № 3 (№6 к ГП)'!K650</f>
        <v>0</v>
      </c>
      <c r="O311" s="206">
        <f>'Приложение № 3 (№6 к ГП)'!L650</f>
        <v>0</v>
      </c>
      <c r="P311" s="373"/>
    </row>
    <row r="312" spans="1:16" x14ac:dyDescent="0.2">
      <c r="A312" s="407" t="str">
        <f>'Приложение № 3 (№6 к ГП)'!A655</f>
        <v>5.1.2.</v>
      </c>
      <c r="B312" s="419" t="str">
        <f>'Приложение № 3 (№6 к ГП)'!B655</f>
        <v>Финансовая поддержка СО НКО путем предоставления субсидий из краевого бюджета на частичное возмещение расходов по реализации общественно значимых программ (проектов) по направлениям деятельности</v>
      </c>
      <c r="C312" s="407" t="s">
        <v>126</v>
      </c>
      <c r="D312" s="225">
        <v>789</v>
      </c>
      <c r="E312" s="225" t="s">
        <v>127</v>
      </c>
      <c r="F312" s="225" t="s">
        <v>128</v>
      </c>
      <c r="G312" s="225" t="s">
        <v>56</v>
      </c>
      <c r="H312" s="227">
        <f>H316+H318+H320+H322</f>
        <v>0</v>
      </c>
      <c r="I312" s="227">
        <f>I316+I318+I320+I322</f>
        <v>0</v>
      </c>
      <c r="J312" s="227">
        <f>J316+J318+J320+J322</f>
        <v>4400</v>
      </c>
      <c r="K312" s="227"/>
      <c r="L312" s="227"/>
      <c r="M312" s="227"/>
      <c r="N312" s="227"/>
      <c r="O312" s="227"/>
      <c r="P312" s="412">
        <f>SUM(H312,I312,J312,K313,L313,M313,N313,O313)</f>
        <v>26759.85</v>
      </c>
    </row>
    <row r="313" spans="1:16" ht="18" customHeight="1" x14ac:dyDescent="0.2">
      <c r="A313" s="393"/>
      <c r="B313" s="455"/>
      <c r="C313" s="400"/>
      <c r="D313" s="225">
        <v>789</v>
      </c>
      <c r="E313" s="225" t="s">
        <v>127</v>
      </c>
      <c r="F313" s="225" t="s">
        <v>260</v>
      </c>
      <c r="G313" s="225" t="s">
        <v>56</v>
      </c>
      <c r="H313" s="206"/>
      <c r="I313" s="206"/>
      <c r="J313" s="206"/>
      <c r="K313" s="206">
        <f>'Приложение № 3 (№6 к ГП)'!H657</f>
        <v>4759.8500000000004</v>
      </c>
      <c r="L313" s="206">
        <f>'Приложение № 3 (№6 к ГП)'!I657</f>
        <v>4400</v>
      </c>
      <c r="M313" s="206">
        <f>'Приложение № 3 (№6 к ГП)'!J657</f>
        <v>4400</v>
      </c>
      <c r="N313" s="206">
        <f>'Приложение № 3 (№6 к ГП)'!K657</f>
        <v>4400</v>
      </c>
      <c r="O313" s="206">
        <f>'Приложение № 3 (№6 к ГП)'!L657</f>
        <v>4400</v>
      </c>
      <c r="P313" s="373"/>
    </row>
    <row r="314" spans="1:16" ht="45.75" customHeight="1" x14ac:dyDescent="0.2">
      <c r="A314" s="393"/>
      <c r="B314" s="455"/>
      <c r="C314" s="407" t="s">
        <v>123</v>
      </c>
      <c r="D314" s="225">
        <v>785</v>
      </c>
      <c r="E314" s="225" t="s">
        <v>45</v>
      </c>
      <c r="F314" s="225" t="s">
        <v>128</v>
      </c>
      <c r="G314" s="225" t="s">
        <v>56</v>
      </c>
      <c r="H314" s="227">
        <f>H324</f>
        <v>0</v>
      </c>
      <c r="I314" s="227">
        <f>I324</f>
        <v>0</v>
      </c>
      <c r="J314" s="227">
        <f>J324</f>
        <v>600</v>
      </c>
      <c r="K314" s="227"/>
      <c r="L314" s="227"/>
      <c r="M314" s="227"/>
      <c r="N314" s="227"/>
      <c r="O314" s="227"/>
      <c r="P314" s="412">
        <f>SUM(H314,I314,J314,K315,L315,M315,N315,O315)</f>
        <v>3999.4</v>
      </c>
    </row>
    <row r="315" spans="1:16" ht="74.25" customHeight="1" x14ac:dyDescent="0.2">
      <c r="A315" s="400"/>
      <c r="B315" s="420"/>
      <c r="C315" s="400"/>
      <c r="D315" s="225" t="s">
        <v>219</v>
      </c>
      <c r="E315" s="225" t="s">
        <v>45</v>
      </c>
      <c r="F315" s="225" t="s">
        <v>260</v>
      </c>
      <c r="G315" s="225" t="s">
        <v>56</v>
      </c>
      <c r="H315" s="206"/>
      <c r="I315" s="206"/>
      <c r="J315" s="206"/>
      <c r="K315" s="206">
        <f>'Приложение № 3 (№6 к ГП)'!H658</f>
        <v>999.4</v>
      </c>
      <c r="L315" s="206">
        <f>'Приложение № 3 (№6 к ГП)'!I658</f>
        <v>600</v>
      </c>
      <c r="M315" s="206">
        <f>'Приложение № 3 (№6 к ГП)'!J658</f>
        <v>600</v>
      </c>
      <c r="N315" s="206">
        <f>'Приложение № 3 (№6 к ГП)'!K658</f>
        <v>600</v>
      </c>
      <c r="O315" s="206">
        <f>'Приложение № 3 (№6 к ГП)'!L658</f>
        <v>600</v>
      </c>
      <c r="P315" s="373"/>
    </row>
    <row r="316" spans="1:16" x14ac:dyDescent="0.2">
      <c r="A316" s="407" t="str">
        <f>'Приложение № 3 (№6 к ГП)'!A663</f>
        <v>5.1.2.1.</v>
      </c>
      <c r="B316" s="419" t="str">
        <f>'Приложение № 3 (№6 к ГП)'!B663</f>
        <v>Социальная адаптация инвалидов и их семей</v>
      </c>
      <c r="C316" s="407" t="s">
        <v>126</v>
      </c>
      <c r="D316" s="225">
        <v>789</v>
      </c>
      <c r="E316" s="225" t="s">
        <v>127</v>
      </c>
      <c r="F316" s="225" t="s">
        <v>128</v>
      </c>
      <c r="G316" s="225" t="s">
        <v>56</v>
      </c>
      <c r="H316" s="227">
        <f>'Приложение № 3 (№6 к ГП)'!E665</f>
        <v>0</v>
      </c>
      <c r="I316" s="227">
        <f>'Приложение № 3 (№6 к ГП)'!F665</f>
        <v>0</v>
      </c>
      <c r="J316" s="227">
        <f>'Приложение № 3 (№6 к ГП)'!G665</f>
        <v>1100</v>
      </c>
      <c r="K316" s="227"/>
      <c r="L316" s="227"/>
      <c r="M316" s="227"/>
      <c r="N316" s="227"/>
      <c r="O316" s="227"/>
      <c r="P316" s="412">
        <f>SUM(H316,I316,J316,K317,L317,M317,N317,O317)</f>
        <v>6959.85</v>
      </c>
    </row>
    <row r="317" spans="1:16" ht="25.5" customHeight="1" x14ac:dyDescent="0.2">
      <c r="A317" s="400"/>
      <c r="B317" s="420"/>
      <c r="C317" s="400"/>
      <c r="D317" s="225">
        <v>789</v>
      </c>
      <c r="E317" s="225" t="s">
        <v>127</v>
      </c>
      <c r="F317" s="225" t="s">
        <v>260</v>
      </c>
      <c r="G317" s="225" t="s">
        <v>56</v>
      </c>
      <c r="H317" s="206"/>
      <c r="I317" s="206"/>
      <c r="J317" s="206"/>
      <c r="K317" s="206">
        <f>'Приложение № 3 (№6 к ГП)'!H665</f>
        <v>1459.85</v>
      </c>
      <c r="L317" s="206">
        <f>'Приложение № 3 (№6 к ГП)'!I665</f>
        <v>1100</v>
      </c>
      <c r="M317" s="206">
        <f>'Приложение № 3 (№6 к ГП)'!J665</f>
        <v>1100</v>
      </c>
      <c r="N317" s="206">
        <f>'Приложение № 3 (№6 к ГП)'!K665</f>
        <v>1100</v>
      </c>
      <c r="O317" s="206">
        <f>'Приложение № 3 (№6 к ГП)'!L665</f>
        <v>1100</v>
      </c>
      <c r="P317" s="373"/>
    </row>
    <row r="318" spans="1:16" x14ac:dyDescent="0.2">
      <c r="A318" s="407" t="str">
        <f>'Приложение № 3 (№6 к ГП)'!A670</f>
        <v>5.1.2.2.</v>
      </c>
      <c r="B318" s="419" t="str">
        <f>'Приложение № 3 (№6 к ГП)'!B670</f>
        <v>Укрепление межнациональных, межэтнических и межконфессиональных отношений, профилактика экстремизма и ксенофобии</v>
      </c>
      <c r="C318" s="407" t="s">
        <v>126</v>
      </c>
      <c r="D318" s="225">
        <v>789</v>
      </c>
      <c r="E318" s="225" t="s">
        <v>127</v>
      </c>
      <c r="F318" s="225" t="s">
        <v>128</v>
      </c>
      <c r="G318" s="225" t="s">
        <v>56</v>
      </c>
      <c r="H318" s="227">
        <f>'Приложение № 3 (№6 к ГП)'!E672</f>
        <v>0</v>
      </c>
      <c r="I318" s="227">
        <f>'Приложение № 3 (№6 к ГП)'!F672</f>
        <v>0</v>
      </c>
      <c r="J318" s="227">
        <f>'Приложение № 3 (№6 к ГП)'!G672</f>
        <v>1100</v>
      </c>
      <c r="K318" s="227"/>
      <c r="L318" s="227"/>
      <c r="M318" s="227"/>
      <c r="N318" s="227"/>
      <c r="O318" s="227"/>
      <c r="P318" s="412">
        <f>SUM(H318:J318,K319:O319)</f>
        <v>6600</v>
      </c>
    </row>
    <row r="319" spans="1:16" ht="30.75" customHeight="1" x14ac:dyDescent="0.2">
      <c r="A319" s="400"/>
      <c r="B319" s="420"/>
      <c r="C319" s="400"/>
      <c r="D319" s="225">
        <v>789</v>
      </c>
      <c r="E319" s="225" t="s">
        <v>127</v>
      </c>
      <c r="F319" s="225" t="s">
        <v>260</v>
      </c>
      <c r="G319" s="225" t="s">
        <v>56</v>
      </c>
      <c r="H319" s="206"/>
      <c r="I319" s="206"/>
      <c r="J319" s="206"/>
      <c r="K319" s="206">
        <f>'Приложение № 3 (№6 к ГП)'!H672</f>
        <v>1100</v>
      </c>
      <c r="L319" s="206">
        <f>'Приложение № 3 (№6 к ГП)'!I672</f>
        <v>1100</v>
      </c>
      <c r="M319" s="206">
        <f>'Приложение № 3 (№6 к ГП)'!J672</f>
        <v>1100</v>
      </c>
      <c r="N319" s="206">
        <f>'Приложение № 3 (№6 к ГП)'!K672</f>
        <v>1100</v>
      </c>
      <c r="O319" s="206">
        <f>'Приложение № 3 (№6 к ГП)'!L672</f>
        <v>1100</v>
      </c>
      <c r="P319" s="373"/>
    </row>
    <row r="320" spans="1:16" x14ac:dyDescent="0.2">
      <c r="A320" s="407" t="str">
        <f>'Приложение № 3 (№6 к ГП)'!A677</f>
        <v>5.1.2.3.</v>
      </c>
      <c r="B320" s="419" t="str">
        <f>'Приложение № 3 (№6 к ГП)'!B677</f>
        <v>Развитие институтов гражданского общества</v>
      </c>
      <c r="C320" s="407" t="s">
        <v>126</v>
      </c>
      <c r="D320" s="225">
        <v>789</v>
      </c>
      <c r="E320" s="225" t="s">
        <v>127</v>
      </c>
      <c r="F320" s="225" t="s">
        <v>128</v>
      </c>
      <c r="G320" s="225" t="s">
        <v>56</v>
      </c>
      <c r="H320" s="227">
        <f>'Приложение № 3 (№6 к ГП)'!E679</f>
        <v>0</v>
      </c>
      <c r="I320" s="227">
        <f>'Приложение № 3 (№6 к ГП)'!F679</f>
        <v>0</v>
      </c>
      <c r="J320" s="227">
        <f>'Приложение № 3 (№6 к ГП)'!G679</f>
        <v>1100</v>
      </c>
      <c r="K320" s="227"/>
      <c r="L320" s="227"/>
      <c r="M320" s="227"/>
      <c r="N320" s="227"/>
      <c r="O320" s="227"/>
      <c r="P320" s="412">
        <f>SUM(H320:J320,K321:O321)</f>
        <v>6600</v>
      </c>
    </row>
    <row r="321" spans="1:16" ht="21" customHeight="1" x14ac:dyDescent="0.2">
      <c r="A321" s="400"/>
      <c r="B321" s="420"/>
      <c r="C321" s="400"/>
      <c r="D321" s="225">
        <v>789</v>
      </c>
      <c r="E321" s="225" t="s">
        <v>127</v>
      </c>
      <c r="F321" s="225" t="s">
        <v>260</v>
      </c>
      <c r="G321" s="225" t="s">
        <v>56</v>
      </c>
      <c r="H321" s="206"/>
      <c r="I321" s="206"/>
      <c r="J321" s="206"/>
      <c r="K321" s="206">
        <f>'Приложение № 3 (№6 к ГП)'!H679</f>
        <v>1100</v>
      </c>
      <c r="L321" s="206">
        <f>'Приложение № 3 (№6 к ГП)'!I679</f>
        <v>1100</v>
      </c>
      <c r="M321" s="206">
        <f>'Приложение № 3 (№6 к ГП)'!J679</f>
        <v>1100</v>
      </c>
      <c r="N321" s="206">
        <f>'Приложение № 3 (№6 к ГП)'!K679</f>
        <v>1100</v>
      </c>
      <c r="O321" s="206">
        <f>'Приложение № 3 (№6 к ГП)'!L679</f>
        <v>1100</v>
      </c>
      <c r="P321" s="373"/>
    </row>
    <row r="322" spans="1:16" x14ac:dyDescent="0.2">
      <c r="A322" s="407" t="str">
        <f>'Приложение № 3 (№6 к ГП)'!A684</f>
        <v>5.1.2.4.</v>
      </c>
      <c r="B322" s="419" t="str">
        <f>'Приложение № 3 (№6 к ГП)'!B684</f>
        <v>Гражданско-патриотическое воспитание, краеведение</v>
      </c>
      <c r="C322" s="407" t="s">
        <v>126</v>
      </c>
      <c r="D322" s="225">
        <v>789</v>
      </c>
      <c r="E322" s="225" t="s">
        <v>127</v>
      </c>
      <c r="F322" s="225" t="s">
        <v>128</v>
      </c>
      <c r="G322" s="225" t="s">
        <v>56</v>
      </c>
      <c r="H322" s="227">
        <f>'Приложение № 3 (№6 к ГП)'!E686</f>
        <v>0</v>
      </c>
      <c r="I322" s="227">
        <f>'Приложение № 3 (№6 к ГП)'!F686</f>
        <v>0</v>
      </c>
      <c r="J322" s="227">
        <f>'Приложение № 3 (№6 к ГП)'!G686</f>
        <v>1100</v>
      </c>
      <c r="K322" s="227"/>
      <c r="L322" s="227"/>
      <c r="M322" s="227"/>
      <c r="N322" s="227"/>
      <c r="O322" s="227"/>
      <c r="P322" s="412">
        <f>SUM(H322,I322,J322,K323,L323,M323,N323,O323)</f>
        <v>6600</v>
      </c>
    </row>
    <row r="323" spans="1:16" ht="23.25" customHeight="1" x14ac:dyDescent="0.2">
      <c r="A323" s="400"/>
      <c r="B323" s="420"/>
      <c r="C323" s="400"/>
      <c r="D323" s="225">
        <v>789</v>
      </c>
      <c r="E323" s="225" t="s">
        <v>127</v>
      </c>
      <c r="F323" s="225" t="s">
        <v>260</v>
      </c>
      <c r="G323" s="225" t="s">
        <v>56</v>
      </c>
      <c r="H323" s="206"/>
      <c r="I323" s="206"/>
      <c r="J323" s="206"/>
      <c r="K323" s="206">
        <f>'Приложение № 3 (№6 к ГП)'!H686</f>
        <v>1100</v>
      </c>
      <c r="L323" s="206">
        <f>'Приложение № 3 (№6 к ГП)'!I686</f>
        <v>1100</v>
      </c>
      <c r="M323" s="206">
        <f>'Приложение № 3 (№6 к ГП)'!J686</f>
        <v>1100</v>
      </c>
      <c r="N323" s="206">
        <f>'Приложение № 3 (№6 к ГП)'!K686</f>
        <v>1100</v>
      </c>
      <c r="O323" s="206">
        <f>'Приложение № 3 (№6 к ГП)'!L686</f>
        <v>1100</v>
      </c>
      <c r="P323" s="373"/>
    </row>
    <row r="324" spans="1:16" ht="45.75" customHeight="1" x14ac:dyDescent="0.2">
      <c r="A324" s="407" t="str">
        <f>'Приложение № 3 (№6 к ГП)'!A691</f>
        <v>5.1.2.5.</v>
      </c>
      <c r="B324" s="419" t="str">
        <f>'Приложение № 3 (№6 к ГП)'!B691</f>
        <v>Профилактика незаконного потребления наркотических средств и психотропных веществ, наркомании, социальная реабилитация, социальная и трудовая реинтеграция лиц, потребляющих наркотические средства или психотропные вещества</v>
      </c>
      <c r="C324" s="407" t="s">
        <v>123</v>
      </c>
      <c r="D324" s="225">
        <v>785</v>
      </c>
      <c r="E324" s="225" t="s">
        <v>45</v>
      </c>
      <c r="F324" s="225" t="s">
        <v>128</v>
      </c>
      <c r="G324" s="225" t="s">
        <v>56</v>
      </c>
      <c r="H324" s="227">
        <f>'Приложение № 3 (№6 к ГП)'!E693</f>
        <v>0</v>
      </c>
      <c r="I324" s="227">
        <f>'Приложение № 3 (№6 к ГП)'!F693</f>
        <v>0</v>
      </c>
      <c r="J324" s="227">
        <f>'Приложение № 3 (№6 к ГП)'!G693</f>
        <v>600</v>
      </c>
      <c r="K324" s="227"/>
      <c r="L324" s="227"/>
      <c r="M324" s="227"/>
      <c r="N324" s="227"/>
      <c r="O324" s="227"/>
      <c r="P324" s="412">
        <f>SUM(H324,I324,J324,K325,L325,M325,N325,O325)</f>
        <v>3999.4</v>
      </c>
    </row>
    <row r="325" spans="1:16" ht="74.25" customHeight="1" x14ac:dyDescent="0.2">
      <c r="A325" s="400"/>
      <c r="B325" s="420"/>
      <c r="C325" s="400"/>
      <c r="D325" s="225">
        <v>785</v>
      </c>
      <c r="E325" s="225" t="s">
        <v>45</v>
      </c>
      <c r="F325" s="225" t="s">
        <v>260</v>
      </c>
      <c r="G325" s="225" t="s">
        <v>56</v>
      </c>
      <c r="H325" s="206"/>
      <c r="I325" s="206"/>
      <c r="J325" s="206"/>
      <c r="K325" s="206">
        <f>'Приложение № 3 (№6 к ГП)'!H693</f>
        <v>999.4</v>
      </c>
      <c r="L325" s="206">
        <f>'Приложение № 3 (№6 к ГП)'!I693</f>
        <v>600</v>
      </c>
      <c r="M325" s="206">
        <f>'Приложение № 3 (№6 к ГП)'!J693</f>
        <v>600</v>
      </c>
      <c r="N325" s="206">
        <f>'Приложение № 3 (№6 к ГП)'!K693</f>
        <v>600</v>
      </c>
      <c r="O325" s="206">
        <f>'Приложение № 3 (№6 к ГП)'!L693</f>
        <v>600</v>
      </c>
      <c r="P325" s="373"/>
    </row>
    <row r="326" spans="1:16" ht="45.75" customHeight="1" x14ac:dyDescent="0.2">
      <c r="A326" s="228" t="str">
        <f>'Приложение № 3 (№6 к ГП)'!A698</f>
        <v>5.1.3.</v>
      </c>
      <c r="B326" s="249" t="str">
        <f>'Приложение № 3 (№6 к ГП)'!B698</f>
        <v>Имущественная поддержка СО НКО</v>
      </c>
      <c r="C326" s="228" t="s">
        <v>46</v>
      </c>
      <c r="D326" s="246" t="s">
        <v>47</v>
      </c>
      <c r="E326" s="225" t="s">
        <v>32</v>
      </c>
      <c r="F326" s="225" t="s">
        <v>32</v>
      </c>
      <c r="G326" s="225" t="s">
        <v>32</v>
      </c>
      <c r="H326" s="227">
        <f t="shared" ref="H326:O326" si="21">SUM(H327)</f>
        <v>0</v>
      </c>
      <c r="I326" s="227">
        <f t="shared" si="21"/>
        <v>0</v>
      </c>
      <c r="J326" s="227">
        <f t="shared" si="21"/>
        <v>0</v>
      </c>
      <c r="K326" s="227">
        <f t="shared" si="21"/>
        <v>0</v>
      </c>
      <c r="L326" s="227">
        <f t="shared" si="21"/>
        <v>0</v>
      </c>
      <c r="M326" s="227">
        <f t="shared" si="21"/>
        <v>0</v>
      </c>
      <c r="N326" s="227">
        <f t="shared" si="21"/>
        <v>0</v>
      </c>
      <c r="O326" s="227">
        <f t="shared" si="21"/>
        <v>0</v>
      </c>
      <c r="P326" s="227">
        <f t="shared" ref="P326:P338" si="22">SUM(H326:O326)</f>
        <v>0</v>
      </c>
    </row>
    <row r="327" spans="1:16" ht="45.75" customHeight="1" x14ac:dyDescent="0.2">
      <c r="A327" s="228" t="str">
        <f>'Приложение № 3 (№6 к ГП)'!A705</f>
        <v>5.1.3.1.</v>
      </c>
      <c r="B327" s="249" t="str">
        <f>'Приложение № 3 (№6 к ГП)'!B705</f>
        <v xml:space="preserve">Предоставление во владение и (или) в пользование СО НКО имущества Приморского края </v>
      </c>
      <c r="C327" s="228" t="s">
        <v>46</v>
      </c>
      <c r="D327" s="246" t="s">
        <v>47</v>
      </c>
      <c r="E327" s="225" t="s">
        <v>32</v>
      </c>
      <c r="F327" s="225" t="s">
        <v>32</v>
      </c>
      <c r="G327" s="225" t="s">
        <v>32</v>
      </c>
      <c r="H327" s="227">
        <f>'Приложение № 3 (№6 к ГП)'!E707</f>
        <v>0</v>
      </c>
      <c r="I327" s="227">
        <f>'Приложение № 3 (№6 к ГП)'!F707</f>
        <v>0</v>
      </c>
      <c r="J327" s="227">
        <f>'Приложение № 3 (№6 к ГП)'!G707</f>
        <v>0</v>
      </c>
      <c r="K327" s="227">
        <f>'Приложение № 3 (№6 к ГП)'!H707</f>
        <v>0</v>
      </c>
      <c r="L327" s="227">
        <f>'Приложение № 3 (№6 к ГП)'!I707</f>
        <v>0</v>
      </c>
      <c r="M327" s="227">
        <f>'Приложение № 3 (№6 к ГП)'!J707</f>
        <v>0</v>
      </c>
      <c r="N327" s="227">
        <f>'Приложение № 3 (№6 к ГП)'!K707</f>
        <v>0</v>
      </c>
      <c r="O327" s="227">
        <f>'Приложение № 3 (№6 к ГП)'!L707</f>
        <v>0</v>
      </c>
      <c r="P327" s="227">
        <f t="shared" si="22"/>
        <v>0</v>
      </c>
    </row>
    <row r="328" spans="1:16" ht="48" customHeight="1" x14ac:dyDescent="0.2">
      <c r="A328" s="407" t="str">
        <f>'Приложение № 3 (№6 к ГП)'!A712</f>
        <v>5.1.4.</v>
      </c>
      <c r="B328" s="419" t="str">
        <f>'Приложение № 3 (№6 к ГП)'!B712</f>
        <v>Информационная поддержка СО НКО</v>
      </c>
      <c r="C328" s="228" t="s">
        <v>33</v>
      </c>
      <c r="D328" s="225" t="s">
        <v>350</v>
      </c>
      <c r="E328" s="225" t="s">
        <v>32</v>
      </c>
      <c r="F328" s="428" t="s">
        <v>32</v>
      </c>
      <c r="G328" s="225" t="s">
        <v>32</v>
      </c>
      <c r="H328" s="227">
        <f t="shared" ref="H328:O328" si="23">H331</f>
        <v>0</v>
      </c>
      <c r="I328" s="227">
        <f t="shared" si="23"/>
        <v>0</v>
      </c>
      <c r="J328" s="227">
        <f t="shared" si="23"/>
        <v>0</v>
      </c>
      <c r="K328" s="227">
        <f t="shared" si="23"/>
        <v>0</v>
      </c>
      <c r="L328" s="227">
        <f t="shared" si="23"/>
        <v>0</v>
      </c>
      <c r="M328" s="227">
        <f t="shared" si="23"/>
        <v>0</v>
      </c>
      <c r="N328" s="227">
        <f t="shared" si="23"/>
        <v>0</v>
      </c>
      <c r="O328" s="227">
        <f t="shared" si="23"/>
        <v>0</v>
      </c>
      <c r="P328" s="227">
        <f t="shared" si="22"/>
        <v>0</v>
      </c>
    </row>
    <row r="329" spans="1:16" ht="33.75" customHeight="1" x14ac:dyDescent="0.2">
      <c r="A329" s="393"/>
      <c r="B329" s="455"/>
      <c r="C329" s="228" t="s">
        <v>126</v>
      </c>
      <c r="D329" s="225" t="s">
        <v>218</v>
      </c>
      <c r="E329" s="225" t="s">
        <v>32</v>
      </c>
      <c r="F329" s="429"/>
      <c r="G329" s="225" t="s">
        <v>32</v>
      </c>
      <c r="H329" s="227">
        <f t="shared" ref="H329:O329" si="24">H333</f>
        <v>0</v>
      </c>
      <c r="I329" s="227">
        <f t="shared" si="24"/>
        <v>0</v>
      </c>
      <c r="J329" s="227">
        <f t="shared" si="24"/>
        <v>0</v>
      </c>
      <c r="K329" s="227">
        <f t="shared" si="24"/>
        <v>0</v>
      </c>
      <c r="L329" s="227">
        <f t="shared" si="24"/>
        <v>0</v>
      </c>
      <c r="M329" s="227">
        <f t="shared" si="24"/>
        <v>0</v>
      </c>
      <c r="N329" s="227">
        <f t="shared" si="24"/>
        <v>0</v>
      </c>
      <c r="O329" s="227">
        <f t="shared" si="24"/>
        <v>0</v>
      </c>
      <c r="P329" s="227">
        <f t="shared" si="22"/>
        <v>0</v>
      </c>
    </row>
    <row r="330" spans="1:16" ht="48.75" customHeight="1" x14ac:dyDescent="0.2">
      <c r="A330" s="400"/>
      <c r="B330" s="420"/>
      <c r="C330" s="228" t="s">
        <v>125</v>
      </c>
      <c r="D330" s="225" t="s">
        <v>352</v>
      </c>
      <c r="E330" s="225" t="s">
        <v>32</v>
      </c>
      <c r="F330" s="430"/>
      <c r="G330" s="225" t="s">
        <v>32</v>
      </c>
      <c r="H330" s="227">
        <f t="shared" ref="H330:O330" si="25">H332</f>
        <v>0</v>
      </c>
      <c r="I330" s="227">
        <f t="shared" si="25"/>
        <v>0</v>
      </c>
      <c r="J330" s="227">
        <f t="shared" si="25"/>
        <v>0</v>
      </c>
      <c r="K330" s="227">
        <f t="shared" si="25"/>
        <v>0</v>
      </c>
      <c r="L330" s="227">
        <f t="shared" si="25"/>
        <v>0</v>
      </c>
      <c r="M330" s="227">
        <f t="shared" si="25"/>
        <v>0</v>
      </c>
      <c r="N330" s="227">
        <f t="shared" si="25"/>
        <v>0</v>
      </c>
      <c r="O330" s="227">
        <f t="shared" si="25"/>
        <v>0</v>
      </c>
      <c r="P330" s="227">
        <f t="shared" si="22"/>
        <v>0</v>
      </c>
    </row>
    <row r="331" spans="1:16" ht="78" customHeight="1" x14ac:dyDescent="0.2">
      <c r="A331" s="203" t="str">
        <f>'Приложение № 3 (№6 к ГП)'!A719</f>
        <v>5.1.4.1.</v>
      </c>
      <c r="B331" s="204" t="str">
        <f>'Приложение № 3 (№6 к ГП)'!B719</f>
        <v>Создание и обеспечение функционирования раздела на сайте Администрации Приморского края по поддержке СО НКО</v>
      </c>
      <c r="C331" s="228" t="s">
        <v>130</v>
      </c>
      <c r="D331" s="207" t="s">
        <v>350</v>
      </c>
      <c r="E331" s="207" t="s">
        <v>32</v>
      </c>
      <c r="F331" s="207" t="s">
        <v>32</v>
      </c>
      <c r="G331" s="207" t="s">
        <v>32</v>
      </c>
      <c r="H331" s="205">
        <f>'Приложение № 3 (№6 к ГП)'!E721</f>
        <v>0</v>
      </c>
      <c r="I331" s="205">
        <f>'Приложение № 3 (№6 к ГП)'!F721</f>
        <v>0</v>
      </c>
      <c r="J331" s="205">
        <f>'Приложение № 3 (№6 к ГП)'!G721</f>
        <v>0</v>
      </c>
      <c r="K331" s="205">
        <f>'Приложение № 3 (№6 к ГП)'!H721</f>
        <v>0</v>
      </c>
      <c r="L331" s="205">
        <f>'Приложение № 3 (№6 к ГП)'!I721</f>
        <v>0</v>
      </c>
      <c r="M331" s="205">
        <f>'Приложение № 3 (№6 к ГП)'!J721</f>
        <v>0</v>
      </c>
      <c r="N331" s="205">
        <f>'Приложение № 3 (№6 к ГП)'!K721</f>
        <v>0</v>
      </c>
      <c r="O331" s="205">
        <f>'Приложение № 3 (№6 к ГП)'!L721</f>
        <v>0</v>
      </c>
      <c r="P331" s="227">
        <f t="shared" si="22"/>
        <v>0</v>
      </c>
    </row>
    <row r="332" spans="1:16" ht="61.5" customHeight="1" x14ac:dyDescent="0.2">
      <c r="A332" s="228" t="str">
        <f>'Приложение № 3 (№6 к ГП)'!A726</f>
        <v>5.1.4.2.</v>
      </c>
      <c r="B332" s="249" t="str">
        <f>'Приложение № 3 (№6 к ГП)'!B726</f>
        <v xml:space="preserve">Обеспечение  освещения деятельности СО НКО, благотворительной деятельности и добровольчества в средствах массовой информации Приморского края </v>
      </c>
      <c r="C332" s="228" t="s">
        <v>129</v>
      </c>
      <c r="D332" s="225" t="s">
        <v>352</v>
      </c>
      <c r="E332" s="225" t="s">
        <v>32</v>
      </c>
      <c r="F332" s="225" t="s">
        <v>32</v>
      </c>
      <c r="G332" s="225" t="s">
        <v>32</v>
      </c>
      <c r="H332" s="227">
        <f>'Приложение № 3 (№6 к ГП)'!E728</f>
        <v>0</v>
      </c>
      <c r="I332" s="227">
        <f>'Приложение № 3 (№6 к ГП)'!F728</f>
        <v>0</v>
      </c>
      <c r="J332" s="227">
        <f>'Приложение № 3 (№6 к ГП)'!G728</f>
        <v>0</v>
      </c>
      <c r="K332" s="227">
        <f>'Приложение № 3 (№6 к ГП)'!H728</f>
        <v>0</v>
      </c>
      <c r="L332" s="227">
        <f>'Приложение № 3 (№6 к ГП)'!I728</f>
        <v>0</v>
      </c>
      <c r="M332" s="227">
        <f>'Приложение № 3 (№6 к ГП)'!J728</f>
        <v>0</v>
      </c>
      <c r="N332" s="227">
        <f>'Приложение № 3 (№6 к ГП)'!K728</f>
        <v>0</v>
      </c>
      <c r="O332" s="227">
        <f>'Приложение № 3 (№6 к ГП)'!L728</f>
        <v>0</v>
      </c>
      <c r="P332" s="227">
        <f t="shared" si="22"/>
        <v>0</v>
      </c>
    </row>
    <row r="333" spans="1:16" ht="36.75" customHeight="1" x14ac:dyDescent="0.2">
      <c r="A333" s="228" t="str">
        <f>'Приложение № 3 (№6 к ГП)'!A733</f>
        <v>5.1.4.3.</v>
      </c>
      <c r="B333" s="249" t="str">
        <f>'Приложение № 3 (№6 к ГП)'!B733</f>
        <v>Формирование и ведение краевого реестра СО НКО – получателей поддержки</v>
      </c>
      <c r="C333" s="228" t="s">
        <v>126</v>
      </c>
      <c r="D333" s="225" t="s">
        <v>218</v>
      </c>
      <c r="E333" s="225" t="s">
        <v>32</v>
      </c>
      <c r="F333" s="225" t="s">
        <v>32</v>
      </c>
      <c r="G333" s="225" t="s">
        <v>32</v>
      </c>
      <c r="H333" s="227">
        <f>'Приложение № 3 (№6 к ГП)'!E735</f>
        <v>0</v>
      </c>
      <c r="I333" s="227">
        <f>'Приложение № 3 (№6 к ГП)'!F735</f>
        <v>0</v>
      </c>
      <c r="J333" s="227">
        <f>'Приложение № 3 (№6 к ГП)'!G735</f>
        <v>0</v>
      </c>
      <c r="K333" s="227">
        <f>'Приложение № 3 (№6 к ГП)'!H735</f>
        <v>0</v>
      </c>
      <c r="L333" s="227">
        <f>'Приложение № 3 (№6 к ГП)'!I735</f>
        <v>0</v>
      </c>
      <c r="M333" s="227">
        <f>'Приложение № 3 (№6 к ГП)'!J735</f>
        <v>0</v>
      </c>
      <c r="N333" s="227">
        <f>'Приложение № 3 (№6 к ГП)'!K735</f>
        <v>0</v>
      </c>
      <c r="O333" s="227">
        <f>'Приложение № 3 (№6 к ГП)'!L735</f>
        <v>0</v>
      </c>
      <c r="P333" s="227">
        <f t="shared" si="22"/>
        <v>0</v>
      </c>
    </row>
    <row r="334" spans="1:16" ht="59.25" customHeight="1" x14ac:dyDescent="0.2">
      <c r="A334" s="139" t="s">
        <v>13</v>
      </c>
      <c r="B334" s="252" t="str">
        <f>'Приложение № 3 (№6 к ГП)'!B740</f>
        <v>Основное мероприятие «Поддержка иных общественных организаций в Приморском крае»</v>
      </c>
      <c r="C334" s="139" t="s">
        <v>126</v>
      </c>
      <c r="D334" s="247" t="s">
        <v>218</v>
      </c>
      <c r="E334" s="247" t="s">
        <v>127</v>
      </c>
      <c r="F334" s="247" t="s">
        <v>247</v>
      </c>
      <c r="G334" s="246" t="s">
        <v>32</v>
      </c>
      <c r="H334" s="234">
        <f>SUM(H335:H338)</f>
        <v>0</v>
      </c>
      <c r="I334" s="234">
        <f t="shared" ref="I334:O334" si="26">SUM(I335:I338)</f>
        <v>0</v>
      </c>
      <c r="J334" s="234">
        <f t="shared" si="26"/>
        <v>0</v>
      </c>
      <c r="K334" s="234">
        <f t="shared" si="26"/>
        <v>19060</v>
      </c>
      <c r="L334" s="234">
        <f t="shared" si="26"/>
        <v>19060</v>
      </c>
      <c r="M334" s="234">
        <f t="shared" si="26"/>
        <v>19060</v>
      </c>
      <c r="N334" s="234">
        <f t="shared" si="26"/>
        <v>19060</v>
      </c>
      <c r="O334" s="234">
        <f t="shared" si="26"/>
        <v>19060</v>
      </c>
      <c r="P334" s="234">
        <f t="shared" si="22"/>
        <v>95300</v>
      </c>
    </row>
    <row r="335" spans="1:16" ht="69.75" customHeight="1" x14ac:dyDescent="0.2">
      <c r="A335" s="228" t="str">
        <f>'Приложение № 3 (№6 к ГП)'!A747</f>
        <v>5.2.1.</v>
      </c>
      <c r="B335" s="249" t="str">
        <f>'Приложение № 3 (№6 к ГП)'!B747</f>
        <v>Предоставление субсидий Приморской краевой организации общероссийской общественной организации «Всероссийское общество инвалидов»</v>
      </c>
      <c r="C335" s="228" t="s">
        <v>126</v>
      </c>
      <c r="D335" s="121" t="s">
        <v>218</v>
      </c>
      <c r="E335" s="121" t="s">
        <v>127</v>
      </c>
      <c r="F335" s="121" t="s">
        <v>248</v>
      </c>
      <c r="G335" s="121" t="s">
        <v>56</v>
      </c>
      <c r="H335" s="227">
        <f>'Приложение № 3 (№6 к ГП)'!E749</f>
        <v>0</v>
      </c>
      <c r="I335" s="227">
        <f>'Приложение № 3 (№6 к ГП)'!F749</f>
        <v>0</v>
      </c>
      <c r="J335" s="227">
        <f>'Приложение № 3 (№6 к ГП)'!G749</f>
        <v>0</v>
      </c>
      <c r="K335" s="227">
        <f>'Приложение № 3 (№6 к ГП)'!H749</f>
        <v>8060</v>
      </c>
      <c r="L335" s="227">
        <f>'Приложение № 3 (№6 к ГП)'!I749</f>
        <v>8060</v>
      </c>
      <c r="M335" s="227">
        <f>'Приложение № 3 (№6 к ГП)'!J749</f>
        <v>8060</v>
      </c>
      <c r="N335" s="227">
        <f>'Приложение № 3 (№6 к ГП)'!K749</f>
        <v>8060</v>
      </c>
      <c r="O335" s="227">
        <f>'Приложение № 3 (№6 к ГП)'!L749</f>
        <v>8060</v>
      </c>
      <c r="P335" s="227">
        <f t="shared" si="22"/>
        <v>40300</v>
      </c>
    </row>
    <row r="336" spans="1:16" ht="87" customHeight="1" x14ac:dyDescent="0.2">
      <c r="A336" s="228" t="str">
        <f>'Приложение № 3 (№6 к ГП)'!A754</f>
        <v>5.2.2.</v>
      </c>
      <c r="B336" s="249" t="str">
        <f>'Приложение № 3 (№6 к ГП)'!B754</f>
        <v>Предоставление субсидий Приморской краевой организации Общероссийской общественной организации инвалидов «Всероссийское ордена Трудового Красного Знамени общество слепых»</v>
      </c>
      <c r="C336" s="228" t="s">
        <v>126</v>
      </c>
      <c r="D336" s="121" t="s">
        <v>218</v>
      </c>
      <c r="E336" s="121" t="s">
        <v>127</v>
      </c>
      <c r="F336" s="121" t="s">
        <v>249</v>
      </c>
      <c r="G336" s="121" t="s">
        <v>56</v>
      </c>
      <c r="H336" s="227">
        <f>'Приложение № 3 (№6 к ГП)'!E756</f>
        <v>0</v>
      </c>
      <c r="I336" s="227">
        <f>'Приложение № 3 (№6 к ГП)'!F756</f>
        <v>0</v>
      </c>
      <c r="J336" s="227">
        <f>'Приложение № 3 (№6 к ГП)'!G756</f>
        <v>0</v>
      </c>
      <c r="K336" s="227">
        <f>'Приложение № 3 (№6 к ГП)'!H756</f>
        <v>550</v>
      </c>
      <c r="L336" s="227">
        <f>'Приложение № 3 (№6 к ГП)'!I756</f>
        <v>550</v>
      </c>
      <c r="M336" s="227">
        <f>'Приложение № 3 (№6 к ГП)'!J756</f>
        <v>550</v>
      </c>
      <c r="N336" s="227">
        <f>'Приложение № 3 (№6 к ГП)'!K756</f>
        <v>550</v>
      </c>
      <c r="O336" s="227">
        <f>'[2]Приложение № 7 (приложение № 6)'!L714</f>
        <v>550</v>
      </c>
      <c r="P336" s="227">
        <f t="shared" si="22"/>
        <v>2750</v>
      </c>
    </row>
    <row r="337" spans="1:17" ht="72" customHeight="1" x14ac:dyDescent="0.2">
      <c r="A337" s="228" t="str">
        <f>'Приложение № 3 (№6 к ГП)'!A761</f>
        <v>5.2.3.</v>
      </c>
      <c r="B337" s="249" t="str">
        <f>'Приложение № 3 (№6 к ГП)'!B761</f>
        <v>Предоставление субсидий Приморскому региональному отделению Общероссийской общественной организации инвалидов «Всероссийское общество глухих»</v>
      </c>
      <c r="C337" s="228" t="s">
        <v>126</v>
      </c>
      <c r="D337" s="121" t="s">
        <v>218</v>
      </c>
      <c r="E337" s="121" t="s">
        <v>127</v>
      </c>
      <c r="F337" s="121" t="s">
        <v>261</v>
      </c>
      <c r="G337" s="121" t="s">
        <v>56</v>
      </c>
      <c r="H337" s="227">
        <f>'Приложение № 3 (№6 к ГП)'!E763</f>
        <v>0</v>
      </c>
      <c r="I337" s="227">
        <f>'Приложение № 3 (№6 к ГП)'!F763</f>
        <v>0</v>
      </c>
      <c r="J337" s="227">
        <f>'Приложение № 3 (№6 к ГП)'!G763</f>
        <v>0</v>
      </c>
      <c r="K337" s="227">
        <f>'Приложение № 3 (№6 к ГП)'!H763</f>
        <v>450</v>
      </c>
      <c r="L337" s="227">
        <f>'Приложение № 3 (№6 к ГП)'!I763</f>
        <v>450</v>
      </c>
      <c r="M337" s="227">
        <f>'Приложение № 3 (№6 к ГП)'!J763</f>
        <v>450</v>
      </c>
      <c r="N337" s="227">
        <f>'Приложение № 3 (№6 к ГП)'!K763</f>
        <v>450</v>
      </c>
      <c r="O337" s="227">
        <f>'Приложение № 3 (№6 к ГП)'!L763</f>
        <v>450</v>
      </c>
      <c r="P337" s="227">
        <f t="shared" si="22"/>
        <v>2250</v>
      </c>
      <c r="Q337" s="152"/>
    </row>
    <row r="338" spans="1:17" ht="61.5" customHeight="1" x14ac:dyDescent="0.2">
      <c r="A338" s="228" t="str">
        <f>'Приложение № 3 (№6 к ГП)'!A768</f>
        <v>5.2.4.</v>
      </c>
      <c r="B338" s="249" t="str">
        <f>'Приложение № 3 (№6 к ГП)'!B768</f>
        <v>Предоставление субсидий Приморской краевой общественной организации ветеранов (пенсионеров) войны, труда, Вооруженных Сил и правоохранительных органов</v>
      </c>
      <c r="C338" s="228" t="s">
        <v>126</v>
      </c>
      <c r="D338" s="121" t="s">
        <v>218</v>
      </c>
      <c r="E338" s="121" t="s">
        <v>127</v>
      </c>
      <c r="F338" s="121" t="s">
        <v>262</v>
      </c>
      <c r="G338" s="121" t="s">
        <v>56</v>
      </c>
      <c r="H338" s="227">
        <f>'Приложение № 3 (№6 к ГП)'!E770</f>
        <v>0</v>
      </c>
      <c r="I338" s="227">
        <f>'Приложение № 3 (№6 к ГП)'!F770</f>
        <v>0</v>
      </c>
      <c r="J338" s="227">
        <f>'Приложение № 3 (№6 к ГП)'!G770</f>
        <v>0</v>
      </c>
      <c r="K338" s="227">
        <f>'Приложение № 3 (№6 к ГП)'!H770</f>
        <v>10000</v>
      </c>
      <c r="L338" s="227">
        <f>'Приложение № 3 (№6 к ГП)'!I770</f>
        <v>10000</v>
      </c>
      <c r="M338" s="227">
        <f>'Приложение № 3 (№6 к ГП)'!J770</f>
        <v>10000</v>
      </c>
      <c r="N338" s="227">
        <f>'Приложение № 3 (№6 к ГП)'!K770</f>
        <v>10000</v>
      </c>
      <c r="O338" s="227">
        <f>'Приложение № 3 (№6 к ГП)'!L770</f>
        <v>10000</v>
      </c>
      <c r="P338" s="227">
        <f t="shared" si="22"/>
        <v>50000</v>
      </c>
    </row>
    <row r="339" spans="1:17" x14ac:dyDescent="0.2">
      <c r="P339" s="153" t="s">
        <v>355</v>
      </c>
    </row>
    <row r="341" spans="1:17" ht="15.75" customHeight="1" x14ac:dyDescent="0.2"/>
    <row r="342" spans="1:17" ht="46.5" customHeight="1" x14ac:dyDescent="0.2"/>
    <row r="343" spans="1:17" ht="62.25" customHeight="1" x14ac:dyDescent="0.2"/>
    <row r="344" spans="1:17" ht="64.5" customHeight="1" x14ac:dyDescent="0.2">
      <c r="J344" s="153"/>
    </row>
    <row r="345" spans="1:17" ht="62.25" customHeight="1" x14ac:dyDescent="0.2"/>
    <row r="346" spans="1:17" ht="63.75" customHeight="1" x14ac:dyDescent="0.2"/>
    <row r="347" spans="1:17" ht="69" customHeight="1" x14ac:dyDescent="0.2"/>
    <row r="348" spans="1:17" ht="57" customHeight="1" x14ac:dyDescent="0.2"/>
  </sheetData>
  <mergeCells count="716">
    <mergeCell ref="A322:A323"/>
    <mergeCell ref="B322:B323"/>
    <mergeCell ref="C322:C323"/>
    <mergeCell ref="P322:P323"/>
    <mergeCell ref="A324:A325"/>
    <mergeCell ref="B324:B325"/>
    <mergeCell ref="C324:C325"/>
    <mergeCell ref="P324:P325"/>
    <mergeCell ref="A328:A330"/>
    <mergeCell ref="B328:B330"/>
    <mergeCell ref="F328:F330"/>
    <mergeCell ref="A316:A317"/>
    <mergeCell ref="B316:B317"/>
    <mergeCell ref="C316:C317"/>
    <mergeCell ref="P316:P317"/>
    <mergeCell ref="A318:A319"/>
    <mergeCell ref="B318:B319"/>
    <mergeCell ref="C318:C319"/>
    <mergeCell ref="P318:P319"/>
    <mergeCell ref="A320:A321"/>
    <mergeCell ref="B320:B321"/>
    <mergeCell ref="C320:C321"/>
    <mergeCell ref="P320:P321"/>
    <mergeCell ref="A312:A315"/>
    <mergeCell ref="B312:B315"/>
    <mergeCell ref="C312:C313"/>
    <mergeCell ref="P312:P313"/>
    <mergeCell ref="C314:C315"/>
    <mergeCell ref="P314:P315"/>
    <mergeCell ref="P306:P309"/>
    <mergeCell ref="C308:C309"/>
    <mergeCell ref="D308:D309"/>
    <mergeCell ref="E308:E309"/>
    <mergeCell ref="F308:F309"/>
    <mergeCell ref="O308:O309"/>
    <mergeCell ref="A310:A311"/>
    <mergeCell ref="B310:B311"/>
    <mergeCell ref="C310:C311"/>
    <mergeCell ref="G308:G309"/>
    <mergeCell ref="H308:H309"/>
    <mergeCell ref="I308:I309"/>
    <mergeCell ref="J308:J309"/>
    <mergeCell ref="P310:P311"/>
    <mergeCell ref="K308:K309"/>
    <mergeCell ref="L308:L309"/>
    <mergeCell ref="A300:A305"/>
    <mergeCell ref="B300:B305"/>
    <mergeCell ref="A306:A309"/>
    <mergeCell ref="B306:B309"/>
    <mergeCell ref="C306:C307"/>
    <mergeCell ref="M308:M309"/>
    <mergeCell ref="N308:N309"/>
    <mergeCell ref="C286:C289"/>
    <mergeCell ref="B298:B299"/>
    <mergeCell ref="C298:C299"/>
    <mergeCell ref="K286:K287"/>
    <mergeCell ref="L286:L287"/>
    <mergeCell ref="M286:M287"/>
    <mergeCell ref="M288:M289"/>
    <mergeCell ref="A290:A291"/>
    <mergeCell ref="B290:B291"/>
    <mergeCell ref="C290:C291"/>
    <mergeCell ref="P298:P299"/>
    <mergeCell ref="A292:A293"/>
    <mergeCell ref="B292:B293"/>
    <mergeCell ref="C292:C293"/>
    <mergeCell ref="P292:P293"/>
    <mergeCell ref="A294:A295"/>
    <mergeCell ref="B294:B295"/>
    <mergeCell ref="C294:C295"/>
    <mergeCell ref="P286:P289"/>
    <mergeCell ref="F288:F289"/>
    <mergeCell ref="G288:G289"/>
    <mergeCell ref="H288:H289"/>
    <mergeCell ref="I288:I289"/>
    <mergeCell ref="J288:J289"/>
    <mergeCell ref="K288:K289"/>
    <mergeCell ref="A296:A297"/>
    <mergeCell ref="B296:B297"/>
    <mergeCell ref="C296:C297"/>
    <mergeCell ref="P296:P297"/>
    <mergeCell ref="A298:A299"/>
    <mergeCell ref="L288:L289"/>
    <mergeCell ref="P294:P295"/>
    <mergeCell ref="N288:N289"/>
    <mergeCell ref="O288:O289"/>
    <mergeCell ref="P290:P291"/>
    <mergeCell ref="A286:A289"/>
    <mergeCell ref="B286:B289"/>
    <mergeCell ref="A278:A279"/>
    <mergeCell ref="B278:B279"/>
    <mergeCell ref="C278:C279"/>
    <mergeCell ref="P278:P279"/>
    <mergeCell ref="A280:A281"/>
    <mergeCell ref="B280:B281"/>
    <mergeCell ref="C280:C281"/>
    <mergeCell ref="P280:P281"/>
    <mergeCell ref="A282:A283"/>
    <mergeCell ref="B282:B283"/>
    <mergeCell ref="C282:C283"/>
    <mergeCell ref="N286:N287"/>
    <mergeCell ref="O286:O287"/>
    <mergeCell ref="P282:P283"/>
    <mergeCell ref="A284:A285"/>
    <mergeCell ref="B284:B285"/>
    <mergeCell ref="C284:C285"/>
    <mergeCell ref="P284:P285"/>
    <mergeCell ref="M273:M274"/>
    <mergeCell ref="N273:N274"/>
    <mergeCell ref="O273:O274"/>
    <mergeCell ref="P273:P275"/>
    <mergeCell ref="B273:B275"/>
    <mergeCell ref="C273:C275"/>
    <mergeCell ref="K273:K274"/>
    <mergeCell ref="A276:A277"/>
    <mergeCell ref="B276:B277"/>
    <mergeCell ref="C276:C277"/>
    <mergeCell ref="P276:P277"/>
    <mergeCell ref="P269:P270"/>
    <mergeCell ref="A271:A272"/>
    <mergeCell ref="B271:B272"/>
    <mergeCell ref="C271:C272"/>
    <mergeCell ref="P271:P272"/>
    <mergeCell ref="A273:A275"/>
    <mergeCell ref="L273:L274"/>
    <mergeCell ref="M265:M267"/>
    <mergeCell ref="N265:N267"/>
    <mergeCell ref="O265:O267"/>
    <mergeCell ref="A269:A270"/>
    <mergeCell ref="B269:B270"/>
    <mergeCell ref="C269:C270"/>
    <mergeCell ref="G263:G267"/>
    <mergeCell ref="H263:H264"/>
    <mergeCell ref="I263:I264"/>
    <mergeCell ref="P263:P267"/>
    <mergeCell ref="F265:F267"/>
    <mergeCell ref="H265:H267"/>
    <mergeCell ref="I265:I267"/>
    <mergeCell ref="J265:J267"/>
    <mergeCell ref="K265:K267"/>
    <mergeCell ref="L265:L267"/>
    <mergeCell ref="J263:J264"/>
    <mergeCell ref="O258:O259"/>
    <mergeCell ref="P259:P262"/>
    <mergeCell ref="F260:F262"/>
    <mergeCell ref="G260:G262"/>
    <mergeCell ref="H260:H262"/>
    <mergeCell ref="I260:I262"/>
    <mergeCell ref="J260:J262"/>
    <mergeCell ref="O260:O262"/>
    <mergeCell ref="L263:L264"/>
    <mergeCell ref="L260:L262"/>
    <mergeCell ref="M260:M262"/>
    <mergeCell ref="N260:N262"/>
    <mergeCell ref="M263:M264"/>
    <mergeCell ref="N263:N264"/>
    <mergeCell ref="O263:O264"/>
    <mergeCell ref="K258:K259"/>
    <mergeCell ref="K260:K262"/>
    <mergeCell ref="L258:L259"/>
    <mergeCell ref="M258:M259"/>
    <mergeCell ref="N258:N259"/>
    <mergeCell ref="K263:K264"/>
    <mergeCell ref="A263:A267"/>
    <mergeCell ref="B263:B267"/>
    <mergeCell ref="C263:C267"/>
    <mergeCell ref="D263:D267"/>
    <mergeCell ref="E263:E267"/>
    <mergeCell ref="F263:F264"/>
    <mergeCell ref="A258:A262"/>
    <mergeCell ref="B258:B262"/>
    <mergeCell ref="C258:C262"/>
    <mergeCell ref="D258:D262"/>
    <mergeCell ref="E258:E262"/>
    <mergeCell ref="A248:A250"/>
    <mergeCell ref="B248:B250"/>
    <mergeCell ref="C248:C250"/>
    <mergeCell ref="D248:D250"/>
    <mergeCell ref="E248:E250"/>
    <mergeCell ref="F248:F250"/>
    <mergeCell ref="O248:O250"/>
    <mergeCell ref="P248:P250"/>
    <mergeCell ref="A251:A257"/>
    <mergeCell ref="B251:B257"/>
    <mergeCell ref="C251:C257"/>
    <mergeCell ref="P251:P252"/>
    <mergeCell ref="P254:P255"/>
    <mergeCell ref="P256:P257"/>
    <mergeCell ref="G248:G250"/>
    <mergeCell ref="H248:H250"/>
    <mergeCell ref="M248:M250"/>
    <mergeCell ref="N248:N250"/>
    <mergeCell ref="I248:I250"/>
    <mergeCell ref="J248:J250"/>
    <mergeCell ref="K248:K250"/>
    <mergeCell ref="L248:L250"/>
    <mergeCell ref="P242:P244"/>
    <mergeCell ref="E243:E244"/>
    <mergeCell ref="G243:G244"/>
    <mergeCell ref="A245:A247"/>
    <mergeCell ref="B245:B247"/>
    <mergeCell ref="C245:C247"/>
    <mergeCell ref="D245:D247"/>
    <mergeCell ref="E245:E247"/>
    <mergeCell ref="K245:K246"/>
    <mergeCell ref="L245:L246"/>
    <mergeCell ref="M245:M246"/>
    <mergeCell ref="N245:N246"/>
    <mergeCell ref="O245:O246"/>
    <mergeCell ref="P245:P247"/>
    <mergeCell ref="G246:G247"/>
    <mergeCell ref="A242:A244"/>
    <mergeCell ref="B242:B244"/>
    <mergeCell ref="C242:C244"/>
    <mergeCell ref="D242:D244"/>
    <mergeCell ref="K242:K243"/>
    <mergeCell ref="L242:L243"/>
    <mergeCell ref="M242:M243"/>
    <mergeCell ref="N242:N243"/>
    <mergeCell ref="O242:O243"/>
    <mergeCell ref="O236:O237"/>
    <mergeCell ref="P236:P238"/>
    <mergeCell ref="G237:G238"/>
    <mergeCell ref="A239:A241"/>
    <mergeCell ref="B239:B241"/>
    <mergeCell ref="C239:C241"/>
    <mergeCell ref="D239:D241"/>
    <mergeCell ref="E239:E241"/>
    <mergeCell ref="K239:K240"/>
    <mergeCell ref="L239:L240"/>
    <mergeCell ref="M239:M240"/>
    <mergeCell ref="N239:N240"/>
    <mergeCell ref="O239:O240"/>
    <mergeCell ref="P239:P241"/>
    <mergeCell ref="G240:G241"/>
    <mergeCell ref="A236:A238"/>
    <mergeCell ref="B236:B238"/>
    <mergeCell ref="C236:C238"/>
    <mergeCell ref="D236:D238"/>
    <mergeCell ref="E236:E238"/>
    <mergeCell ref="K236:K237"/>
    <mergeCell ref="L236:L237"/>
    <mergeCell ref="M236:M237"/>
    <mergeCell ref="N236:N237"/>
    <mergeCell ref="A216:A217"/>
    <mergeCell ref="B216:B232"/>
    <mergeCell ref="C216:C232"/>
    <mergeCell ref="P216:P217"/>
    <mergeCell ref="P218:P220"/>
    <mergeCell ref="A233:A235"/>
    <mergeCell ref="B233:B235"/>
    <mergeCell ref="C233:C235"/>
    <mergeCell ref="D233:D235"/>
    <mergeCell ref="E233:E235"/>
    <mergeCell ref="K233:K234"/>
    <mergeCell ref="L233:L234"/>
    <mergeCell ref="M233:M234"/>
    <mergeCell ref="N233:N234"/>
    <mergeCell ref="O233:O234"/>
    <mergeCell ref="P233:P235"/>
    <mergeCell ref="G234:G235"/>
    <mergeCell ref="P210:P215"/>
    <mergeCell ref="F212:F215"/>
    <mergeCell ref="G212:G215"/>
    <mergeCell ref="H212:H215"/>
    <mergeCell ref="I212:I215"/>
    <mergeCell ref="J212:J215"/>
    <mergeCell ref="K212:K215"/>
    <mergeCell ref="L212:L215"/>
    <mergeCell ref="M212:M215"/>
    <mergeCell ref="N212:N215"/>
    <mergeCell ref="O212:O215"/>
    <mergeCell ref="K208:K209"/>
    <mergeCell ref="L208:L209"/>
    <mergeCell ref="M208:M209"/>
    <mergeCell ref="N208:N209"/>
    <mergeCell ref="O208:O209"/>
    <mergeCell ref="A210:A215"/>
    <mergeCell ref="B210:B215"/>
    <mergeCell ref="C210:C215"/>
    <mergeCell ref="D210:D215"/>
    <mergeCell ref="E210:E215"/>
    <mergeCell ref="F210:F211"/>
    <mergeCell ref="G210:G211"/>
    <mergeCell ref="H210:H211"/>
    <mergeCell ref="I210:I211"/>
    <mergeCell ref="J210:J211"/>
    <mergeCell ref="K210:K211"/>
    <mergeCell ref="L210:L211"/>
    <mergeCell ref="M210:M211"/>
    <mergeCell ref="N210:N211"/>
    <mergeCell ref="O210:O211"/>
    <mergeCell ref="A198:A203"/>
    <mergeCell ref="B198:B203"/>
    <mergeCell ref="C198:C203"/>
    <mergeCell ref="P198:P203"/>
    <mergeCell ref="A204:A209"/>
    <mergeCell ref="B204:B209"/>
    <mergeCell ref="C204:C209"/>
    <mergeCell ref="D204:D209"/>
    <mergeCell ref="E204:E209"/>
    <mergeCell ref="K204:K207"/>
    <mergeCell ref="L204:L207"/>
    <mergeCell ref="M204:M207"/>
    <mergeCell ref="N204:N207"/>
    <mergeCell ref="O204:O207"/>
    <mergeCell ref="P204:P209"/>
    <mergeCell ref="F205:F207"/>
    <mergeCell ref="G205:G209"/>
    <mergeCell ref="H205:H207"/>
    <mergeCell ref="I205:I207"/>
    <mergeCell ref="J205:J207"/>
    <mergeCell ref="F208:F209"/>
    <mergeCell ref="H208:H209"/>
    <mergeCell ref="I208:I209"/>
    <mergeCell ref="J208:J209"/>
    <mergeCell ref="A191:A193"/>
    <mergeCell ref="B191:B193"/>
    <mergeCell ref="C191:C193"/>
    <mergeCell ref="K191:K192"/>
    <mergeCell ref="L191:L192"/>
    <mergeCell ref="M191:M192"/>
    <mergeCell ref="N191:N192"/>
    <mergeCell ref="O191:O192"/>
    <mergeCell ref="P191:P193"/>
    <mergeCell ref="A188:A190"/>
    <mergeCell ref="B188:B190"/>
    <mergeCell ref="C188:C190"/>
    <mergeCell ref="K188:K189"/>
    <mergeCell ref="L188:L189"/>
    <mergeCell ref="M188:M189"/>
    <mergeCell ref="N188:N189"/>
    <mergeCell ref="O188:O189"/>
    <mergeCell ref="P188:P190"/>
    <mergeCell ref="P182:P184"/>
    <mergeCell ref="A185:A187"/>
    <mergeCell ref="B185:B187"/>
    <mergeCell ref="C185:C187"/>
    <mergeCell ref="K185:K186"/>
    <mergeCell ref="L185:L186"/>
    <mergeCell ref="M185:M186"/>
    <mergeCell ref="N185:N186"/>
    <mergeCell ref="O185:O186"/>
    <mergeCell ref="P185:P187"/>
    <mergeCell ref="A182:A184"/>
    <mergeCell ref="B182:B184"/>
    <mergeCell ref="C182:C184"/>
    <mergeCell ref="D182:D183"/>
    <mergeCell ref="E182:E183"/>
    <mergeCell ref="F182:F183"/>
    <mergeCell ref="G182:G183"/>
    <mergeCell ref="H182:H183"/>
    <mergeCell ref="I182:I183"/>
    <mergeCell ref="J182:J183"/>
    <mergeCell ref="K182:K183"/>
    <mergeCell ref="L182:L183"/>
    <mergeCell ref="M182:M183"/>
    <mergeCell ref="N182:N183"/>
    <mergeCell ref="P172:P173"/>
    <mergeCell ref="A174:A175"/>
    <mergeCell ref="B174:B175"/>
    <mergeCell ref="C174:C175"/>
    <mergeCell ref="P174:P175"/>
    <mergeCell ref="A176:A179"/>
    <mergeCell ref="B176:B179"/>
    <mergeCell ref="C176:C179"/>
    <mergeCell ref="K176:K177"/>
    <mergeCell ref="L176:L177"/>
    <mergeCell ref="M176:M177"/>
    <mergeCell ref="N176:N177"/>
    <mergeCell ref="O176:O177"/>
    <mergeCell ref="P176:P179"/>
    <mergeCell ref="O182:O183"/>
    <mergeCell ref="A169:A171"/>
    <mergeCell ref="B169:B171"/>
    <mergeCell ref="C169:C171"/>
    <mergeCell ref="K169:K170"/>
    <mergeCell ref="L169:L170"/>
    <mergeCell ref="M169:M170"/>
    <mergeCell ref="N169:N170"/>
    <mergeCell ref="O169:O170"/>
    <mergeCell ref="A172:A173"/>
    <mergeCell ref="B172:B173"/>
    <mergeCell ref="C172:C173"/>
    <mergeCell ref="P169:P171"/>
    <mergeCell ref="A167:A168"/>
    <mergeCell ref="B167:B168"/>
    <mergeCell ref="C167:C168"/>
    <mergeCell ref="K167:K168"/>
    <mergeCell ref="L167:L168"/>
    <mergeCell ref="M167:M168"/>
    <mergeCell ref="N167:N168"/>
    <mergeCell ref="O167:O168"/>
    <mergeCell ref="P167:P168"/>
    <mergeCell ref="A165:A166"/>
    <mergeCell ref="B165:B166"/>
    <mergeCell ref="C165:C166"/>
    <mergeCell ref="K165:K166"/>
    <mergeCell ref="L165:L166"/>
    <mergeCell ref="M165:M166"/>
    <mergeCell ref="N165:N166"/>
    <mergeCell ref="O165:O166"/>
    <mergeCell ref="P165:P166"/>
    <mergeCell ref="A160:A164"/>
    <mergeCell ref="B160:B164"/>
    <mergeCell ref="C160:C164"/>
    <mergeCell ref="K160:K161"/>
    <mergeCell ref="L160:L161"/>
    <mergeCell ref="M160:M161"/>
    <mergeCell ref="N160:N161"/>
    <mergeCell ref="O160:O161"/>
    <mergeCell ref="P160:P161"/>
    <mergeCell ref="P162:P164"/>
    <mergeCell ref="M155:M156"/>
    <mergeCell ref="N155:N156"/>
    <mergeCell ref="O155:O156"/>
    <mergeCell ref="P155:P157"/>
    <mergeCell ref="A158:A159"/>
    <mergeCell ref="B158:B159"/>
    <mergeCell ref="C158:C159"/>
    <mergeCell ref="H158:H159"/>
    <mergeCell ref="I158:I159"/>
    <mergeCell ref="J158:J159"/>
    <mergeCell ref="K158:K159"/>
    <mergeCell ref="L158:L159"/>
    <mergeCell ref="M158:M159"/>
    <mergeCell ref="N158:N159"/>
    <mergeCell ref="O158:O159"/>
    <mergeCell ref="P158:P159"/>
    <mergeCell ref="A155:A157"/>
    <mergeCell ref="B155:B157"/>
    <mergeCell ref="C155:C157"/>
    <mergeCell ref="D155:D156"/>
    <mergeCell ref="E155:E156"/>
    <mergeCell ref="F155:F156"/>
    <mergeCell ref="G155:G156"/>
    <mergeCell ref="H155:H156"/>
    <mergeCell ref="I155:I156"/>
    <mergeCell ref="A147:A150"/>
    <mergeCell ref="B147:B150"/>
    <mergeCell ref="C147:C150"/>
    <mergeCell ref="K147:K148"/>
    <mergeCell ref="L147:L148"/>
    <mergeCell ref="J155:J156"/>
    <mergeCell ref="K155:K156"/>
    <mergeCell ref="L155:L156"/>
    <mergeCell ref="M147:M148"/>
    <mergeCell ref="N147:N148"/>
    <mergeCell ref="O147:O148"/>
    <mergeCell ref="P147:P150"/>
    <mergeCell ref="O137:O138"/>
    <mergeCell ref="P137:P139"/>
    <mergeCell ref="A140:A141"/>
    <mergeCell ref="B140:B141"/>
    <mergeCell ref="C140:C141"/>
    <mergeCell ref="P140:P141"/>
    <mergeCell ref="G137:G138"/>
    <mergeCell ref="H137:H138"/>
    <mergeCell ref="A142:A145"/>
    <mergeCell ref="B142:B145"/>
    <mergeCell ref="C142:C145"/>
    <mergeCell ref="K142:K143"/>
    <mergeCell ref="L142:L143"/>
    <mergeCell ref="M142:M143"/>
    <mergeCell ref="N142:N143"/>
    <mergeCell ref="O142:O143"/>
    <mergeCell ref="P142:P145"/>
    <mergeCell ref="J137:J138"/>
    <mergeCell ref="K137:K138"/>
    <mergeCell ref="L137:L138"/>
    <mergeCell ref="M137:M138"/>
    <mergeCell ref="N137:N138"/>
    <mergeCell ref="A137:A139"/>
    <mergeCell ref="B137:B139"/>
    <mergeCell ref="C137:C139"/>
    <mergeCell ref="D137:D138"/>
    <mergeCell ref="E137:E138"/>
    <mergeCell ref="F137:F138"/>
    <mergeCell ref="G135:G136"/>
    <mergeCell ref="H135:H136"/>
    <mergeCell ref="I137:I138"/>
    <mergeCell ref="A133:A134"/>
    <mergeCell ref="B133:B134"/>
    <mergeCell ref="C133:C134"/>
    <mergeCell ref="P133:P134"/>
    <mergeCell ref="A135:A136"/>
    <mergeCell ref="B135:B136"/>
    <mergeCell ref="C135:C136"/>
    <mergeCell ref="D135:D136"/>
    <mergeCell ref="E135:E136"/>
    <mergeCell ref="F135:F136"/>
    <mergeCell ref="O135:O136"/>
    <mergeCell ref="P135:P136"/>
    <mergeCell ref="M135:M136"/>
    <mergeCell ref="N135:N136"/>
    <mergeCell ref="I135:I136"/>
    <mergeCell ref="J135:J136"/>
    <mergeCell ref="K135:K136"/>
    <mergeCell ref="L135:L136"/>
    <mergeCell ref="A127:A128"/>
    <mergeCell ref="B127:B128"/>
    <mergeCell ref="C127:C128"/>
    <mergeCell ref="P127:P128"/>
    <mergeCell ref="A129:A130"/>
    <mergeCell ref="B129:B130"/>
    <mergeCell ref="C129:C130"/>
    <mergeCell ref="P129:P130"/>
    <mergeCell ref="A131:A132"/>
    <mergeCell ref="B131:B132"/>
    <mergeCell ref="C131:C132"/>
    <mergeCell ref="P131:P132"/>
    <mergeCell ref="A117:A119"/>
    <mergeCell ref="B117:B119"/>
    <mergeCell ref="C117:C119"/>
    <mergeCell ref="P117:P119"/>
    <mergeCell ref="A122:A124"/>
    <mergeCell ref="B122:B124"/>
    <mergeCell ref="C122:C123"/>
    <mergeCell ref="P122:P124"/>
    <mergeCell ref="A125:A126"/>
    <mergeCell ref="B125:B126"/>
    <mergeCell ref="C125:C126"/>
    <mergeCell ref="P125:P126"/>
    <mergeCell ref="D78:D80"/>
    <mergeCell ref="E78:E80"/>
    <mergeCell ref="F78:F80"/>
    <mergeCell ref="O78:O80"/>
    <mergeCell ref="P78:P80"/>
    <mergeCell ref="A96:A113"/>
    <mergeCell ref="B96:B113"/>
    <mergeCell ref="C96:C113"/>
    <mergeCell ref="D96:D97"/>
    <mergeCell ref="N96:N97"/>
    <mergeCell ref="O96:O97"/>
    <mergeCell ref="P96:P113"/>
    <mergeCell ref="A115:A116"/>
    <mergeCell ref="B115:B116"/>
    <mergeCell ref="C115:C116"/>
    <mergeCell ref="P115:P116"/>
    <mergeCell ref="G96:G97"/>
    <mergeCell ref="H96:H97"/>
    <mergeCell ref="E96:E97"/>
    <mergeCell ref="F96:F97"/>
    <mergeCell ref="G78:G79"/>
    <mergeCell ref="H78:H79"/>
    <mergeCell ref="I96:I97"/>
    <mergeCell ref="J96:J97"/>
    <mergeCell ref="K96:K97"/>
    <mergeCell ref="L96:L97"/>
    <mergeCell ref="M78:M80"/>
    <mergeCell ref="K78:K80"/>
    <mergeCell ref="L78:L80"/>
    <mergeCell ref="M96:M97"/>
    <mergeCell ref="N78:N80"/>
    <mergeCell ref="I78:I79"/>
    <mergeCell ref="J78:J80"/>
    <mergeCell ref="A78:A95"/>
    <mergeCell ref="B78:B95"/>
    <mergeCell ref="C78:C95"/>
    <mergeCell ref="J60:J61"/>
    <mergeCell ref="K60:K61"/>
    <mergeCell ref="L60:L61"/>
    <mergeCell ref="M60:M61"/>
    <mergeCell ref="N60:N61"/>
    <mergeCell ref="O60:O61"/>
    <mergeCell ref="P60:P62"/>
    <mergeCell ref="K62:K63"/>
    <mergeCell ref="L62:L63"/>
    <mergeCell ref="M62:M63"/>
    <mergeCell ref="N62:N63"/>
    <mergeCell ref="O62:O63"/>
    <mergeCell ref="A60:A77"/>
    <mergeCell ref="B60:B77"/>
    <mergeCell ref="C60:C77"/>
    <mergeCell ref="D60:D61"/>
    <mergeCell ref="E60:E61"/>
    <mergeCell ref="F60:F61"/>
    <mergeCell ref="G60:G61"/>
    <mergeCell ref="H60:H61"/>
    <mergeCell ref="I60:I61"/>
    <mergeCell ref="A57:A59"/>
    <mergeCell ref="B57:B59"/>
    <mergeCell ref="C57:C59"/>
    <mergeCell ref="K57:K58"/>
    <mergeCell ref="L57:L58"/>
    <mergeCell ref="M57:M58"/>
    <mergeCell ref="N57:N58"/>
    <mergeCell ref="O57:O58"/>
    <mergeCell ref="P57:P59"/>
    <mergeCell ref="A50:A51"/>
    <mergeCell ref="B50:B51"/>
    <mergeCell ref="C50:C51"/>
    <mergeCell ref="P50:P51"/>
    <mergeCell ref="A52:A53"/>
    <mergeCell ref="B52:B53"/>
    <mergeCell ref="C52:C53"/>
    <mergeCell ref="P52:P53"/>
    <mergeCell ref="A54:A56"/>
    <mergeCell ref="B54:B56"/>
    <mergeCell ref="C54:C56"/>
    <mergeCell ref="D54:D55"/>
    <mergeCell ref="E54:E55"/>
    <mergeCell ref="F54:F55"/>
    <mergeCell ref="G54:G55"/>
    <mergeCell ref="H54:H55"/>
    <mergeCell ref="I54:I55"/>
    <mergeCell ref="J54:J55"/>
    <mergeCell ref="K54:K55"/>
    <mergeCell ref="L54:L55"/>
    <mergeCell ref="M54:M55"/>
    <mergeCell ref="N54:N55"/>
    <mergeCell ref="O54:O55"/>
    <mergeCell ref="P54:P56"/>
    <mergeCell ref="N45:N46"/>
    <mergeCell ref="O45:O46"/>
    <mergeCell ref="P45:P47"/>
    <mergeCell ref="A48:A49"/>
    <mergeCell ref="B48:B49"/>
    <mergeCell ref="H48:H49"/>
    <mergeCell ref="I48:I49"/>
    <mergeCell ref="J48:J49"/>
    <mergeCell ref="K48:K49"/>
    <mergeCell ref="L48:L49"/>
    <mergeCell ref="M48:M49"/>
    <mergeCell ref="N48:N49"/>
    <mergeCell ref="O48:O49"/>
    <mergeCell ref="P48:P49"/>
    <mergeCell ref="A45:A47"/>
    <mergeCell ref="B45:B47"/>
    <mergeCell ref="C45:C47"/>
    <mergeCell ref="H45:H46"/>
    <mergeCell ref="I45:I46"/>
    <mergeCell ref="J45:J46"/>
    <mergeCell ref="K45:K46"/>
    <mergeCell ref="L45:L46"/>
    <mergeCell ref="M45:M46"/>
    <mergeCell ref="A42:A44"/>
    <mergeCell ref="B42:B44"/>
    <mergeCell ref="C42:C44"/>
    <mergeCell ref="K42:K43"/>
    <mergeCell ref="L42:L43"/>
    <mergeCell ref="M42:M43"/>
    <mergeCell ref="N42:N43"/>
    <mergeCell ref="O42:O43"/>
    <mergeCell ref="P42:P44"/>
    <mergeCell ref="A39:A41"/>
    <mergeCell ref="B39:B41"/>
    <mergeCell ref="C39:C41"/>
    <mergeCell ref="K39:K40"/>
    <mergeCell ref="L39:L40"/>
    <mergeCell ref="M39:M40"/>
    <mergeCell ref="N39:N40"/>
    <mergeCell ref="O39:O40"/>
    <mergeCell ref="P39:P41"/>
    <mergeCell ref="N32:N33"/>
    <mergeCell ref="O32:O33"/>
    <mergeCell ref="P32:P34"/>
    <mergeCell ref="A35:A38"/>
    <mergeCell ref="B35:B38"/>
    <mergeCell ref="C35:C37"/>
    <mergeCell ref="K35:K36"/>
    <mergeCell ref="L35:L36"/>
    <mergeCell ref="M35:M36"/>
    <mergeCell ref="N35:N36"/>
    <mergeCell ref="O35:O36"/>
    <mergeCell ref="P35:P37"/>
    <mergeCell ref="A32:A34"/>
    <mergeCell ref="B32:B34"/>
    <mergeCell ref="C32:C34"/>
    <mergeCell ref="H32:H33"/>
    <mergeCell ref="I32:I33"/>
    <mergeCell ref="J32:J33"/>
    <mergeCell ref="K32:K33"/>
    <mergeCell ref="L32:L33"/>
    <mergeCell ref="M32:M33"/>
    <mergeCell ref="A30:A31"/>
    <mergeCell ref="B30:B31"/>
    <mergeCell ref="C30:C31"/>
    <mergeCell ref="K30:K31"/>
    <mergeCell ref="L30:L31"/>
    <mergeCell ref="M30:M31"/>
    <mergeCell ref="N30:N31"/>
    <mergeCell ref="O30:O31"/>
    <mergeCell ref="P30:P31"/>
    <mergeCell ref="A28:A29"/>
    <mergeCell ref="B28:B29"/>
    <mergeCell ref="C28:C29"/>
    <mergeCell ref="P28:P29"/>
    <mergeCell ref="I24:I25"/>
    <mergeCell ref="J24:J25"/>
    <mergeCell ref="K24:K25"/>
    <mergeCell ref="L24:L25"/>
    <mergeCell ref="D24:D25"/>
    <mergeCell ref="G24:G25"/>
    <mergeCell ref="J1:P1"/>
    <mergeCell ref="M24:M25"/>
    <mergeCell ref="N24:N25"/>
    <mergeCell ref="P24:P26"/>
    <mergeCell ref="A3:P3"/>
    <mergeCell ref="A4:P4"/>
    <mergeCell ref="A7:A8"/>
    <mergeCell ref="B7:B8"/>
    <mergeCell ref="A24:A26"/>
    <mergeCell ref="F24:F25"/>
    <mergeCell ref="A10:A19"/>
    <mergeCell ref="B10:B19"/>
    <mergeCell ref="A20:A23"/>
    <mergeCell ref="B20:B23"/>
    <mergeCell ref="B24:B26"/>
    <mergeCell ref="E24:E25"/>
    <mergeCell ref="C24:C26"/>
    <mergeCell ref="H24:H25"/>
    <mergeCell ref="C7:C8"/>
    <mergeCell ref="D7:G7"/>
    <mergeCell ref="H7:P7"/>
    <mergeCell ref="O24:O25"/>
  </mergeCells>
  <pageMargins left="0.19685039370078741" right="0.15748031496062992" top="0.51181102362204722" bottom="0.19685039370078741" header="0.23622047244094491" footer="0.15748031496062992"/>
  <pageSetup paperSize="9" scale="50" fitToHeight="0" orientation="landscape" r:id="rId1"/>
  <headerFooter differentFirst="1">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F795"/>
  <sheetViews>
    <sheetView tabSelected="1" view="pageBreakPreview" zoomScale="55" zoomScaleNormal="70" zoomScaleSheetLayoutView="55" zoomScalePageLayoutView="60" workbookViewId="0">
      <selection activeCell="G8" sqref="G8"/>
    </sheetView>
  </sheetViews>
  <sheetFormatPr defaultRowHeight="15" x14ac:dyDescent="0.2"/>
  <cols>
    <col min="1" max="1" width="9.42578125" style="112" customWidth="1"/>
    <col min="2" max="2" width="39" style="112" customWidth="1"/>
    <col min="3" max="3" width="22.5703125" style="162" customWidth="1"/>
    <col min="4" max="4" width="13.28515625" style="163" customWidth="1"/>
    <col min="5" max="5" width="18.28515625" style="155" customWidth="1"/>
    <col min="6" max="6" width="16.140625" style="155" customWidth="1"/>
    <col min="7" max="7" width="17.85546875" style="155" customWidth="1"/>
    <col min="8" max="8" width="17.28515625" style="155" customWidth="1"/>
    <col min="9" max="9" width="17.7109375" style="155" customWidth="1"/>
    <col min="10" max="10" width="19.5703125" style="155" customWidth="1"/>
    <col min="11" max="11" width="18.28515625" style="155" customWidth="1"/>
    <col min="12" max="12" width="17.5703125" style="155" customWidth="1"/>
    <col min="13" max="13" width="16.7109375" style="156" customWidth="1"/>
    <col min="14" max="14" width="22" style="156" hidden="1" customWidth="1"/>
    <col min="15" max="15" width="24" style="156" customWidth="1"/>
    <col min="16" max="19" width="16.28515625" style="156" bestFit="1" customWidth="1"/>
    <col min="20" max="20" width="13" style="156" customWidth="1"/>
    <col min="21" max="22" width="13" style="156" bestFit="1" customWidth="1"/>
    <col min="23" max="23" width="14.42578125" style="156" bestFit="1" customWidth="1"/>
    <col min="24" max="25" width="10.5703125" style="156" customWidth="1"/>
    <col min="26" max="27" width="12.42578125" style="156" bestFit="1" customWidth="1"/>
    <col min="28" max="31" width="9.140625" style="156"/>
    <col min="32" max="32" width="9.85546875" style="156" bestFit="1" customWidth="1"/>
    <col min="33" max="16384" width="9.140625" style="156"/>
  </cols>
  <sheetData>
    <row r="1" spans="1:32" ht="332.25" customHeight="1" x14ac:dyDescent="0.35">
      <c r="A1" s="111"/>
      <c r="B1" s="111"/>
      <c r="C1" s="154"/>
      <c r="D1" s="154"/>
      <c r="F1" s="113"/>
      <c r="G1" s="113"/>
      <c r="H1" s="468" t="s">
        <v>912</v>
      </c>
      <c r="I1" s="468"/>
      <c r="J1" s="468"/>
      <c r="K1" s="468"/>
      <c r="L1" s="468"/>
      <c r="M1" s="468"/>
    </row>
    <row r="2" spans="1:32" ht="23.25" x14ac:dyDescent="0.35">
      <c r="A2" s="111"/>
      <c r="B2" s="111"/>
      <c r="C2" s="154"/>
      <c r="D2" s="154"/>
      <c r="E2" s="157"/>
      <c r="F2" s="250"/>
      <c r="G2" s="250"/>
      <c r="H2" s="250"/>
      <c r="I2" s="250"/>
      <c r="J2" s="250"/>
      <c r="K2" s="250"/>
      <c r="L2" s="250"/>
      <c r="M2" s="158"/>
    </row>
    <row r="3" spans="1:32" ht="40.5" customHeight="1" x14ac:dyDescent="0.2">
      <c r="A3" s="457" t="s">
        <v>113</v>
      </c>
      <c r="B3" s="457"/>
      <c r="C3" s="457"/>
      <c r="D3" s="457"/>
      <c r="E3" s="457"/>
      <c r="F3" s="457"/>
      <c r="G3" s="457"/>
      <c r="H3" s="457"/>
      <c r="I3" s="457"/>
      <c r="J3" s="457"/>
      <c r="K3" s="457"/>
      <c r="L3" s="457"/>
      <c r="M3" s="457"/>
      <c r="T3" s="159"/>
      <c r="U3" s="159"/>
      <c r="V3" s="159"/>
      <c r="W3" s="159"/>
      <c r="X3" s="159"/>
    </row>
    <row r="4" spans="1:32" ht="160.5" customHeight="1" x14ac:dyDescent="0.2">
      <c r="A4" s="458" t="s">
        <v>229</v>
      </c>
      <c r="B4" s="458"/>
      <c r="C4" s="458"/>
      <c r="D4" s="458"/>
      <c r="E4" s="458"/>
      <c r="F4" s="458"/>
      <c r="G4" s="458"/>
      <c r="H4" s="458"/>
      <c r="I4" s="458"/>
      <c r="J4" s="458"/>
      <c r="K4" s="458"/>
      <c r="L4" s="458"/>
      <c r="M4" s="458"/>
      <c r="T4" s="159"/>
      <c r="U4" s="159"/>
      <c r="V4" s="159"/>
      <c r="W4" s="159"/>
      <c r="X4" s="159"/>
    </row>
    <row r="5" spans="1:32" ht="15.75" customHeight="1" x14ac:dyDescent="0.2">
      <c r="A5" s="160"/>
      <c r="B5" s="160"/>
      <c r="C5" s="160"/>
      <c r="D5" s="161"/>
      <c r="E5" s="160"/>
      <c r="F5" s="160"/>
      <c r="G5" s="160"/>
      <c r="H5" s="188"/>
      <c r="I5" s="160"/>
      <c r="J5" s="160"/>
      <c r="K5" s="160"/>
      <c r="L5" s="160"/>
      <c r="T5" s="159"/>
      <c r="U5" s="159"/>
      <c r="V5" s="159"/>
      <c r="W5" s="159"/>
      <c r="X5" s="159"/>
    </row>
    <row r="6" spans="1:32" ht="11.25" hidden="1" customHeight="1" x14ac:dyDescent="0.2">
      <c r="O6" s="134"/>
      <c r="P6" s="134"/>
      <c r="Q6" s="134"/>
      <c r="R6" s="134"/>
      <c r="S6" s="134"/>
    </row>
    <row r="7" spans="1:32" ht="33" customHeight="1" x14ac:dyDescent="0.2">
      <c r="A7" s="459" t="s">
        <v>0</v>
      </c>
      <c r="B7" s="459" t="s">
        <v>839</v>
      </c>
      <c r="C7" s="449" t="s">
        <v>840</v>
      </c>
      <c r="D7" s="407" t="s">
        <v>29</v>
      </c>
      <c r="E7" s="462" t="s">
        <v>62</v>
      </c>
      <c r="F7" s="463"/>
      <c r="G7" s="463"/>
      <c r="H7" s="463"/>
      <c r="I7" s="463"/>
      <c r="J7" s="463"/>
      <c r="K7" s="463"/>
      <c r="L7" s="463"/>
      <c r="M7" s="464"/>
      <c r="N7" s="164"/>
    </row>
    <row r="8" spans="1:32" ht="78" customHeight="1" x14ac:dyDescent="0.2">
      <c r="A8" s="459"/>
      <c r="B8" s="459"/>
      <c r="C8" s="449"/>
      <c r="D8" s="400"/>
      <c r="E8" s="228">
        <v>2013</v>
      </c>
      <c r="F8" s="228">
        <v>2014</v>
      </c>
      <c r="G8" s="228">
        <v>2015</v>
      </c>
      <c r="H8" s="228">
        <v>2016</v>
      </c>
      <c r="I8" s="228">
        <v>2017</v>
      </c>
      <c r="J8" s="228">
        <v>2018</v>
      </c>
      <c r="K8" s="228">
        <v>2019</v>
      </c>
      <c r="L8" s="228">
        <v>2020</v>
      </c>
      <c r="M8" s="165" t="s">
        <v>111</v>
      </c>
      <c r="N8" s="164"/>
      <c r="Q8" s="166"/>
    </row>
    <row r="9" spans="1:32" x14ac:dyDescent="0.2">
      <c r="A9" s="226">
        <v>1</v>
      </c>
      <c r="B9" s="226">
        <v>2</v>
      </c>
      <c r="C9" s="128">
        <v>3</v>
      </c>
      <c r="D9" s="128">
        <v>4</v>
      </c>
      <c r="E9" s="128">
        <v>5</v>
      </c>
      <c r="F9" s="226">
        <v>6</v>
      </c>
      <c r="G9" s="226">
        <v>7</v>
      </c>
      <c r="H9" s="128">
        <v>8</v>
      </c>
      <c r="I9" s="128">
        <v>9</v>
      </c>
      <c r="J9" s="128">
        <v>10</v>
      </c>
      <c r="K9" s="128">
        <v>11</v>
      </c>
      <c r="L9" s="128">
        <v>12</v>
      </c>
      <c r="M9" s="128">
        <v>13</v>
      </c>
      <c r="N9" s="164"/>
      <c r="O9" s="167"/>
      <c r="P9" s="167"/>
      <c r="Q9" s="168"/>
      <c r="R9" s="168"/>
      <c r="S9" s="168"/>
    </row>
    <row r="10" spans="1:32" ht="15.75" customHeight="1" x14ac:dyDescent="0.25">
      <c r="A10" s="466"/>
      <c r="B10" s="465" t="s">
        <v>228</v>
      </c>
      <c r="C10" s="210" t="s">
        <v>3</v>
      </c>
      <c r="D10" s="251" t="s">
        <v>32</v>
      </c>
      <c r="E10" s="201">
        <f t="shared" ref="E10:L10" si="0">E27+E233+E429+E527+E632</f>
        <v>3384061.7902299999</v>
      </c>
      <c r="F10" s="201">
        <f t="shared" si="0"/>
        <v>7271300.1304200003</v>
      </c>
      <c r="G10" s="201">
        <f t="shared" si="0"/>
        <v>4319461.8065399993</v>
      </c>
      <c r="H10" s="201">
        <f t="shared" si="0"/>
        <v>3956711.1540000006</v>
      </c>
      <c r="I10" s="201">
        <f>I27+I233+I429+I527+I632</f>
        <v>7138005.709999999</v>
      </c>
      <c r="J10" s="201">
        <f t="shared" si="0"/>
        <v>5461052.6399999997</v>
      </c>
      <c r="K10" s="201">
        <f t="shared" si="0"/>
        <v>5955553.5499999998</v>
      </c>
      <c r="L10" s="201">
        <f t="shared" si="0"/>
        <v>5854485.0399999991</v>
      </c>
      <c r="M10" s="201">
        <f>SUM(E10:L10)</f>
        <v>43340631.821189992</v>
      </c>
      <c r="N10" s="169"/>
      <c r="O10" s="169"/>
      <c r="P10" s="169"/>
      <c r="Q10" s="169"/>
      <c r="R10" s="169"/>
      <c r="S10" s="169"/>
      <c r="T10" s="169"/>
      <c r="U10" s="169"/>
      <c r="V10" s="169"/>
      <c r="W10" s="169"/>
      <c r="X10" s="159"/>
      <c r="Y10" s="159"/>
    </row>
    <row r="11" spans="1:32" ht="15.75" customHeight="1" x14ac:dyDescent="0.25">
      <c r="A11" s="466"/>
      <c r="B11" s="465"/>
      <c r="C11" s="407" t="s">
        <v>114</v>
      </c>
      <c r="D11" s="251" t="s">
        <v>32</v>
      </c>
      <c r="E11" s="201">
        <f t="shared" ref="E11:L11" si="1">E234+E430+E633</f>
        <v>989883.09022999997</v>
      </c>
      <c r="F11" s="201">
        <f t="shared" si="1"/>
        <v>982649.72842000006</v>
      </c>
      <c r="G11" s="201">
        <f t="shared" si="1"/>
        <v>836304.03171999997</v>
      </c>
      <c r="H11" s="201">
        <f t="shared" si="1"/>
        <v>708733.38399999996</v>
      </c>
      <c r="I11" s="201">
        <f t="shared" si="1"/>
        <v>644130.6</v>
      </c>
      <c r="J11" s="201">
        <f t="shared" si="1"/>
        <v>200529</v>
      </c>
      <c r="K11" s="201">
        <f t="shared" si="1"/>
        <v>196834</v>
      </c>
      <c r="L11" s="201">
        <f t="shared" si="1"/>
        <v>196834</v>
      </c>
      <c r="M11" s="201">
        <f t="shared" ref="M11:M74" si="2">SUM(E11:L11)</f>
        <v>4755897.8343700003</v>
      </c>
      <c r="N11" s="169"/>
      <c r="O11" s="167"/>
      <c r="P11" s="167"/>
      <c r="Q11" s="167"/>
      <c r="R11" s="167"/>
      <c r="S11" s="167"/>
      <c r="T11" s="159"/>
      <c r="U11" s="159"/>
      <c r="V11" s="159"/>
      <c r="W11" s="159"/>
      <c r="X11" s="159"/>
      <c r="Y11" s="159"/>
      <c r="Z11" s="159"/>
    </row>
    <row r="12" spans="1:32" ht="15.75" x14ac:dyDescent="0.25">
      <c r="A12" s="466"/>
      <c r="B12" s="465"/>
      <c r="C12" s="393"/>
      <c r="D12" s="251">
        <v>784</v>
      </c>
      <c r="E12" s="201">
        <f>SUM(E28,E234)</f>
        <v>278798.09022999997</v>
      </c>
      <c r="F12" s="201">
        <f t="shared" ref="F12:L12" si="3">SUM(F28,F234)</f>
        <v>272917.72842</v>
      </c>
      <c r="G12" s="201">
        <f t="shared" si="3"/>
        <v>239901.93171999999</v>
      </c>
      <c r="H12" s="201">
        <f t="shared" si="3"/>
        <v>146958.78399999999</v>
      </c>
      <c r="I12" s="201">
        <f>SUM(I28,I234)</f>
        <v>92006</v>
      </c>
      <c r="J12" s="201">
        <f t="shared" si="3"/>
        <v>0</v>
      </c>
      <c r="K12" s="201">
        <f t="shared" si="3"/>
        <v>0</v>
      </c>
      <c r="L12" s="201">
        <f t="shared" si="3"/>
        <v>0</v>
      </c>
      <c r="M12" s="201">
        <f t="shared" si="2"/>
        <v>1030582.53437</v>
      </c>
      <c r="N12" s="169"/>
      <c r="O12" s="167"/>
      <c r="P12" s="167"/>
      <c r="Q12" s="167"/>
      <c r="R12" s="167"/>
      <c r="S12" s="167"/>
      <c r="T12" s="159"/>
      <c r="U12" s="159"/>
      <c r="V12" s="159"/>
      <c r="W12" s="159"/>
      <c r="X12" s="159"/>
      <c r="Y12" s="159"/>
      <c r="Z12" s="159"/>
    </row>
    <row r="13" spans="1:32" ht="15.75" customHeight="1" x14ac:dyDescent="0.25">
      <c r="A13" s="466"/>
      <c r="B13" s="465"/>
      <c r="C13" s="393"/>
      <c r="D13" s="251">
        <v>752</v>
      </c>
      <c r="E13" s="201">
        <f>SUM(E430)</f>
        <v>711085</v>
      </c>
      <c r="F13" s="201">
        <f t="shared" ref="F13:M13" si="4">SUM(F430)</f>
        <v>709732</v>
      </c>
      <c r="G13" s="201">
        <f t="shared" si="4"/>
        <v>596402.1</v>
      </c>
      <c r="H13" s="201">
        <f t="shared" si="4"/>
        <v>561774.6</v>
      </c>
      <c r="I13" s="201">
        <f t="shared" si="4"/>
        <v>552124.6</v>
      </c>
      <c r="J13" s="201">
        <f t="shared" si="4"/>
        <v>200529</v>
      </c>
      <c r="K13" s="201">
        <f t="shared" si="4"/>
        <v>196834</v>
      </c>
      <c r="L13" s="201">
        <f t="shared" si="4"/>
        <v>196834</v>
      </c>
      <c r="M13" s="201">
        <f t="shared" si="4"/>
        <v>3725315.3000000003</v>
      </c>
      <c r="N13" s="169"/>
      <c r="O13" s="167"/>
      <c r="P13" s="167"/>
      <c r="Q13" s="167"/>
      <c r="R13" s="167"/>
      <c r="S13" s="167"/>
      <c r="T13" s="159"/>
      <c r="U13" s="159"/>
      <c r="V13" s="159"/>
      <c r="W13" s="159"/>
      <c r="X13" s="159"/>
      <c r="Y13" s="159"/>
      <c r="Z13" s="159"/>
    </row>
    <row r="14" spans="1:32" ht="44.25" customHeight="1" x14ac:dyDescent="0.25">
      <c r="A14" s="466"/>
      <c r="B14" s="465"/>
      <c r="C14" s="400"/>
      <c r="D14" s="251">
        <v>789</v>
      </c>
      <c r="E14" s="201">
        <f>SUM(E633)</f>
        <v>0</v>
      </c>
      <c r="F14" s="201">
        <f t="shared" ref="F14:L14" si="5">SUM(F633)</f>
        <v>0</v>
      </c>
      <c r="G14" s="201">
        <f t="shared" si="5"/>
        <v>0</v>
      </c>
      <c r="H14" s="201">
        <f t="shared" si="5"/>
        <v>0</v>
      </c>
      <c r="I14" s="201">
        <f t="shared" si="5"/>
        <v>0</v>
      </c>
      <c r="J14" s="201">
        <f t="shared" si="5"/>
        <v>0</v>
      </c>
      <c r="K14" s="201">
        <f t="shared" si="5"/>
        <v>0</v>
      </c>
      <c r="L14" s="201">
        <f t="shared" si="5"/>
        <v>0</v>
      </c>
      <c r="M14" s="201">
        <f t="shared" si="2"/>
        <v>0</v>
      </c>
      <c r="N14" s="169"/>
      <c r="O14" s="167"/>
      <c r="P14" s="167"/>
      <c r="Q14" s="167"/>
      <c r="R14" s="167"/>
      <c r="S14" s="167"/>
      <c r="T14" s="159"/>
      <c r="U14" s="159"/>
      <c r="V14" s="159"/>
      <c r="W14" s="159"/>
      <c r="X14" s="159"/>
      <c r="Y14" s="159"/>
      <c r="Z14" s="159"/>
    </row>
    <row r="15" spans="1:32" ht="20.25" customHeight="1" x14ac:dyDescent="0.25">
      <c r="A15" s="466"/>
      <c r="B15" s="465"/>
      <c r="C15" s="407" t="s">
        <v>4</v>
      </c>
      <c r="D15" s="251" t="s">
        <v>32</v>
      </c>
      <c r="E15" s="201">
        <f t="shared" ref="E15:L15" si="6">SUM(E29,E30,E235,E431,E529,E634,E635,E31)</f>
        <v>2169618.1999999997</v>
      </c>
      <c r="F15" s="201">
        <f t="shared" si="6"/>
        <v>3001417.5219999999</v>
      </c>
      <c r="G15" s="201">
        <f>'Приложение № 2 (№5 к ГП)'!J10</f>
        <v>3340369.7779999999</v>
      </c>
      <c r="H15" s="201">
        <f t="shared" si="6"/>
        <v>3097770.63</v>
      </c>
      <c r="I15" s="201">
        <f t="shared" si="6"/>
        <v>4450763.4099999992</v>
      </c>
      <c r="J15" s="201">
        <f t="shared" si="6"/>
        <v>3721866.94</v>
      </c>
      <c r="K15" s="201">
        <f t="shared" si="6"/>
        <v>3720062.8499999996</v>
      </c>
      <c r="L15" s="201">
        <f t="shared" si="6"/>
        <v>3618994.34</v>
      </c>
      <c r="M15" s="201">
        <f t="shared" si="2"/>
        <v>27120863.669999998</v>
      </c>
      <c r="N15" s="169"/>
      <c r="O15" s="169"/>
      <c r="P15" s="169"/>
      <c r="Q15" s="169"/>
      <c r="R15" s="169"/>
      <c r="S15" s="169"/>
      <c r="T15" s="169"/>
      <c r="U15" s="169"/>
      <c r="V15" s="169"/>
      <c r="W15" s="169"/>
      <c r="X15" s="159"/>
      <c r="Y15" s="159"/>
      <c r="Z15" s="159"/>
      <c r="AA15" s="159"/>
      <c r="AB15" s="159"/>
      <c r="AC15" s="159"/>
      <c r="AD15" s="159"/>
      <c r="AE15" s="159"/>
      <c r="AF15" s="159"/>
    </row>
    <row r="16" spans="1:32" ht="15.75" x14ac:dyDescent="0.25">
      <c r="A16" s="466"/>
      <c r="B16" s="465"/>
      <c r="C16" s="393"/>
      <c r="D16" s="251">
        <v>784</v>
      </c>
      <c r="E16" s="201">
        <f>SUM(E29,E235)</f>
        <v>294750.3</v>
      </c>
      <c r="F16" s="201">
        <f t="shared" ref="F16:M16" si="7">SUM(F29,F235)</f>
        <v>147438.82199999999</v>
      </c>
      <c r="G16" s="201">
        <f t="shared" si="7"/>
        <v>183487.53681999998</v>
      </c>
      <c r="H16" s="201">
        <f t="shared" si="7"/>
        <v>193366.49</v>
      </c>
      <c r="I16" s="201">
        <f>SUM(I29,I235)</f>
        <v>236986.15</v>
      </c>
      <c r="J16" s="201">
        <f t="shared" si="7"/>
        <v>122607.09</v>
      </c>
      <c r="K16" s="201">
        <f t="shared" si="7"/>
        <v>122607.09</v>
      </c>
      <c r="L16" s="201">
        <f t="shared" si="7"/>
        <v>122507.09</v>
      </c>
      <c r="M16" s="201">
        <f t="shared" si="7"/>
        <v>1423750.5688199999</v>
      </c>
      <c r="N16" s="169"/>
      <c r="O16" s="167"/>
      <c r="P16" s="167"/>
      <c r="Q16" s="167"/>
      <c r="R16" s="167"/>
      <c r="S16" s="167"/>
      <c r="T16" s="159"/>
      <c r="U16" s="159"/>
      <c r="V16" s="159"/>
      <c r="W16" s="159"/>
      <c r="X16" s="159"/>
      <c r="Y16" s="159"/>
      <c r="Z16" s="159"/>
      <c r="AA16" s="159"/>
    </row>
    <row r="17" spans="1:27" ht="15.75" x14ac:dyDescent="0.25">
      <c r="A17" s="466"/>
      <c r="B17" s="465"/>
      <c r="C17" s="393"/>
      <c r="D17" s="251">
        <v>794</v>
      </c>
      <c r="E17" s="201">
        <f>SUM(E30)</f>
        <v>0</v>
      </c>
      <c r="F17" s="201">
        <f t="shared" ref="F17:M17" si="8">SUM(F30)</f>
        <v>0</v>
      </c>
      <c r="G17" s="201">
        <f t="shared" si="8"/>
        <v>100000</v>
      </c>
      <c r="H17" s="201">
        <f t="shared" si="8"/>
        <v>100000</v>
      </c>
      <c r="I17" s="201">
        <f t="shared" si="8"/>
        <v>200000</v>
      </c>
      <c r="J17" s="201">
        <f t="shared" si="8"/>
        <v>0</v>
      </c>
      <c r="K17" s="201">
        <f t="shared" si="8"/>
        <v>0</v>
      </c>
      <c r="L17" s="201">
        <f t="shared" si="8"/>
        <v>0</v>
      </c>
      <c r="M17" s="201">
        <f t="shared" si="8"/>
        <v>400000</v>
      </c>
      <c r="N17" s="169"/>
      <c r="O17" s="167"/>
      <c r="P17" s="167"/>
      <c r="Q17" s="167"/>
      <c r="R17" s="167"/>
      <c r="S17" s="167"/>
      <c r="T17" s="159"/>
      <c r="U17" s="159"/>
      <c r="V17" s="159"/>
      <c r="W17" s="159"/>
      <c r="X17" s="159"/>
      <c r="Y17" s="159"/>
      <c r="Z17" s="159"/>
      <c r="AA17" s="159"/>
    </row>
    <row r="18" spans="1:27" ht="15.75" x14ac:dyDescent="0.25">
      <c r="A18" s="466"/>
      <c r="B18" s="465"/>
      <c r="C18" s="393"/>
      <c r="D18" s="251">
        <v>752</v>
      </c>
      <c r="E18" s="201">
        <f>SUM(E431)</f>
        <v>1874867.9</v>
      </c>
      <c r="F18" s="201">
        <f t="shared" ref="F18:M18" si="9">SUM(F431)</f>
        <v>1734852.2</v>
      </c>
      <c r="G18" s="201">
        <f t="shared" si="9"/>
        <v>1972961.4</v>
      </c>
      <c r="H18" s="201">
        <f t="shared" si="9"/>
        <v>1676755.12</v>
      </c>
      <c r="I18" s="201">
        <f t="shared" si="9"/>
        <v>2680776.8999999994</v>
      </c>
      <c r="J18" s="201">
        <f t="shared" si="9"/>
        <v>2685733.8</v>
      </c>
      <c r="K18" s="201">
        <f t="shared" si="9"/>
        <v>2685733.8</v>
      </c>
      <c r="L18" s="201">
        <f t="shared" si="9"/>
        <v>2685733.8</v>
      </c>
      <c r="M18" s="201">
        <f t="shared" si="9"/>
        <v>17997414.920000002</v>
      </c>
      <c r="N18" s="169"/>
      <c r="O18" s="167"/>
      <c r="P18" s="167"/>
      <c r="Q18" s="167"/>
      <c r="R18" s="167"/>
      <c r="S18" s="167"/>
      <c r="T18" s="159"/>
      <c r="U18" s="159"/>
      <c r="V18" s="159"/>
      <c r="W18" s="159"/>
      <c r="X18" s="159"/>
      <c r="Y18" s="159"/>
      <c r="Z18" s="159"/>
      <c r="AA18" s="159"/>
    </row>
    <row r="19" spans="1:27" ht="15.75" x14ac:dyDescent="0.25">
      <c r="A19" s="466"/>
      <c r="B19" s="465"/>
      <c r="C19" s="393"/>
      <c r="D19" s="251">
        <v>779</v>
      </c>
      <c r="E19" s="201">
        <f>SUM(E529)</f>
        <v>0</v>
      </c>
      <c r="F19" s="201">
        <f t="shared" ref="F19:M19" si="10">SUM(F529)</f>
        <v>1119126.5</v>
      </c>
      <c r="G19" s="201">
        <f t="shared" si="10"/>
        <v>1075070.838</v>
      </c>
      <c r="H19" s="201">
        <f t="shared" si="10"/>
        <v>1089984.74</v>
      </c>
      <c r="I19" s="201">
        <f t="shared" si="10"/>
        <v>1295894.76</v>
      </c>
      <c r="J19" s="201">
        <f t="shared" si="10"/>
        <v>876420.45</v>
      </c>
      <c r="K19" s="201">
        <f t="shared" si="10"/>
        <v>874616.36</v>
      </c>
      <c r="L19" s="201">
        <f t="shared" si="10"/>
        <v>773647.85</v>
      </c>
      <c r="M19" s="201">
        <f t="shared" si="10"/>
        <v>7104761.4979999997</v>
      </c>
      <c r="N19" s="169"/>
      <c r="O19" s="167"/>
      <c r="P19" s="167"/>
      <c r="Q19" s="167"/>
      <c r="R19" s="167"/>
      <c r="S19" s="167"/>
      <c r="T19" s="159"/>
      <c r="U19" s="159"/>
      <c r="V19" s="159"/>
      <c r="W19" s="159"/>
      <c r="X19" s="159"/>
      <c r="Y19" s="159"/>
      <c r="Z19" s="159"/>
      <c r="AA19" s="159"/>
    </row>
    <row r="20" spans="1:27" ht="15.75" x14ac:dyDescent="0.25">
      <c r="A20" s="466"/>
      <c r="B20" s="465"/>
      <c r="C20" s="393"/>
      <c r="D20" s="251">
        <v>789</v>
      </c>
      <c r="E20" s="201">
        <f>SUM(E634)</f>
        <v>0</v>
      </c>
      <c r="F20" s="201">
        <f t="shared" ref="F20:M21" si="11">SUM(F634)</f>
        <v>0</v>
      </c>
      <c r="G20" s="201">
        <f t="shared" si="11"/>
        <v>4450</v>
      </c>
      <c r="H20" s="201">
        <f>SUM(H634)</f>
        <v>23819.85</v>
      </c>
      <c r="I20" s="201">
        <f t="shared" si="11"/>
        <v>23460</v>
      </c>
      <c r="J20" s="201">
        <f t="shared" si="11"/>
        <v>23460</v>
      </c>
      <c r="K20" s="201">
        <f t="shared" si="11"/>
        <v>23460</v>
      </c>
      <c r="L20" s="201">
        <f t="shared" si="11"/>
        <v>23460</v>
      </c>
      <c r="M20" s="201">
        <f t="shared" si="11"/>
        <v>122109.85</v>
      </c>
      <c r="N20" s="169"/>
      <c r="O20" s="167"/>
      <c r="P20" s="167"/>
      <c r="Q20" s="167"/>
      <c r="R20" s="167"/>
      <c r="S20" s="167"/>
      <c r="T20" s="159"/>
      <c r="U20" s="159"/>
      <c r="V20" s="159"/>
      <c r="W20" s="159"/>
      <c r="X20" s="159"/>
      <c r="Y20" s="159"/>
      <c r="Z20" s="159"/>
      <c r="AA20" s="159"/>
    </row>
    <row r="21" spans="1:27" ht="15.75" x14ac:dyDescent="0.25">
      <c r="A21" s="466"/>
      <c r="B21" s="465"/>
      <c r="C21" s="393"/>
      <c r="D21" s="251">
        <v>785</v>
      </c>
      <c r="E21" s="201">
        <f>SUM(E635)</f>
        <v>0</v>
      </c>
      <c r="F21" s="201">
        <f t="shared" si="11"/>
        <v>0</v>
      </c>
      <c r="G21" s="201">
        <f t="shared" si="11"/>
        <v>600</v>
      </c>
      <c r="H21" s="201">
        <f t="shared" si="11"/>
        <v>999.4</v>
      </c>
      <c r="I21" s="201">
        <f t="shared" si="11"/>
        <v>600</v>
      </c>
      <c r="J21" s="201">
        <f t="shared" si="11"/>
        <v>600</v>
      </c>
      <c r="K21" s="201">
        <f t="shared" si="11"/>
        <v>600</v>
      </c>
      <c r="L21" s="201">
        <f t="shared" si="11"/>
        <v>600</v>
      </c>
      <c r="M21" s="201">
        <f t="shared" si="11"/>
        <v>3999.4</v>
      </c>
      <c r="N21" s="169"/>
      <c r="O21" s="167"/>
      <c r="P21" s="167"/>
      <c r="Q21" s="167"/>
      <c r="R21" s="167"/>
      <c r="S21" s="167"/>
      <c r="T21" s="159"/>
      <c r="U21" s="159"/>
      <c r="V21" s="159"/>
      <c r="W21" s="159"/>
      <c r="X21" s="159"/>
      <c r="Y21" s="159"/>
      <c r="Z21" s="159"/>
      <c r="AA21" s="159"/>
    </row>
    <row r="22" spans="1:27" ht="15.75" x14ac:dyDescent="0.25">
      <c r="A22" s="466"/>
      <c r="B22" s="465"/>
      <c r="C22" s="393"/>
      <c r="D22" s="251">
        <v>798</v>
      </c>
      <c r="E22" s="201">
        <f>E31</f>
        <v>0</v>
      </c>
      <c r="F22" s="201">
        <f t="shared" ref="F22:L22" si="12">F31</f>
        <v>0</v>
      </c>
      <c r="G22" s="201">
        <f t="shared" si="12"/>
        <v>3800</v>
      </c>
      <c r="H22" s="201">
        <f t="shared" si="12"/>
        <v>12845.03</v>
      </c>
      <c r="I22" s="201">
        <f t="shared" si="12"/>
        <v>13045.6</v>
      </c>
      <c r="J22" s="201">
        <f t="shared" si="12"/>
        <v>13045.6</v>
      </c>
      <c r="K22" s="201">
        <f t="shared" si="12"/>
        <v>13045.6</v>
      </c>
      <c r="L22" s="201">
        <f t="shared" si="12"/>
        <v>13045.6</v>
      </c>
      <c r="M22" s="201">
        <f t="shared" si="2"/>
        <v>68827.429999999993</v>
      </c>
      <c r="N22" s="169"/>
      <c r="O22" s="167"/>
      <c r="P22" s="167"/>
      <c r="Q22" s="167"/>
      <c r="R22" s="167"/>
      <c r="S22" s="167"/>
      <c r="T22" s="159"/>
      <c r="U22" s="159"/>
      <c r="V22" s="159"/>
      <c r="W22" s="159"/>
      <c r="X22" s="159"/>
      <c r="Y22" s="159"/>
      <c r="Z22" s="159"/>
      <c r="AA22" s="159"/>
    </row>
    <row r="23" spans="1:27" ht="45.75" customHeight="1" x14ac:dyDescent="0.25">
      <c r="A23" s="466"/>
      <c r="B23" s="465"/>
      <c r="C23" s="228" t="s">
        <v>15</v>
      </c>
      <c r="D23" s="251" t="s">
        <v>109</v>
      </c>
      <c r="E23" s="201">
        <f t="shared" ref="E23:L26" si="13">E32+E236+E432+E530+E636</f>
        <v>40560.5</v>
      </c>
      <c r="F23" s="201">
        <f t="shared" si="13"/>
        <v>53232.88</v>
      </c>
      <c r="G23" s="201">
        <f t="shared" si="13"/>
        <v>42288</v>
      </c>
      <c r="H23" s="201">
        <f t="shared" si="13"/>
        <v>49627.199999999997</v>
      </c>
      <c r="I23" s="201">
        <f t="shared" si="13"/>
        <v>42611.7</v>
      </c>
      <c r="J23" s="201">
        <f t="shared" si="13"/>
        <v>38156.699999999997</v>
      </c>
      <c r="K23" s="201">
        <f t="shared" si="13"/>
        <v>38156.699999999997</v>
      </c>
      <c r="L23" s="201">
        <f t="shared" si="13"/>
        <v>38156.699999999997</v>
      </c>
      <c r="M23" s="201">
        <f t="shared" si="2"/>
        <v>342790.38000000006</v>
      </c>
      <c r="N23" s="169"/>
      <c r="O23" s="167"/>
      <c r="P23" s="167"/>
      <c r="Q23" s="167"/>
      <c r="R23" s="167"/>
      <c r="S23" s="167"/>
      <c r="T23" s="159"/>
      <c r="U23" s="159"/>
      <c r="V23" s="159"/>
      <c r="W23" s="159"/>
      <c r="X23" s="159"/>
      <c r="Y23" s="159"/>
      <c r="Z23" s="159"/>
    </row>
    <row r="24" spans="1:27" ht="82.5" customHeight="1" x14ac:dyDescent="0.25">
      <c r="A24" s="466"/>
      <c r="B24" s="465"/>
      <c r="C24" s="228" t="s">
        <v>5</v>
      </c>
      <c r="D24" s="251" t="s">
        <v>109</v>
      </c>
      <c r="E24" s="201">
        <f t="shared" si="13"/>
        <v>0</v>
      </c>
      <c r="F24" s="201">
        <f t="shared" si="13"/>
        <v>0</v>
      </c>
      <c r="G24" s="201">
        <f t="shared" si="13"/>
        <v>0</v>
      </c>
      <c r="H24" s="201">
        <f t="shared" si="13"/>
        <v>0</v>
      </c>
      <c r="I24" s="201">
        <f t="shared" si="13"/>
        <v>0</v>
      </c>
      <c r="J24" s="201">
        <f t="shared" si="13"/>
        <v>0</v>
      </c>
      <c r="K24" s="201">
        <f t="shared" si="13"/>
        <v>0</v>
      </c>
      <c r="L24" s="201">
        <f t="shared" si="13"/>
        <v>0</v>
      </c>
      <c r="M24" s="201">
        <f t="shared" si="2"/>
        <v>0</v>
      </c>
      <c r="N24" s="169"/>
      <c r="O24" s="167"/>
      <c r="P24" s="167"/>
      <c r="Q24" s="167"/>
      <c r="R24" s="167"/>
      <c r="S24" s="167"/>
      <c r="T24" s="159"/>
      <c r="U24" s="159"/>
      <c r="V24" s="159"/>
      <c r="W24" s="159"/>
      <c r="X24" s="159"/>
      <c r="Y24" s="159"/>
    </row>
    <row r="25" spans="1:27" ht="66.75" customHeight="1" x14ac:dyDescent="0.25">
      <c r="A25" s="466"/>
      <c r="B25" s="465"/>
      <c r="C25" s="228" t="s">
        <v>6</v>
      </c>
      <c r="D25" s="251" t="s">
        <v>109</v>
      </c>
      <c r="E25" s="201">
        <f t="shared" si="13"/>
        <v>0</v>
      </c>
      <c r="F25" s="201">
        <f t="shared" si="13"/>
        <v>0</v>
      </c>
      <c r="G25" s="201">
        <f t="shared" si="13"/>
        <v>0</v>
      </c>
      <c r="H25" s="201">
        <f t="shared" si="13"/>
        <v>0</v>
      </c>
      <c r="I25" s="201">
        <f t="shared" si="13"/>
        <v>0</v>
      </c>
      <c r="J25" s="201">
        <f t="shared" si="13"/>
        <v>0</v>
      </c>
      <c r="K25" s="201">
        <f t="shared" si="13"/>
        <v>0</v>
      </c>
      <c r="L25" s="201">
        <f t="shared" si="13"/>
        <v>0</v>
      </c>
      <c r="M25" s="201">
        <f>SUM(E25:L25)</f>
        <v>0</v>
      </c>
      <c r="N25" s="169"/>
      <c r="O25" s="167"/>
      <c r="P25" s="167"/>
      <c r="Q25" s="167"/>
      <c r="R25" s="167"/>
      <c r="S25" s="167"/>
      <c r="T25" s="159"/>
      <c r="U25" s="159"/>
      <c r="V25" s="159"/>
      <c r="W25" s="159"/>
      <c r="X25" s="159"/>
      <c r="Y25" s="159"/>
    </row>
    <row r="26" spans="1:27" ht="52.5" customHeight="1" x14ac:dyDescent="0.25">
      <c r="A26" s="466"/>
      <c r="B26" s="465"/>
      <c r="C26" s="228" t="s">
        <v>7</v>
      </c>
      <c r="D26" s="251" t="s">
        <v>109</v>
      </c>
      <c r="E26" s="201">
        <f t="shared" si="13"/>
        <v>184000</v>
      </c>
      <c r="F26" s="201">
        <f t="shared" si="13"/>
        <v>3234000</v>
      </c>
      <c r="G26" s="201">
        <f t="shared" si="13"/>
        <v>100500</v>
      </c>
      <c r="H26" s="201">
        <f t="shared" si="13"/>
        <v>100579.94</v>
      </c>
      <c r="I26" s="201">
        <f t="shared" si="13"/>
        <v>2000500</v>
      </c>
      <c r="J26" s="201">
        <f t="shared" si="13"/>
        <v>1500500</v>
      </c>
      <c r="K26" s="201">
        <f t="shared" si="13"/>
        <v>2000500</v>
      </c>
      <c r="L26" s="201">
        <f t="shared" si="13"/>
        <v>2000500</v>
      </c>
      <c r="M26" s="201">
        <f t="shared" si="2"/>
        <v>11121079.939999999</v>
      </c>
      <c r="N26" s="169"/>
      <c r="O26" s="167"/>
      <c r="P26" s="167"/>
      <c r="Q26" s="167"/>
      <c r="R26" s="167"/>
      <c r="S26" s="167"/>
      <c r="T26" s="159"/>
      <c r="U26" s="159"/>
      <c r="V26" s="159"/>
      <c r="W26" s="159"/>
      <c r="X26" s="159"/>
      <c r="Y26" s="159"/>
    </row>
    <row r="27" spans="1:27" ht="15.75" customHeight="1" x14ac:dyDescent="0.25">
      <c r="A27" s="405" t="s">
        <v>2</v>
      </c>
      <c r="B27" s="423" t="s">
        <v>224</v>
      </c>
      <c r="C27" s="251" t="s">
        <v>3</v>
      </c>
      <c r="D27" s="251" t="s">
        <v>109</v>
      </c>
      <c r="E27" s="201">
        <f>E36+E106+E120+E134+E148+E162+E190+E219</f>
        <v>410945.3</v>
      </c>
      <c r="F27" s="201">
        <f t="shared" ref="E27:L28" si="14">F36+F106+F120+F134+F148+F162+F190+F219</f>
        <v>3313633.8220000002</v>
      </c>
      <c r="G27" s="201">
        <f t="shared" si="14"/>
        <v>329553.54000000004</v>
      </c>
      <c r="H27" s="201">
        <f t="shared" si="14"/>
        <v>339404.5</v>
      </c>
      <c r="I27" s="201">
        <f t="shared" si="14"/>
        <v>2375910.04</v>
      </c>
      <c r="J27" s="201">
        <f t="shared" si="14"/>
        <v>1581985.98</v>
      </c>
      <c r="K27" s="201">
        <f t="shared" si="14"/>
        <v>2081985.98</v>
      </c>
      <c r="L27" s="201">
        <f t="shared" si="14"/>
        <v>2081985.98</v>
      </c>
      <c r="M27" s="201">
        <f t="shared" si="2"/>
        <v>12515405.142000001</v>
      </c>
      <c r="N27" s="169"/>
      <c r="O27" s="170"/>
      <c r="P27" s="159"/>
      <c r="Q27" s="171"/>
      <c r="U27" s="159"/>
      <c r="V27" s="159"/>
      <c r="W27" s="159"/>
      <c r="X27" s="159"/>
      <c r="Y27" s="159"/>
    </row>
    <row r="28" spans="1:27" ht="93" customHeight="1" x14ac:dyDescent="0.25">
      <c r="A28" s="422"/>
      <c r="B28" s="424"/>
      <c r="C28" s="228" t="s">
        <v>114</v>
      </c>
      <c r="D28" s="251" t="s">
        <v>109</v>
      </c>
      <c r="E28" s="201">
        <f t="shared" si="14"/>
        <v>0</v>
      </c>
      <c r="F28" s="201">
        <f t="shared" si="14"/>
        <v>0</v>
      </c>
      <c r="G28" s="201">
        <f t="shared" si="14"/>
        <v>0</v>
      </c>
      <c r="H28" s="201">
        <f t="shared" si="14"/>
        <v>0</v>
      </c>
      <c r="I28" s="201">
        <f t="shared" si="14"/>
        <v>0</v>
      </c>
      <c r="J28" s="201">
        <f t="shared" si="14"/>
        <v>0</v>
      </c>
      <c r="K28" s="201">
        <f t="shared" si="14"/>
        <v>0</v>
      </c>
      <c r="L28" s="201">
        <f>L37+L107+L121+L135+L149+L163+L191+L220</f>
        <v>0</v>
      </c>
      <c r="M28" s="201">
        <f t="shared" si="2"/>
        <v>0</v>
      </c>
      <c r="N28" s="169"/>
      <c r="O28" s="170"/>
      <c r="P28" s="159"/>
      <c r="Q28" s="171"/>
      <c r="U28" s="159"/>
      <c r="V28" s="159"/>
      <c r="W28" s="159"/>
      <c r="X28" s="159"/>
      <c r="Y28" s="159"/>
      <c r="Z28" s="159"/>
    </row>
    <row r="29" spans="1:27" ht="18" customHeight="1" x14ac:dyDescent="0.25">
      <c r="A29" s="422"/>
      <c r="B29" s="424"/>
      <c r="C29" s="407" t="s">
        <v>4</v>
      </c>
      <c r="D29" s="251">
        <v>784</v>
      </c>
      <c r="E29" s="201">
        <f>E38+E122+E136+E150+E164+E221+E193</f>
        <v>226945.3</v>
      </c>
      <c r="F29" s="201">
        <f t="shared" ref="F29:L29" si="15">F38+F122+F136+F150+F164+F221+F193</f>
        <v>79633.822</v>
      </c>
      <c r="G29" s="201">
        <f t="shared" si="15"/>
        <v>125753.54</v>
      </c>
      <c r="H29" s="201">
        <f t="shared" si="15"/>
        <v>126559.47</v>
      </c>
      <c r="I29" s="201">
        <f t="shared" si="15"/>
        <v>162864.44</v>
      </c>
      <c r="J29" s="201">
        <f t="shared" si="15"/>
        <v>68940.38</v>
      </c>
      <c r="K29" s="201">
        <f t="shared" si="15"/>
        <v>68940.38</v>
      </c>
      <c r="L29" s="201">
        <f t="shared" si="15"/>
        <v>68940.38</v>
      </c>
      <c r="M29" s="201">
        <f t="shared" si="2"/>
        <v>928577.71199999994</v>
      </c>
      <c r="N29" s="169"/>
      <c r="O29" s="170"/>
      <c r="Q29" s="171"/>
      <c r="U29" s="159"/>
      <c r="V29" s="159"/>
      <c r="W29" s="159"/>
      <c r="X29" s="159"/>
      <c r="Y29" s="159"/>
      <c r="Z29" s="159"/>
    </row>
    <row r="30" spans="1:27" ht="15.75" x14ac:dyDescent="0.25">
      <c r="A30" s="422"/>
      <c r="B30" s="424"/>
      <c r="C30" s="393"/>
      <c r="D30" s="251">
        <v>794</v>
      </c>
      <c r="E30" s="201">
        <f>E108</f>
        <v>0</v>
      </c>
      <c r="F30" s="201">
        <f t="shared" ref="F30:K30" si="16">F108</f>
        <v>0</v>
      </c>
      <c r="G30" s="201">
        <f t="shared" si="16"/>
        <v>100000</v>
      </c>
      <c r="H30" s="201">
        <f t="shared" si="16"/>
        <v>100000</v>
      </c>
      <c r="I30" s="201">
        <f t="shared" si="16"/>
        <v>200000</v>
      </c>
      <c r="J30" s="201">
        <f t="shared" si="16"/>
        <v>0</v>
      </c>
      <c r="K30" s="201">
        <f t="shared" si="16"/>
        <v>0</v>
      </c>
      <c r="L30" s="201">
        <f>L108</f>
        <v>0</v>
      </c>
      <c r="M30" s="201">
        <f t="shared" si="2"/>
        <v>400000</v>
      </c>
      <c r="N30" s="169"/>
      <c r="O30" s="170"/>
      <c r="Q30" s="171"/>
      <c r="U30" s="159"/>
      <c r="V30" s="159"/>
      <c r="W30" s="159"/>
      <c r="X30" s="159"/>
      <c r="Y30" s="159"/>
      <c r="Z30" s="159"/>
    </row>
    <row r="31" spans="1:27" ht="15.75" x14ac:dyDescent="0.25">
      <c r="A31" s="422"/>
      <c r="B31" s="424"/>
      <c r="C31" s="400"/>
      <c r="D31" s="251">
        <v>798</v>
      </c>
      <c r="E31" s="201">
        <f>E192</f>
        <v>0</v>
      </c>
      <c r="F31" s="201">
        <f t="shared" ref="F31:K31" si="17">F192</f>
        <v>0</v>
      </c>
      <c r="G31" s="201">
        <f t="shared" si="17"/>
        <v>3800</v>
      </c>
      <c r="H31" s="201">
        <f t="shared" si="17"/>
        <v>12845.03</v>
      </c>
      <c r="I31" s="201">
        <f t="shared" si="17"/>
        <v>13045.6</v>
      </c>
      <c r="J31" s="201">
        <f t="shared" si="17"/>
        <v>13045.6</v>
      </c>
      <c r="K31" s="201">
        <f t="shared" si="17"/>
        <v>13045.6</v>
      </c>
      <c r="L31" s="201">
        <f>L192</f>
        <v>13045.6</v>
      </c>
      <c r="M31" s="201">
        <f t="shared" si="2"/>
        <v>68827.429999999993</v>
      </c>
      <c r="N31" s="169"/>
      <c r="O31" s="170"/>
      <c r="Q31" s="171"/>
      <c r="U31" s="159"/>
      <c r="V31" s="159"/>
      <c r="W31" s="159"/>
      <c r="X31" s="159"/>
      <c r="Y31" s="159"/>
      <c r="Z31" s="159"/>
    </row>
    <row r="32" spans="1:27" ht="45" x14ac:dyDescent="0.25">
      <c r="A32" s="422"/>
      <c r="B32" s="424"/>
      <c r="C32" s="228" t="s">
        <v>15</v>
      </c>
      <c r="D32" s="251" t="s">
        <v>109</v>
      </c>
      <c r="E32" s="201">
        <f>E39+E109+E123+E137+E151+E165+E194+E222</f>
        <v>0</v>
      </c>
      <c r="F32" s="201">
        <f t="shared" ref="F32:K32" si="18">F39+F109+F123+F137+F151+F165+F194+F222</f>
        <v>0</v>
      </c>
      <c r="G32" s="201">
        <f t="shared" si="18"/>
        <v>0</v>
      </c>
      <c r="H32" s="201">
        <f t="shared" si="18"/>
        <v>0</v>
      </c>
      <c r="I32" s="201">
        <f t="shared" si="18"/>
        <v>0</v>
      </c>
      <c r="J32" s="201">
        <f t="shared" si="18"/>
        <v>0</v>
      </c>
      <c r="K32" s="201">
        <f t="shared" si="18"/>
        <v>0</v>
      </c>
      <c r="L32" s="201">
        <f>L39+L109+L123+L137+L151+L165+L194+L222</f>
        <v>0</v>
      </c>
      <c r="M32" s="201">
        <f t="shared" si="2"/>
        <v>0</v>
      </c>
      <c r="N32" s="169"/>
      <c r="O32" s="170"/>
      <c r="Q32" s="171"/>
      <c r="U32" s="159"/>
      <c r="V32" s="159"/>
      <c r="W32" s="159"/>
      <c r="X32" s="159"/>
      <c r="Y32" s="159"/>
    </row>
    <row r="33" spans="1:25" ht="80.25" customHeight="1" x14ac:dyDescent="0.25">
      <c r="A33" s="422"/>
      <c r="B33" s="424"/>
      <c r="C33" s="228" t="s">
        <v>5</v>
      </c>
      <c r="D33" s="251" t="s">
        <v>109</v>
      </c>
      <c r="E33" s="201">
        <f t="shared" ref="E33:K35" si="19">E40+E110+E124+E138+E152+E166+E195+E223</f>
        <v>0</v>
      </c>
      <c r="F33" s="201">
        <f t="shared" si="19"/>
        <v>0</v>
      </c>
      <c r="G33" s="201">
        <f t="shared" si="19"/>
        <v>0</v>
      </c>
      <c r="H33" s="201">
        <f t="shared" si="19"/>
        <v>0</v>
      </c>
      <c r="I33" s="201">
        <f t="shared" si="19"/>
        <v>0</v>
      </c>
      <c r="J33" s="201">
        <f t="shared" si="19"/>
        <v>0</v>
      </c>
      <c r="K33" s="201">
        <f t="shared" si="19"/>
        <v>0</v>
      </c>
      <c r="L33" s="201">
        <f>L40+L110+L124+L138+L152+L166+L195+L223</f>
        <v>0</v>
      </c>
      <c r="M33" s="201">
        <f t="shared" si="2"/>
        <v>0</v>
      </c>
      <c r="N33" s="169"/>
      <c r="O33" s="170"/>
      <c r="Q33" s="171"/>
      <c r="U33" s="159"/>
      <c r="V33" s="159"/>
      <c r="W33" s="159"/>
      <c r="X33" s="159"/>
      <c r="Y33" s="159"/>
    </row>
    <row r="34" spans="1:25" ht="62.25" customHeight="1" x14ac:dyDescent="0.25">
      <c r="A34" s="422"/>
      <c r="B34" s="424"/>
      <c r="C34" s="228" t="s">
        <v>6</v>
      </c>
      <c r="D34" s="251" t="s">
        <v>109</v>
      </c>
      <c r="E34" s="201">
        <f t="shared" si="19"/>
        <v>0</v>
      </c>
      <c r="F34" s="201">
        <f t="shared" si="19"/>
        <v>0</v>
      </c>
      <c r="G34" s="201">
        <f t="shared" si="19"/>
        <v>0</v>
      </c>
      <c r="H34" s="201">
        <f t="shared" si="19"/>
        <v>0</v>
      </c>
      <c r="I34" s="201">
        <f t="shared" si="19"/>
        <v>0</v>
      </c>
      <c r="J34" s="201">
        <f t="shared" si="19"/>
        <v>0</v>
      </c>
      <c r="K34" s="201">
        <f t="shared" si="19"/>
        <v>0</v>
      </c>
      <c r="L34" s="201">
        <f>L41+L111+L125+L139+L153+L167+L196+L224</f>
        <v>0</v>
      </c>
      <c r="M34" s="201">
        <f t="shared" si="2"/>
        <v>0</v>
      </c>
      <c r="N34" s="169"/>
      <c r="O34" s="170"/>
      <c r="Q34" s="171"/>
      <c r="U34" s="159"/>
      <c r="V34" s="159"/>
      <c r="W34" s="159"/>
      <c r="X34" s="159"/>
      <c r="Y34" s="159"/>
    </row>
    <row r="35" spans="1:25" ht="56.25" customHeight="1" x14ac:dyDescent="0.25">
      <c r="A35" s="406"/>
      <c r="B35" s="425"/>
      <c r="C35" s="228" t="s">
        <v>7</v>
      </c>
      <c r="D35" s="251" t="s">
        <v>109</v>
      </c>
      <c r="E35" s="201">
        <f t="shared" si="19"/>
        <v>184000</v>
      </c>
      <c r="F35" s="201">
        <f t="shared" si="19"/>
        <v>3234000</v>
      </c>
      <c r="G35" s="201">
        <f t="shared" si="19"/>
        <v>100000</v>
      </c>
      <c r="H35" s="201">
        <f t="shared" si="19"/>
        <v>100000</v>
      </c>
      <c r="I35" s="201">
        <f>I42+I112+I126+I140+I154+I168+I197+I225</f>
        <v>2000000</v>
      </c>
      <c r="J35" s="201">
        <f t="shared" si="19"/>
        <v>1500000</v>
      </c>
      <c r="K35" s="201">
        <f t="shared" si="19"/>
        <v>2000000</v>
      </c>
      <c r="L35" s="201">
        <f>L42+L112+L126+L140+L154+L168+L197+L225</f>
        <v>2000000</v>
      </c>
      <c r="M35" s="201">
        <f t="shared" si="2"/>
        <v>11118000</v>
      </c>
      <c r="N35" s="169"/>
      <c r="O35" s="170"/>
      <c r="P35" s="172"/>
      <c r="Q35" s="171"/>
      <c r="R35" s="172"/>
      <c r="U35" s="159"/>
      <c r="V35" s="159"/>
      <c r="W35" s="159"/>
      <c r="X35" s="159"/>
      <c r="Y35" s="159"/>
    </row>
    <row r="36" spans="1:25" ht="15.75" customHeight="1" x14ac:dyDescent="0.25">
      <c r="A36" s="407" t="s">
        <v>264</v>
      </c>
      <c r="B36" s="423" t="s">
        <v>165</v>
      </c>
      <c r="C36" s="251" t="s">
        <v>3</v>
      </c>
      <c r="D36" s="251">
        <v>784</v>
      </c>
      <c r="E36" s="202">
        <f t="shared" ref="E36:L36" si="20">E43+E50+E57+E64+E71+E78+E85+E92+E99</f>
        <v>308950</v>
      </c>
      <c r="F36" s="202">
        <f t="shared" si="20"/>
        <v>229200</v>
      </c>
      <c r="G36" s="202">
        <f t="shared" si="20"/>
        <v>82169</v>
      </c>
      <c r="H36" s="202">
        <f t="shared" si="20"/>
        <v>86700</v>
      </c>
      <c r="I36" s="202">
        <f t="shared" si="20"/>
        <v>72924.070000000007</v>
      </c>
      <c r="J36" s="202">
        <f t="shared" si="20"/>
        <v>1529000</v>
      </c>
      <c r="K36" s="202">
        <f t="shared" si="20"/>
        <v>2029000</v>
      </c>
      <c r="L36" s="202">
        <f t="shared" si="20"/>
        <v>2029000</v>
      </c>
      <c r="M36" s="202">
        <f t="shared" si="2"/>
        <v>6366943.0700000003</v>
      </c>
      <c r="N36" s="169"/>
      <c r="O36" s="170"/>
      <c r="P36" s="159"/>
      <c r="Q36" s="171"/>
    </row>
    <row r="37" spans="1:25" ht="98.25" customHeight="1" x14ac:dyDescent="0.25">
      <c r="A37" s="393"/>
      <c r="B37" s="424"/>
      <c r="C37" s="228" t="s">
        <v>114</v>
      </c>
      <c r="D37" s="228" t="s">
        <v>109</v>
      </c>
      <c r="E37" s="202">
        <f t="shared" ref="E37:K42" si="21">E44+E51+E58+E65+E72+E79+E86+E93+E100</f>
        <v>0</v>
      </c>
      <c r="F37" s="202">
        <f t="shared" si="21"/>
        <v>0</v>
      </c>
      <c r="G37" s="202">
        <f t="shared" si="21"/>
        <v>0</v>
      </c>
      <c r="H37" s="202">
        <f t="shared" si="21"/>
        <v>0</v>
      </c>
      <c r="I37" s="202">
        <f t="shared" si="21"/>
        <v>0</v>
      </c>
      <c r="J37" s="202">
        <f t="shared" si="21"/>
        <v>0</v>
      </c>
      <c r="K37" s="202">
        <f t="shared" si="21"/>
        <v>0</v>
      </c>
      <c r="L37" s="202">
        <f t="shared" ref="L37:L42" si="22">L44+L51+L58+L65+L72+L79+L86+L93+L100</f>
        <v>0</v>
      </c>
      <c r="M37" s="202">
        <f t="shared" si="2"/>
        <v>0</v>
      </c>
      <c r="N37" s="169"/>
      <c r="O37" s="170"/>
      <c r="P37" s="159"/>
      <c r="Q37" s="171"/>
    </row>
    <row r="38" spans="1:25" ht="23.25" customHeight="1" x14ac:dyDescent="0.25">
      <c r="A38" s="393"/>
      <c r="B38" s="424"/>
      <c r="C38" s="228" t="s">
        <v>4</v>
      </c>
      <c r="D38" s="228">
        <v>784</v>
      </c>
      <c r="E38" s="202">
        <f>E45+E52+E59+E66+E73+E80+E87+E94+E101</f>
        <v>124950</v>
      </c>
      <c r="F38" s="202">
        <f t="shared" ref="F38:K38" si="23">F45+F52+F59+F66+F73+F80+F87+F94+F101</f>
        <v>29200</v>
      </c>
      <c r="G38" s="202">
        <f t="shared" si="23"/>
        <v>82169</v>
      </c>
      <c r="H38" s="202">
        <f t="shared" si="23"/>
        <v>86700</v>
      </c>
      <c r="I38" s="202">
        <f t="shared" si="23"/>
        <v>72924.070000000007</v>
      </c>
      <c r="J38" s="202">
        <f t="shared" si="23"/>
        <v>29000</v>
      </c>
      <c r="K38" s="202">
        <f t="shared" si="23"/>
        <v>29000</v>
      </c>
      <c r="L38" s="202">
        <f t="shared" si="22"/>
        <v>29000</v>
      </c>
      <c r="M38" s="202">
        <f t="shared" si="2"/>
        <v>482943.07</v>
      </c>
      <c r="N38" s="169">
        <f>M45+M52+M59+M66+M73+M80+M87+M94+M101</f>
        <v>482943.07</v>
      </c>
      <c r="O38" s="170"/>
      <c r="Q38" s="171"/>
    </row>
    <row r="39" spans="1:25" ht="48.75" customHeight="1" x14ac:dyDescent="0.25">
      <c r="A39" s="393"/>
      <c r="B39" s="424"/>
      <c r="C39" s="228" t="s">
        <v>15</v>
      </c>
      <c r="D39" s="228" t="s">
        <v>109</v>
      </c>
      <c r="E39" s="202">
        <f t="shared" si="21"/>
        <v>0</v>
      </c>
      <c r="F39" s="202">
        <f t="shared" si="21"/>
        <v>0</v>
      </c>
      <c r="G39" s="202">
        <f t="shared" si="21"/>
        <v>0</v>
      </c>
      <c r="H39" s="202">
        <f t="shared" si="21"/>
        <v>0</v>
      </c>
      <c r="I39" s="202">
        <f t="shared" si="21"/>
        <v>0</v>
      </c>
      <c r="J39" s="202">
        <f t="shared" si="21"/>
        <v>0</v>
      </c>
      <c r="K39" s="202">
        <f t="shared" si="21"/>
        <v>0</v>
      </c>
      <c r="L39" s="202">
        <f t="shared" si="22"/>
        <v>0</v>
      </c>
      <c r="M39" s="202">
        <f t="shared" si="2"/>
        <v>0</v>
      </c>
      <c r="N39" s="169"/>
      <c r="O39" s="170"/>
      <c r="Q39" s="171"/>
    </row>
    <row r="40" spans="1:25" ht="79.5" customHeight="1" x14ac:dyDescent="0.25">
      <c r="A40" s="393"/>
      <c r="B40" s="424"/>
      <c r="C40" s="228" t="s">
        <v>5</v>
      </c>
      <c r="D40" s="228" t="s">
        <v>109</v>
      </c>
      <c r="E40" s="202">
        <f t="shared" si="21"/>
        <v>0</v>
      </c>
      <c r="F40" s="202">
        <f t="shared" si="21"/>
        <v>0</v>
      </c>
      <c r="G40" s="202">
        <f t="shared" si="21"/>
        <v>0</v>
      </c>
      <c r="H40" s="202">
        <f t="shared" si="21"/>
        <v>0</v>
      </c>
      <c r="I40" s="202">
        <f t="shared" si="21"/>
        <v>0</v>
      </c>
      <c r="J40" s="202">
        <f t="shared" si="21"/>
        <v>0</v>
      </c>
      <c r="K40" s="202">
        <f t="shared" si="21"/>
        <v>0</v>
      </c>
      <c r="L40" s="202">
        <f t="shared" si="22"/>
        <v>0</v>
      </c>
      <c r="M40" s="202">
        <f t="shared" si="2"/>
        <v>0</v>
      </c>
      <c r="N40" s="169"/>
      <c r="O40" s="170"/>
      <c r="Q40" s="171"/>
    </row>
    <row r="41" spans="1:25" ht="64.5" customHeight="1" x14ac:dyDescent="0.25">
      <c r="A41" s="393"/>
      <c r="B41" s="424"/>
      <c r="C41" s="228" t="s">
        <v>6</v>
      </c>
      <c r="D41" s="228" t="s">
        <v>109</v>
      </c>
      <c r="E41" s="202">
        <f t="shared" si="21"/>
        <v>0</v>
      </c>
      <c r="F41" s="202">
        <f t="shared" si="21"/>
        <v>0</v>
      </c>
      <c r="G41" s="202">
        <f t="shared" si="21"/>
        <v>0</v>
      </c>
      <c r="H41" s="202">
        <f t="shared" si="21"/>
        <v>0</v>
      </c>
      <c r="I41" s="202">
        <f t="shared" si="21"/>
        <v>0</v>
      </c>
      <c r="J41" s="202">
        <f t="shared" si="21"/>
        <v>0</v>
      </c>
      <c r="K41" s="202">
        <f t="shared" si="21"/>
        <v>0</v>
      </c>
      <c r="L41" s="202">
        <f t="shared" si="22"/>
        <v>0</v>
      </c>
      <c r="M41" s="202">
        <f t="shared" si="2"/>
        <v>0</v>
      </c>
      <c r="N41" s="169"/>
      <c r="Q41" s="171"/>
    </row>
    <row r="42" spans="1:25" ht="47.25" customHeight="1" x14ac:dyDescent="0.25">
      <c r="A42" s="400"/>
      <c r="B42" s="425"/>
      <c r="C42" s="228" t="s">
        <v>7</v>
      </c>
      <c r="D42" s="228" t="s">
        <v>109</v>
      </c>
      <c r="E42" s="202">
        <f t="shared" si="21"/>
        <v>184000</v>
      </c>
      <c r="F42" s="202">
        <f t="shared" si="21"/>
        <v>200000</v>
      </c>
      <c r="G42" s="202">
        <f t="shared" si="21"/>
        <v>0</v>
      </c>
      <c r="H42" s="202">
        <f t="shared" si="21"/>
        <v>0</v>
      </c>
      <c r="I42" s="202">
        <f t="shared" si="21"/>
        <v>0</v>
      </c>
      <c r="J42" s="202">
        <f t="shared" si="21"/>
        <v>1500000</v>
      </c>
      <c r="K42" s="202">
        <f t="shared" si="21"/>
        <v>2000000</v>
      </c>
      <c r="L42" s="202">
        <f t="shared" si="22"/>
        <v>2000000</v>
      </c>
      <c r="M42" s="202">
        <f t="shared" si="2"/>
        <v>5884000</v>
      </c>
      <c r="N42" s="169"/>
      <c r="Q42" s="171"/>
    </row>
    <row r="43" spans="1:25" ht="15.75" customHeight="1" x14ac:dyDescent="0.25">
      <c r="A43" s="407" t="s">
        <v>265</v>
      </c>
      <c r="B43" s="419" t="s">
        <v>882</v>
      </c>
      <c r="C43" s="251" t="s">
        <v>3</v>
      </c>
      <c r="D43" s="251">
        <v>784</v>
      </c>
      <c r="E43" s="202">
        <f>E44+E45+E46+E47+E48+E49</f>
        <v>36500</v>
      </c>
      <c r="F43" s="202">
        <f t="shared" ref="F43:L43" si="24">SUM(F44:F49)</f>
        <v>0</v>
      </c>
      <c r="G43" s="202">
        <f t="shared" si="24"/>
        <v>0</v>
      </c>
      <c r="H43" s="202">
        <f t="shared" si="24"/>
        <v>0</v>
      </c>
      <c r="I43" s="202">
        <f t="shared" si="24"/>
        <v>0</v>
      </c>
      <c r="J43" s="202">
        <f t="shared" si="24"/>
        <v>0</v>
      </c>
      <c r="K43" s="202">
        <f t="shared" si="24"/>
        <v>0</v>
      </c>
      <c r="L43" s="202">
        <f t="shared" si="24"/>
        <v>0</v>
      </c>
      <c r="M43" s="202">
        <f t="shared" si="2"/>
        <v>36500</v>
      </c>
      <c r="N43" s="169"/>
      <c r="O43" s="159"/>
      <c r="Q43" s="171"/>
    </row>
    <row r="44" spans="1:25" ht="75" x14ac:dyDescent="0.25">
      <c r="A44" s="393"/>
      <c r="B44" s="455"/>
      <c r="C44" s="228" t="s">
        <v>114</v>
      </c>
      <c r="D44" s="228" t="s">
        <v>109</v>
      </c>
      <c r="E44" s="202">
        <v>0</v>
      </c>
      <c r="F44" s="202">
        <v>0</v>
      </c>
      <c r="G44" s="202">
        <v>0</v>
      </c>
      <c r="H44" s="202">
        <v>0</v>
      </c>
      <c r="I44" s="202">
        <v>0</v>
      </c>
      <c r="J44" s="202">
        <v>0</v>
      </c>
      <c r="K44" s="202">
        <v>0</v>
      </c>
      <c r="L44" s="202">
        <v>0</v>
      </c>
      <c r="M44" s="202">
        <f t="shared" si="2"/>
        <v>0</v>
      </c>
      <c r="N44" s="169"/>
      <c r="O44" s="159"/>
      <c r="Q44" s="171"/>
    </row>
    <row r="45" spans="1:25" ht="28.5" customHeight="1" x14ac:dyDescent="0.25">
      <c r="A45" s="393"/>
      <c r="B45" s="455"/>
      <c r="C45" s="228" t="s">
        <v>4</v>
      </c>
      <c r="D45" s="228">
        <v>784</v>
      </c>
      <c r="E45" s="202">
        <v>36500</v>
      </c>
      <c r="F45" s="202">
        <v>0</v>
      </c>
      <c r="G45" s="202">
        <v>0</v>
      </c>
      <c r="H45" s="202">
        <v>0</v>
      </c>
      <c r="I45" s="202">
        <v>0</v>
      </c>
      <c r="J45" s="202">
        <v>0</v>
      </c>
      <c r="K45" s="202">
        <v>0</v>
      </c>
      <c r="L45" s="202">
        <v>0</v>
      </c>
      <c r="M45" s="202">
        <f t="shared" si="2"/>
        <v>36500</v>
      </c>
      <c r="N45" s="169"/>
      <c r="O45" s="159"/>
      <c r="Q45" s="171"/>
    </row>
    <row r="46" spans="1:25" ht="45" x14ac:dyDescent="0.25">
      <c r="A46" s="393"/>
      <c r="B46" s="455"/>
      <c r="C46" s="228" t="s">
        <v>15</v>
      </c>
      <c r="D46" s="228" t="s">
        <v>109</v>
      </c>
      <c r="E46" s="202">
        <v>0</v>
      </c>
      <c r="F46" s="202">
        <v>0</v>
      </c>
      <c r="G46" s="202">
        <v>0</v>
      </c>
      <c r="H46" s="202">
        <v>0</v>
      </c>
      <c r="I46" s="202">
        <v>0</v>
      </c>
      <c r="J46" s="202">
        <v>0</v>
      </c>
      <c r="K46" s="202">
        <v>0</v>
      </c>
      <c r="L46" s="202">
        <v>0</v>
      </c>
      <c r="M46" s="202">
        <f t="shared" si="2"/>
        <v>0</v>
      </c>
      <c r="N46" s="169"/>
      <c r="Q46" s="171"/>
    </row>
    <row r="47" spans="1:25" ht="46.5" customHeight="1" x14ac:dyDescent="0.25">
      <c r="A47" s="393"/>
      <c r="B47" s="455"/>
      <c r="C47" s="228" t="s">
        <v>5</v>
      </c>
      <c r="D47" s="228" t="s">
        <v>109</v>
      </c>
      <c r="E47" s="202">
        <v>0</v>
      </c>
      <c r="F47" s="202">
        <v>0</v>
      </c>
      <c r="G47" s="202">
        <v>0</v>
      </c>
      <c r="H47" s="202">
        <v>0</v>
      </c>
      <c r="I47" s="202">
        <v>0</v>
      </c>
      <c r="J47" s="202">
        <v>0</v>
      </c>
      <c r="K47" s="202">
        <v>0</v>
      </c>
      <c r="L47" s="202">
        <v>0</v>
      </c>
      <c r="M47" s="202">
        <f t="shared" si="2"/>
        <v>0</v>
      </c>
      <c r="N47" s="169"/>
      <c r="Q47" s="171"/>
    </row>
    <row r="48" spans="1:25" ht="63" customHeight="1" x14ac:dyDescent="0.25">
      <c r="A48" s="393"/>
      <c r="B48" s="455"/>
      <c r="C48" s="228" t="s">
        <v>6</v>
      </c>
      <c r="D48" s="228" t="s">
        <v>109</v>
      </c>
      <c r="E48" s="202">
        <v>0</v>
      </c>
      <c r="F48" s="202">
        <v>0</v>
      </c>
      <c r="G48" s="202">
        <v>0</v>
      </c>
      <c r="H48" s="202">
        <v>0</v>
      </c>
      <c r="I48" s="202">
        <v>0</v>
      </c>
      <c r="J48" s="202">
        <v>0</v>
      </c>
      <c r="K48" s="202">
        <v>0</v>
      </c>
      <c r="L48" s="202">
        <v>0</v>
      </c>
      <c r="M48" s="202">
        <f t="shared" si="2"/>
        <v>0</v>
      </c>
      <c r="N48" s="169"/>
      <c r="Q48" s="171"/>
    </row>
    <row r="49" spans="1:17" ht="53.25" customHeight="1" x14ac:dyDescent="0.25">
      <c r="A49" s="400"/>
      <c r="B49" s="420"/>
      <c r="C49" s="228" t="s">
        <v>7</v>
      </c>
      <c r="D49" s="228" t="s">
        <v>109</v>
      </c>
      <c r="E49" s="202">
        <v>0</v>
      </c>
      <c r="F49" s="202">
        <v>0</v>
      </c>
      <c r="G49" s="202">
        <v>0</v>
      </c>
      <c r="H49" s="202">
        <v>0</v>
      </c>
      <c r="I49" s="202">
        <v>0</v>
      </c>
      <c r="J49" s="202">
        <v>0</v>
      </c>
      <c r="K49" s="202">
        <v>0</v>
      </c>
      <c r="L49" s="202">
        <v>0</v>
      </c>
      <c r="M49" s="202">
        <f t="shared" si="2"/>
        <v>0</v>
      </c>
      <c r="N49" s="169"/>
      <c r="Q49" s="171"/>
    </row>
    <row r="50" spans="1:17" ht="15.75" customHeight="1" x14ac:dyDescent="0.25">
      <c r="A50" s="407" t="s">
        <v>266</v>
      </c>
      <c r="B50" s="419" t="s">
        <v>883</v>
      </c>
      <c r="C50" s="251" t="s">
        <v>3</v>
      </c>
      <c r="D50" s="251">
        <v>784</v>
      </c>
      <c r="E50" s="202">
        <f t="shared" ref="E50:L50" si="25">SUM(E51:E56)</f>
        <v>74500</v>
      </c>
      <c r="F50" s="202">
        <f t="shared" si="25"/>
        <v>29000</v>
      </c>
      <c r="G50" s="202">
        <f t="shared" si="25"/>
        <v>82169</v>
      </c>
      <c r="H50" s="202">
        <f t="shared" si="25"/>
        <v>86700</v>
      </c>
      <c r="I50" s="202">
        <f t="shared" si="25"/>
        <v>69924.070000000007</v>
      </c>
      <c r="J50" s="202">
        <f t="shared" si="25"/>
        <v>29000</v>
      </c>
      <c r="K50" s="202">
        <f t="shared" si="25"/>
        <v>29000</v>
      </c>
      <c r="L50" s="202">
        <f t="shared" si="25"/>
        <v>29000</v>
      </c>
      <c r="M50" s="202">
        <f t="shared" si="2"/>
        <v>429293.07</v>
      </c>
      <c r="N50" s="169"/>
      <c r="Q50" s="171"/>
    </row>
    <row r="51" spans="1:17" ht="75" x14ac:dyDescent="0.25">
      <c r="A51" s="393"/>
      <c r="B51" s="455"/>
      <c r="C51" s="228" t="s">
        <v>114</v>
      </c>
      <c r="D51" s="228" t="s">
        <v>109</v>
      </c>
      <c r="E51" s="202">
        <v>0</v>
      </c>
      <c r="F51" s="202">
        <v>0</v>
      </c>
      <c r="G51" s="202">
        <v>0</v>
      </c>
      <c r="H51" s="202">
        <v>0</v>
      </c>
      <c r="I51" s="202">
        <v>0</v>
      </c>
      <c r="J51" s="202">
        <v>0</v>
      </c>
      <c r="K51" s="202">
        <v>0</v>
      </c>
      <c r="L51" s="202">
        <v>0</v>
      </c>
      <c r="M51" s="202">
        <f t="shared" si="2"/>
        <v>0</v>
      </c>
      <c r="N51" s="169"/>
      <c r="Q51" s="171"/>
    </row>
    <row r="52" spans="1:17" ht="15.75" x14ac:dyDescent="0.25">
      <c r="A52" s="393"/>
      <c r="B52" s="455"/>
      <c r="C52" s="228" t="s">
        <v>4</v>
      </c>
      <c r="D52" s="228">
        <v>784</v>
      </c>
      <c r="E52" s="202">
        <v>74500</v>
      </c>
      <c r="F52" s="202">
        <f>29000</f>
        <v>29000</v>
      </c>
      <c r="G52" s="202">
        <v>82169</v>
      </c>
      <c r="H52" s="202">
        <f>29000+57700</f>
        <v>86700</v>
      </c>
      <c r="I52" s="202">
        <f>0+60000+9924.07</f>
        <v>69924.070000000007</v>
      </c>
      <c r="J52" s="202">
        <v>29000</v>
      </c>
      <c r="K52" s="202">
        <v>29000</v>
      </c>
      <c r="L52" s="202">
        <v>29000</v>
      </c>
      <c r="M52" s="202">
        <f t="shared" si="2"/>
        <v>429293.07</v>
      </c>
      <c r="N52" s="169"/>
      <c r="Q52" s="171"/>
    </row>
    <row r="53" spans="1:17" ht="50.25" customHeight="1" x14ac:dyDescent="0.25">
      <c r="A53" s="393"/>
      <c r="B53" s="455"/>
      <c r="C53" s="228" t="s">
        <v>15</v>
      </c>
      <c r="D53" s="228" t="s">
        <v>109</v>
      </c>
      <c r="E53" s="202">
        <v>0</v>
      </c>
      <c r="F53" s="202">
        <v>0</v>
      </c>
      <c r="G53" s="202">
        <v>0</v>
      </c>
      <c r="H53" s="202">
        <v>0</v>
      </c>
      <c r="I53" s="202">
        <v>0</v>
      </c>
      <c r="J53" s="202">
        <v>0</v>
      </c>
      <c r="K53" s="202">
        <v>0</v>
      </c>
      <c r="L53" s="202">
        <v>0</v>
      </c>
      <c r="M53" s="202">
        <f t="shared" si="2"/>
        <v>0</v>
      </c>
      <c r="N53" s="169"/>
      <c r="Q53" s="171"/>
    </row>
    <row r="54" spans="1:17" ht="64.5" customHeight="1" x14ac:dyDescent="0.25">
      <c r="A54" s="393"/>
      <c r="B54" s="455"/>
      <c r="C54" s="228" t="s">
        <v>5</v>
      </c>
      <c r="D54" s="228" t="s">
        <v>109</v>
      </c>
      <c r="E54" s="202">
        <v>0</v>
      </c>
      <c r="F54" s="202">
        <v>0</v>
      </c>
      <c r="G54" s="202">
        <v>0</v>
      </c>
      <c r="H54" s="202">
        <v>0</v>
      </c>
      <c r="I54" s="202">
        <v>0</v>
      </c>
      <c r="J54" s="202">
        <v>0</v>
      </c>
      <c r="K54" s="202">
        <v>0</v>
      </c>
      <c r="L54" s="202">
        <v>0</v>
      </c>
      <c r="M54" s="202">
        <f t="shared" si="2"/>
        <v>0</v>
      </c>
      <c r="N54" s="169"/>
      <c r="Q54" s="171"/>
    </row>
    <row r="55" spans="1:17" ht="60" customHeight="1" x14ac:dyDescent="0.25">
      <c r="A55" s="393"/>
      <c r="B55" s="455"/>
      <c r="C55" s="228" t="s">
        <v>6</v>
      </c>
      <c r="D55" s="228" t="s">
        <v>109</v>
      </c>
      <c r="E55" s="202">
        <v>0</v>
      </c>
      <c r="F55" s="202">
        <v>0</v>
      </c>
      <c r="G55" s="202">
        <v>0</v>
      </c>
      <c r="H55" s="202">
        <v>0</v>
      </c>
      <c r="I55" s="202">
        <v>0</v>
      </c>
      <c r="J55" s="202">
        <v>0</v>
      </c>
      <c r="K55" s="202">
        <v>0</v>
      </c>
      <c r="L55" s="202">
        <v>0</v>
      </c>
      <c r="M55" s="202">
        <f t="shared" si="2"/>
        <v>0</v>
      </c>
      <c r="N55" s="169"/>
      <c r="Q55" s="171"/>
    </row>
    <row r="56" spans="1:17" ht="47.25" customHeight="1" x14ac:dyDescent="0.25">
      <c r="A56" s="400"/>
      <c r="B56" s="420"/>
      <c r="C56" s="228" t="s">
        <v>7</v>
      </c>
      <c r="D56" s="228" t="s">
        <v>109</v>
      </c>
      <c r="E56" s="202">
        <v>0</v>
      </c>
      <c r="F56" s="202">
        <v>0</v>
      </c>
      <c r="G56" s="202">
        <v>0</v>
      </c>
      <c r="H56" s="202">
        <v>0</v>
      </c>
      <c r="I56" s="202">
        <v>0</v>
      </c>
      <c r="J56" s="202">
        <v>0</v>
      </c>
      <c r="K56" s="202">
        <v>0</v>
      </c>
      <c r="L56" s="202">
        <v>0</v>
      </c>
      <c r="M56" s="202">
        <f t="shared" si="2"/>
        <v>0</v>
      </c>
      <c r="N56" s="169"/>
      <c r="Q56" s="171"/>
    </row>
    <row r="57" spans="1:17" ht="15.75" customHeight="1" x14ac:dyDescent="0.25">
      <c r="A57" s="407" t="s">
        <v>267</v>
      </c>
      <c r="B57" s="419" t="s">
        <v>19</v>
      </c>
      <c r="C57" s="251" t="s">
        <v>3</v>
      </c>
      <c r="D57" s="251">
        <v>784</v>
      </c>
      <c r="E57" s="202">
        <f t="shared" ref="E57:L57" si="26">SUM(E58:E63)</f>
        <v>13700</v>
      </c>
      <c r="F57" s="202">
        <f t="shared" si="26"/>
        <v>0</v>
      </c>
      <c r="G57" s="202">
        <f t="shared" si="26"/>
        <v>0</v>
      </c>
      <c r="H57" s="202">
        <f t="shared" si="26"/>
        <v>0</v>
      </c>
      <c r="I57" s="202">
        <f t="shared" si="26"/>
        <v>0</v>
      </c>
      <c r="J57" s="202">
        <f t="shared" si="26"/>
        <v>0</v>
      </c>
      <c r="K57" s="202">
        <f t="shared" si="26"/>
        <v>0</v>
      </c>
      <c r="L57" s="202">
        <f t="shared" si="26"/>
        <v>0</v>
      </c>
      <c r="M57" s="202">
        <f t="shared" si="2"/>
        <v>13700</v>
      </c>
      <c r="N57" s="169"/>
      <c r="Q57" s="171"/>
    </row>
    <row r="58" spans="1:17" ht="75" x14ac:dyDescent="0.25">
      <c r="A58" s="393"/>
      <c r="B58" s="455"/>
      <c r="C58" s="228" t="s">
        <v>114</v>
      </c>
      <c r="D58" s="228" t="s">
        <v>109</v>
      </c>
      <c r="E58" s="202">
        <v>0</v>
      </c>
      <c r="F58" s="202">
        <v>0</v>
      </c>
      <c r="G58" s="202">
        <v>0</v>
      </c>
      <c r="H58" s="202">
        <v>0</v>
      </c>
      <c r="I58" s="202">
        <v>0</v>
      </c>
      <c r="J58" s="202">
        <v>0</v>
      </c>
      <c r="K58" s="202">
        <v>0</v>
      </c>
      <c r="L58" s="202">
        <v>0</v>
      </c>
      <c r="M58" s="202">
        <f t="shared" si="2"/>
        <v>0</v>
      </c>
      <c r="N58" s="169"/>
      <c r="Q58" s="171"/>
    </row>
    <row r="59" spans="1:17" ht="15.75" x14ac:dyDescent="0.25">
      <c r="A59" s="393"/>
      <c r="B59" s="455"/>
      <c r="C59" s="228" t="s">
        <v>4</v>
      </c>
      <c r="D59" s="228">
        <v>784</v>
      </c>
      <c r="E59" s="202">
        <v>13700</v>
      </c>
      <c r="F59" s="202">
        <v>0</v>
      </c>
      <c r="G59" s="202">
        <v>0</v>
      </c>
      <c r="H59" s="202">
        <v>0</v>
      </c>
      <c r="I59" s="202">
        <v>0</v>
      </c>
      <c r="J59" s="202">
        <v>0</v>
      </c>
      <c r="K59" s="202">
        <v>0</v>
      </c>
      <c r="L59" s="202">
        <v>0</v>
      </c>
      <c r="M59" s="202">
        <f t="shared" si="2"/>
        <v>13700</v>
      </c>
      <c r="N59" s="169"/>
      <c r="Q59" s="171"/>
    </row>
    <row r="60" spans="1:17" ht="45" x14ac:dyDescent="0.25">
      <c r="A60" s="393"/>
      <c r="B60" s="455"/>
      <c r="C60" s="228" t="s">
        <v>15</v>
      </c>
      <c r="D60" s="228" t="s">
        <v>109</v>
      </c>
      <c r="E60" s="202">
        <v>0</v>
      </c>
      <c r="F60" s="202">
        <v>0</v>
      </c>
      <c r="G60" s="202">
        <v>0</v>
      </c>
      <c r="H60" s="202">
        <v>0</v>
      </c>
      <c r="I60" s="202">
        <v>0</v>
      </c>
      <c r="J60" s="202">
        <v>0</v>
      </c>
      <c r="K60" s="202">
        <v>0</v>
      </c>
      <c r="L60" s="202">
        <v>0</v>
      </c>
      <c r="M60" s="202">
        <f t="shared" si="2"/>
        <v>0</v>
      </c>
      <c r="N60" s="169"/>
      <c r="Q60" s="171"/>
    </row>
    <row r="61" spans="1:17" ht="60" x14ac:dyDescent="0.25">
      <c r="A61" s="393"/>
      <c r="B61" s="455"/>
      <c r="C61" s="228" t="s">
        <v>5</v>
      </c>
      <c r="D61" s="228" t="s">
        <v>109</v>
      </c>
      <c r="E61" s="202">
        <v>0</v>
      </c>
      <c r="F61" s="202">
        <v>0</v>
      </c>
      <c r="G61" s="202">
        <v>0</v>
      </c>
      <c r="H61" s="202">
        <v>0</v>
      </c>
      <c r="I61" s="202">
        <v>0</v>
      </c>
      <c r="J61" s="202">
        <v>0</v>
      </c>
      <c r="K61" s="202">
        <v>0</v>
      </c>
      <c r="L61" s="202">
        <v>0</v>
      </c>
      <c r="M61" s="202">
        <f t="shared" si="2"/>
        <v>0</v>
      </c>
      <c r="N61" s="169"/>
      <c r="Q61" s="171"/>
    </row>
    <row r="62" spans="1:17" ht="60" x14ac:dyDescent="0.25">
      <c r="A62" s="393"/>
      <c r="B62" s="455"/>
      <c r="C62" s="228" t="s">
        <v>6</v>
      </c>
      <c r="D62" s="228" t="s">
        <v>109</v>
      </c>
      <c r="E62" s="202">
        <v>0</v>
      </c>
      <c r="F62" s="202">
        <v>0</v>
      </c>
      <c r="G62" s="202">
        <v>0</v>
      </c>
      <c r="H62" s="202">
        <v>0</v>
      </c>
      <c r="I62" s="202">
        <v>0</v>
      </c>
      <c r="J62" s="202">
        <v>0</v>
      </c>
      <c r="K62" s="202">
        <v>0</v>
      </c>
      <c r="L62" s="202">
        <v>0</v>
      </c>
      <c r="M62" s="202">
        <f t="shared" si="2"/>
        <v>0</v>
      </c>
      <c r="N62" s="169"/>
      <c r="Q62" s="171"/>
    </row>
    <row r="63" spans="1:17" ht="52.5" customHeight="1" x14ac:dyDescent="0.25">
      <c r="A63" s="400"/>
      <c r="B63" s="420"/>
      <c r="C63" s="228" t="s">
        <v>7</v>
      </c>
      <c r="D63" s="228" t="s">
        <v>109</v>
      </c>
      <c r="E63" s="202">
        <v>0</v>
      </c>
      <c r="F63" s="202">
        <v>0</v>
      </c>
      <c r="G63" s="202">
        <v>0</v>
      </c>
      <c r="H63" s="202">
        <v>0</v>
      </c>
      <c r="I63" s="202">
        <v>0</v>
      </c>
      <c r="J63" s="202">
        <v>0</v>
      </c>
      <c r="K63" s="202">
        <v>0</v>
      </c>
      <c r="L63" s="202">
        <v>0</v>
      </c>
      <c r="M63" s="202">
        <f t="shared" si="2"/>
        <v>0</v>
      </c>
      <c r="N63" s="169"/>
      <c r="Q63" s="171"/>
    </row>
    <row r="64" spans="1:17" ht="15.75" customHeight="1" x14ac:dyDescent="0.25">
      <c r="A64" s="407" t="s">
        <v>268</v>
      </c>
      <c r="B64" s="419" t="s">
        <v>20</v>
      </c>
      <c r="C64" s="251" t="s">
        <v>3</v>
      </c>
      <c r="D64" s="251">
        <v>784</v>
      </c>
      <c r="E64" s="202">
        <f t="shared" ref="E64:L64" si="27">SUM(E65:E70)</f>
        <v>0</v>
      </c>
      <c r="F64" s="202">
        <f t="shared" si="27"/>
        <v>0</v>
      </c>
      <c r="G64" s="202">
        <f t="shared" si="27"/>
        <v>0</v>
      </c>
      <c r="H64" s="202">
        <f t="shared" si="27"/>
        <v>0</v>
      </c>
      <c r="I64" s="202">
        <f t="shared" si="27"/>
        <v>3000</v>
      </c>
      <c r="J64" s="202">
        <f t="shared" si="27"/>
        <v>0</v>
      </c>
      <c r="K64" s="202">
        <f t="shared" si="27"/>
        <v>0</v>
      </c>
      <c r="L64" s="202">
        <f t="shared" si="27"/>
        <v>0</v>
      </c>
      <c r="M64" s="202">
        <f t="shared" si="2"/>
        <v>3000</v>
      </c>
      <c r="N64" s="169"/>
      <c r="Q64" s="171"/>
    </row>
    <row r="65" spans="1:17" ht="75" x14ac:dyDescent="0.25">
      <c r="A65" s="393"/>
      <c r="B65" s="455"/>
      <c r="C65" s="228" t="s">
        <v>114</v>
      </c>
      <c r="D65" s="228" t="s">
        <v>109</v>
      </c>
      <c r="E65" s="202">
        <v>0</v>
      </c>
      <c r="F65" s="202">
        <v>0</v>
      </c>
      <c r="G65" s="202">
        <v>0</v>
      </c>
      <c r="H65" s="202">
        <v>0</v>
      </c>
      <c r="I65" s="202">
        <v>0</v>
      </c>
      <c r="J65" s="202">
        <v>0</v>
      </c>
      <c r="K65" s="202">
        <v>0</v>
      </c>
      <c r="L65" s="202">
        <v>0</v>
      </c>
      <c r="M65" s="202">
        <f t="shared" si="2"/>
        <v>0</v>
      </c>
      <c r="N65" s="169"/>
      <c r="Q65" s="171"/>
    </row>
    <row r="66" spans="1:17" ht="15.75" x14ac:dyDescent="0.25">
      <c r="A66" s="393"/>
      <c r="B66" s="455"/>
      <c r="C66" s="228" t="s">
        <v>4</v>
      </c>
      <c r="D66" s="228">
        <v>784</v>
      </c>
      <c r="E66" s="202">
        <v>0</v>
      </c>
      <c r="F66" s="202">
        <v>0</v>
      </c>
      <c r="G66" s="202">
        <v>0</v>
      </c>
      <c r="H66" s="202">
        <v>0</v>
      </c>
      <c r="I66" s="202">
        <v>3000</v>
      </c>
      <c r="J66" s="202">
        <v>0</v>
      </c>
      <c r="K66" s="202">
        <v>0</v>
      </c>
      <c r="L66" s="202">
        <v>0</v>
      </c>
      <c r="M66" s="202">
        <f t="shared" si="2"/>
        <v>3000</v>
      </c>
      <c r="N66" s="169"/>
      <c r="Q66" s="171"/>
    </row>
    <row r="67" spans="1:17" ht="45" x14ac:dyDescent="0.25">
      <c r="A67" s="393"/>
      <c r="B67" s="455"/>
      <c r="C67" s="228" t="s">
        <v>15</v>
      </c>
      <c r="D67" s="228" t="s">
        <v>109</v>
      </c>
      <c r="E67" s="202">
        <v>0</v>
      </c>
      <c r="F67" s="202">
        <v>0</v>
      </c>
      <c r="G67" s="202">
        <v>0</v>
      </c>
      <c r="H67" s="202">
        <v>0</v>
      </c>
      <c r="I67" s="202">
        <v>0</v>
      </c>
      <c r="J67" s="202">
        <v>0</v>
      </c>
      <c r="K67" s="202">
        <v>0</v>
      </c>
      <c r="L67" s="202">
        <v>0</v>
      </c>
      <c r="M67" s="202">
        <f t="shared" si="2"/>
        <v>0</v>
      </c>
      <c r="N67" s="169"/>
      <c r="Q67" s="171"/>
    </row>
    <row r="68" spans="1:17" ht="84.75" customHeight="1" x14ac:dyDescent="0.25">
      <c r="A68" s="393"/>
      <c r="B68" s="455"/>
      <c r="C68" s="228" t="s">
        <v>5</v>
      </c>
      <c r="D68" s="228" t="s">
        <v>109</v>
      </c>
      <c r="E68" s="202">
        <v>0</v>
      </c>
      <c r="F68" s="202">
        <v>0</v>
      </c>
      <c r="G68" s="202">
        <v>0</v>
      </c>
      <c r="H68" s="202">
        <v>0</v>
      </c>
      <c r="I68" s="202">
        <v>0</v>
      </c>
      <c r="J68" s="202">
        <v>0</v>
      </c>
      <c r="K68" s="202">
        <v>0</v>
      </c>
      <c r="L68" s="202">
        <v>0</v>
      </c>
      <c r="M68" s="202">
        <f t="shared" si="2"/>
        <v>0</v>
      </c>
      <c r="N68" s="169"/>
      <c r="Q68" s="171"/>
    </row>
    <row r="69" spans="1:17" ht="64.5" customHeight="1" x14ac:dyDescent="0.25">
      <c r="A69" s="393"/>
      <c r="B69" s="455"/>
      <c r="C69" s="228" t="s">
        <v>6</v>
      </c>
      <c r="D69" s="228" t="s">
        <v>109</v>
      </c>
      <c r="E69" s="202">
        <v>0</v>
      </c>
      <c r="F69" s="202">
        <v>0</v>
      </c>
      <c r="G69" s="202">
        <v>0</v>
      </c>
      <c r="H69" s="202">
        <v>0</v>
      </c>
      <c r="I69" s="202">
        <v>0</v>
      </c>
      <c r="J69" s="202">
        <v>0</v>
      </c>
      <c r="K69" s="202">
        <v>0</v>
      </c>
      <c r="L69" s="202">
        <v>0</v>
      </c>
      <c r="M69" s="202">
        <f t="shared" si="2"/>
        <v>0</v>
      </c>
      <c r="N69" s="169"/>
      <c r="Q69" s="171"/>
    </row>
    <row r="70" spans="1:17" ht="45.75" customHeight="1" x14ac:dyDescent="0.25">
      <c r="A70" s="400"/>
      <c r="B70" s="420"/>
      <c r="C70" s="228" t="s">
        <v>7</v>
      </c>
      <c r="D70" s="228" t="s">
        <v>109</v>
      </c>
      <c r="E70" s="202">
        <v>0</v>
      </c>
      <c r="F70" s="202">
        <v>0</v>
      </c>
      <c r="G70" s="202">
        <v>0</v>
      </c>
      <c r="H70" s="202">
        <v>0</v>
      </c>
      <c r="I70" s="202">
        <v>0</v>
      </c>
      <c r="J70" s="202">
        <v>0</v>
      </c>
      <c r="K70" s="202">
        <v>0</v>
      </c>
      <c r="L70" s="202">
        <v>0</v>
      </c>
      <c r="M70" s="202">
        <f t="shared" si="2"/>
        <v>0</v>
      </c>
      <c r="N70" s="169"/>
      <c r="Q70" s="171"/>
    </row>
    <row r="71" spans="1:17" ht="15.75" customHeight="1" x14ac:dyDescent="0.25">
      <c r="A71" s="407" t="s">
        <v>269</v>
      </c>
      <c r="B71" s="419" t="s">
        <v>153</v>
      </c>
      <c r="C71" s="251" t="s">
        <v>3</v>
      </c>
      <c r="D71" s="251">
        <v>784</v>
      </c>
      <c r="E71" s="202">
        <f t="shared" ref="E71:L71" si="28">SUM(E72:E77)</f>
        <v>50</v>
      </c>
      <c r="F71" s="202">
        <f t="shared" si="28"/>
        <v>0</v>
      </c>
      <c r="G71" s="202">
        <f t="shared" si="28"/>
        <v>0</v>
      </c>
      <c r="H71" s="202">
        <f t="shared" si="28"/>
        <v>0</v>
      </c>
      <c r="I71" s="202">
        <f t="shared" si="28"/>
        <v>0</v>
      </c>
      <c r="J71" s="202">
        <f t="shared" si="28"/>
        <v>0</v>
      </c>
      <c r="K71" s="202">
        <f t="shared" si="28"/>
        <v>0</v>
      </c>
      <c r="L71" s="202">
        <f t="shared" si="28"/>
        <v>0</v>
      </c>
      <c r="M71" s="202">
        <f t="shared" si="2"/>
        <v>50</v>
      </c>
      <c r="N71" s="169"/>
      <c r="Q71" s="171"/>
    </row>
    <row r="72" spans="1:17" ht="75" x14ac:dyDescent="0.25">
      <c r="A72" s="393"/>
      <c r="B72" s="455"/>
      <c r="C72" s="228" t="s">
        <v>114</v>
      </c>
      <c r="D72" s="228" t="s">
        <v>109</v>
      </c>
      <c r="E72" s="202">
        <v>0</v>
      </c>
      <c r="F72" s="202">
        <v>0</v>
      </c>
      <c r="G72" s="202">
        <v>0</v>
      </c>
      <c r="H72" s="202">
        <v>0</v>
      </c>
      <c r="I72" s="202">
        <v>0</v>
      </c>
      <c r="J72" s="202">
        <v>0</v>
      </c>
      <c r="K72" s="202">
        <v>0</v>
      </c>
      <c r="L72" s="202">
        <v>0</v>
      </c>
      <c r="M72" s="202">
        <f t="shared" si="2"/>
        <v>0</v>
      </c>
      <c r="N72" s="169"/>
      <c r="Q72" s="171"/>
    </row>
    <row r="73" spans="1:17" ht="15.75" x14ac:dyDescent="0.25">
      <c r="A73" s="393"/>
      <c r="B73" s="455"/>
      <c r="C73" s="228" t="s">
        <v>4</v>
      </c>
      <c r="D73" s="228">
        <v>784</v>
      </c>
      <c r="E73" s="202">
        <v>50</v>
      </c>
      <c r="F73" s="202">
        <v>0</v>
      </c>
      <c r="G73" s="202">
        <v>0</v>
      </c>
      <c r="H73" s="202">
        <v>0</v>
      </c>
      <c r="I73" s="202">
        <v>0</v>
      </c>
      <c r="J73" s="202">
        <v>0</v>
      </c>
      <c r="K73" s="202">
        <v>0</v>
      </c>
      <c r="L73" s="202">
        <v>0</v>
      </c>
      <c r="M73" s="202">
        <f t="shared" si="2"/>
        <v>50</v>
      </c>
      <c r="N73" s="169"/>
      <c r="Q73" s="171"/>
    </row>
    <row r="74" spans="1:17" ht="45" x14ac:dyDescent="0.25">
      <c r="A74" s="393"/>
      <c r="B74" s="455"/>
      <c r="C74" s="228" t="s">
        <v>15</v>
      </c>
      <c r="D74" s="228" t="s">
        <v>109</v>
      </c>
      <c r="E74" s="202">
        <v>0</v>
      </c>
      <c r="F74" s="202">
        <v>0</v>
      </c>
      <c r="G74" s="202">
        <v>0</v>
      </c>
      <c r="H74" s="202">
        <v>0</v>
      </c>
      <c r="I74" s="202">
        <v>0</v>
      </c>
      <c r="J74" s="202">
        <v>0</v>
      </c>
      <c r="K74" s="202">
        <v>0</v>
      </c>
      <c r="L74" s="202">
        <v>0</v>
      </c>
      <c r="M74" s="202">
        <f t="shared" si="2"/>
        <v>0</v>
      </c>
      <c r="N74" s="169"/>
      <c r="Q74" s="171"/>
    </row>
    <row r="75" spans="1:17" ht="60" x14ac:dyDescent="0.25">
      <c r="A75" s="393"/>
      <c r="B75" s="455"/>
      <c r="C75" s="228" t="s">
        <v>5</v>
      </c>
      <c r="D75" s="228" t="s">
        <v>109</v>
      </c>
      <c r="E75" s="202">
        <v>0</v>
      </c>
      <c r="F75" s="202">
        <v>0</v>
      </c>
      <c r="G75" s="202">
        <v>0</v>
      </c>
      <c r="H75" s="202">
        <v>0</v>
      </c>
      <c r="I75" s="202">
        <v>0</v>
      </c>
      <c r="J75" s="202">
        <v>0</v>
      </c>
      <c r="K75" s="202">
        <v>0</v>
      </c>
      <c r="L75" s="202">
        <v>0</v>
      </c>
      <c r="M75" s="202">
        <f t="shared" ref="M75:M138" si="29">SUM(E75:L75)</f>
        <v>0</v>
      </c>
      <c r="N75" s="169"/>
      <c r="Q75" s="171"/>
    </row>
    <row r="76" spans="1:17" ht="60" x14ac:dyDescent="0.25">
      <c r="A76" s="393"/>
      <c r="B76" s="455"/>
      <c r="C76" s="228" t="s">
        <v>6</v>
      </c>
      <c r="D76" s="228" t="s">
        <v>109</v>
      </c>
      <c r="E76" s="202">
        <v>0</v>
      </c>
      <c r="F76" s="202">
        <v>0</v>
      </c>
      <c r="G76" s="202">
        <v>0</v>
      </c>
      <c r="H76" s="202">
        <v>0</v>
      </c>
      <c r="I76" s="202">
        <v>0</v>
      </c>
      <c r="J76" s="202">
        <v>0</v>
      </c>
      <c r="K76" s="202">
        <v>0</v>
      </c>
      <c r="L76" s="202">
        <v>0</v>
      </c>
      <c r="M76" s="202">
        <f t="shared" si="29"/>
        <v>0</v>
      </c>
      <c r="N76" s="169"/>
      <c r="Q76" s="171"/>
    </row>
    <row r="77" spans="1:17" ht="57.75" customHeight="1" x14ac:dyDescent="0.25">
      <c r="A77" s="400"/>
      <c r="B77" s="420"/>
      <c r="C77" s="228" t="s">
        <v>7</v>
      </c>
      <c r="D77" s="228" t="s">
        <v>109</v>
      </c>
      <c r="E77" s="202">
        <v>0</v>
      </c>
      <c r="F77" s="202">
        <v>0</v>
      </c>
      <c r="G77" s="202">
        <v>0</v>
      </c>
      <c r="H77" s="202">
        <v>0</v>
      </c>
      <c r="I77" s="202">
        <v>0</v>
      </c>
      <c r="J77" s="202">
        <v>0</v>
      </c>
      <c r="K77" s="202">
        <v>0</v>
      </c>
      <c r="L77" s="202">
        <v>0</v>
      </c>
      <c r="M77" s="202">
        <f t="shared" si="29"/>
        <v>0</v>
      </c>
      <c r="N77" s="169"/>
      <c r="Q77" s="171"/>
    </row>
    <row r="78" spans="1:17" ht="15.75" customHeight="1" x14ac:dyDescent="0.25">
      <c r="A78" s="407" t="s">
        <v>270</v>
      </c>
      <c r="B78" s="419" t="s">
        <v>150</v>
      </c>
      <c r="C78" s="251" t="s">
        <v>3</v>
      </c>
      <c r="D78" s="251">
        <v>784</v>
      </c>
      <c r="E78" s="202">
        <f t="shared" ref="E78:L78" si="30">SUM(E79:E84)</f>
        <v>100</v>
      </c>
      <c r="F78" s="202">
        <f t="shared" si="30"/>
        <v>100</v>
      </c>
      <c r="G78" s="202">
        <f t="shared" si="30"/>
        <v>0</v>
      </c>
      <c r="H78" s="202">
        <f t="shared" si="30"/>
        <v>0</v>
      </c>
      <c r="I78" s="202">
        <f t="shared" si="30"/>
        <v>0</v>
      </c>
      <c r="J78" s="202">
        <f t="shared" si="30"/>
        <v>0</v>
      </c>
      <c r="K78" s="202">
        <f t="shared" si="30"/>
        <v>0</v>
      </c>
      <c r="L78" s="202">
        <f t="shared" si="30"/>
        <v>0</v>
      </c>
      <c r="M78" s="202">
        <f t="shared" si="29"/>
        <v>200</v>
      </c>
      <c r="N78" s="169"/>
      <c r="Q78" s="171"/>
    </row>
    <row r="79" spans="1:17" ht="75" x14ac:dyDescent="0.25">
      <c r="A79" s="393"/>
      <c r="B79" s="455"/>
      <c r="C79" s="228" t="s">
        <v>114</v>
      </c>
      <c r="D79" s="228" t="s">
        <v>109</v>
      </c>
      <c r="E79" s="202">
        <v>0</v>
      </c>
      <c r="F79" s="202">
        <v>0</v>
      </c>
      <c r="G79" s="202">
        <v>0</v>
      </c>
      <c r="H79" s="202">
        <v>0</v>
      </c>
      <c r="I79" s="202">
        <v>0</v>
      </c>
      <c r="J79" s="202">
        <v>0</v>
      </c>
      <c r="K79" s="202">
        <v>0</v>
      </c>
      <c r="L79" s="202">
        <v>0</v>
      </c>
      <c r="M79" s="202">
        <f t="shared" si="29"/>
        <v>0</v>
      </c>
      <c r="N79" s="169"/>
      <c r="Q79" s="171"/>
    </row>
    <row r="80" spans="1:17" ht="15.75" x14ac:dyDescent="0.25">
      <c r="A80" s="393"/>
      <c r="B80" s="455"/>
      <c r="C80" s="228" t="s">
        <v>4</v>
      </c>
      <c r="D80" s="228">
        <v>784</v>
      </c>
      <c r="E80" s="202">
        <v>100</v>
      </c>
      <c r="F80" s="202">
        <v>100</v>
      </c>
      <c r="G80" s="202">
        <f>100-100</f>
        <v>0</v>
      </c>
      <c r="H80" s="202">
        <v>0</v>
      </c>
      <c r="I80" s="202">
        <v>0</v>
      </c>
      <c r="J80" s="202">
        <v>0</v>
      </c>
      <c r="K80" s="202">
        <v>0</v>
      </c>
      <c r="L80" s="202">
        <v>0</v>
      </c>
      <c r="M80" s="202">
        <f t="shared" si="29"/>
        <v>200</v>
      </c>
      <c r="N80" s="169"/>
      <c r="Q80" s="171"/>
    </row>
    <row r="81" spans="1:17" ht="45" x14ac:dyDescent="0.25">
      <c r="A81" s="393"/>
      <c r="B81" s="455"/>
      <c r="C81" s="228" t="s">
        <v>15</v>
      </c>
      <c r="D81" s="228" t="s">
        <v>109</v>
      </c>
      <c r="E81" s="202">
        <v>0</v>
      </c>
      <c r="F81" s="202">
        <v>0</v>
      </c>
      <c r="G81" s="202">
        <v>0</v>
      </c>
      <c r="H81" s="202">
        <v>0</v>
      </c>
      <c r="I81" s="202">
        <v>0</v>
      </c>
      <c r="J81" s="202">
        <v>0</v>
      </c>
      <c r="K81" s="202">
        <v>0</v>
      </c>
      <c r="L81" s="202">
        <v>0</v>
      </c>
      <c r="M81" s="202">
        <f t="shared" si="29"/>
        <v>0</v>
      </c>
      <c r="N81" s="169"/>
      <c r="Q81" s="171"/>
    </row>
    <row r="82" spans="1:17" ht="60" x14ac:dyDescent="0.25">
      <c r="A82" s="393"/>
      <c r="B82" s="455"/>
      <c r="C82" s="228" t="s">
        <v>5</v>
      </c>
      <c r="D82" s="228" t="s">
        <v>109</v>
      </c>
      <c r="E82" s="202">
        <v>0</v>
      </c>
      <c r="F82" s="202">
        <v>0</v>
      </c>
      <c r="G82" s="202">
        <v>0</v>
      </c>
      <c r="H82" s="202">
        <v>0</v>
      </c>
      <c r="I82" s="202">
        <v>0</v>
      </c>
      <c r="J82" s="202">
        <v>0</v>
      </c>
      <c r="K82" s="202">
        <v>0</v>
      </c>
      <c r="L82" s="202">
        <v>0</v>
      </c>
      <c r="M82" s="202">
        <f t="shared" si="29"/>
        <v>0</v>
      </c>
      <c r="N82" s="169"/>
      <c r="Q82" s="171"/>
    </row>
    <row r="83" spans="1:17" ht="60" x14ac:dyDescent="0.25">
      <c r="A83" s="393"/>
      <c r="B83" s="455"/>
      <c r="C83" s="228" t="s">
        <v>6</v>
      </c>
      <c r="D83" s="228" t="s">
        <v>109</v>
      </c>
      <c r="E83" s="202">
        <v>0</v>
      </c>
      <c r="F83" s="202">
        <v>0</v>
      </c>
      <c r="G83" s="202">
        <v>0</v>
      </c>
      <c r="H83" s="202">
        <v>0</v>
      </c>
      <c r="I83" s="202">
        <v>0</v>
      </c>
      <c r="J83" s="202">
        <v>0</v>
      </c>
      <c r="K83" s="202">
        <v>0</v>
      </c>
      <c r="L83" s="202">
        <v>0</v>
      </c>
      <c r="M83" s="202">
        <f t="shared" si="29"/>
        <v>0</v>
      </c>
      <c r="N83" s="169"/>
      <c r="Q83" s="171"/>
    </row>
    <row r="84" spans="1:17" ht="74.25" customHeight="1" x14ac:dyDescent="0.25">
      <c r="A84" s="400"/>
      <c r="B84" s="420"/>
      <c r="C84" s="228" t="s">
        <v>7</v>
      </c>
      <c r="D84" s="228" t="s">
        <v>109</v>
      </c>
      <c r="E84" s="202">
        <v>0</v>
      </c>
      <c r="F84" s="202">
        <v>0</v>
      </c>
      <c r="G84" s="202">
        <v>0</v>
      </c>
      <c r="H84" s="202">
        <v>0</v>
      </c>
      <c r="I84" s="202">
        <v>0</v>
      </c>
      <c r="J84" s="202">
        <v>0</v>
      </c>
      <c r="K84" s="202">
        <v>0</v>
      </c>
      <c r="L84" s="202">
        <v>0</v>
      </c>
      <c r="M84" s="202">
        <f t="shared" si="29"/>
        <v>0</v>
      </c>
      <c r="N84" s="169"/>
      <c r="Q84" s="171"/>
    </row>
    <row r="85" spans="1:17" ht="15.75" customHeight="1" x14ac:dyDescent="0.25">
      <c r="A85" s="407" t="s">
        <v>271</v>
      </c>
      <c r="B85" s="419" t="s">
        <v>151</v>
      </c>
      <c r="C85" s="251" t="s">
        <v>3</v>
      </c>
      <c r="D85" s="251">
        <v>784</v>
      </c>
      <c r="E85" s="202">
        <f t="shared" ref="E85:L85" si="31">SUM(E86:E91)</f>
        <v>100</v>
      </c>
      <c r="F85" s="202">
        <f t="shared" si="31"/>
        <v>100</v>
      </c>
      <c r="G85" s="202">
        <f t="shared" si="31"/>
        <v>0</v>
      </c>
      <c r="H85" s="202">
        <f t="shared" si="31"/>
        <v>0</v>
      </c>
      <c r="I85" s="202">
        <f t="shared" si="31"/>
        <v>0</v>
      </c>
      <c r="J85" s="202">
        <f t="shared" si="31"/>
        <v>0</v>
      </c>
      <c r="K85" s="202">
        <f t="shared" si="31"/>
        <v>0</v>
      </c>
      <c r="L85" s="202">
        <f t="shared" si="31"/>
        <v>0</v>
      </c>
      <c r="M85" s="202">
        <f t="shared" si="29"/>
        <v>200</v>
      </c>
      <c r="N85" s="169"/>
      <c r="Q85" s="171"/>
    </row>
    <row r="86" spans="1:17" ht="75" x14ac:dyDescent="0.25">
      <c r="A86" s="393"/>
      <c r="B86" s="455"/>
      <c r="C86" s="228" t="s">
        <v>114</v>
      </c>
      <c r="D86" s="228" t="s">
        <v>109</v>
      </c>
      <c r="E86" s="202">
        <v>0</v>
      </c>
      <c r="F86" s="202">
        <v>0</v>
      </c>
      <c r="G86" s="202">
        <v>0</v>
      </c>
      <c r="H86" s="202">
        <v>0</v>
      </c>
      <c r="I86" s="202">
        <v>0</v>
      </c>
      <c r="J86" s="202">
        <v>0</v>
      </c>
      <c r="K86" s="202">
        <v>0</v>
      </c>
      <c r="L86" s="202">
        <v>0</v>
      </c>
      <c r="M86" s="202">
        <f t="shared" si="29"/>
        <v>0</v>
      </c>
      <c r="N86" s="169"/>
      <c r="Q86" s="171"/>
    </row>
    <row r="87" spans="1:17" ht="15.75" x14ac:dyDescent="0.25">
      <c r="A87" s="393"/>
      <c r="B87" s="455"/>
      <c r="C87" s="228" t="s">
        <v>4</v>
      </c>
      <c r="D87" s="228">
        <v>784</v>
      </c>
      <c r="E87" s="202">
        <v>100</v>
      </c>
      <c r="F87" s="202">
        <v>100</v>
      </c>
      <c r="G87" s="202">
        <f>100-100</f>
        <v>0</v>
      </c>
      <c r="H87" s="202">
        <v>0</v>
      </c>
      <c r="I87" s="202">
        <v>0</v>
      </c>
      <c r="J87" s="202">
        <v>0</v>
      </c>
      <c r="K87" s="202">
        <v>0</v>
      </c>
      <c r="L87" s="202">
        <v>0</v>
      </c>
      <c r="M87" s="202">
        <f t="shared" si="29"/>
        <v>200</v>
      </c>
      <c r="N87" s="169"/>
      <c r="Q87" s="171"/>
    </row>
    <row r="88" spans="1:17" ht="45" x14ac:dyDescent="0.25">
      <c r="A88" s="393"/>
      <c r="B88" s="455"/>
      <c r="C88" s="228" t="s">
        <v>15</v>
      </c>
      <c r="D88" s="228" t="s">
        <v>109</v>
      </c>
      <c r="E88" s="202">
        <v>0</v>
      </c>
      <c r="F88" s="202">
        <v>0</v>
      </c>
      <c r="G88" s="202">
        <v>0</v>
      </c>
      <c r="H88" s="202">
        <v>0</v>
      </c>
      <c r="I88" s="202">
        <v>0</v>
      </c>
      <c r="J88" s="202">
        <v>0</v>
      </c>
      <c r="K88" s="202">
        <v>0</v>
      </c>
      <c r="L88" s="202">
        <v>0</v>
      </c>
      <c r="M88" s="202">
        <f t="shared" si="29"/>
        <v>0</v>
      </c>
      <c r="N88" s="169"/>
      <c r="Q88" s="171"/>
    </row>
    <row r="89" spans="1:17" ht="60" x14ac:dyDescent="0.25">
      <c r="A89" s="393"/>
      <c r="B89" s="455"/>
      <c r="C89" s="228" t="s">
        <v>5</v>
      </c>
      <c r="D89" s="228" t="s">
        <v>109</v>
      </c>
      <c r="E89" s="202">
        <v>0</v>
      </c>
      <c r="F89" s="202">
        <v>0</v>
      </c>
      <c r="G89" s="202">
        <v>0</v>
      </c>
      <c r="H89" s="202">
        <v>0</v>
      </c>
      <c r="I89" s="202">
        <v>0</v>
      </c>
      <c r="J89" s="202">
        <v>0</v>
      </c>
      <c r="K89" s="202">
        <v>0</v>
      </c>
      <c r="L89" s="202">
        <v>0</v>
      </c>
      <c r="M89" s="202">
        <f t="shared" si="29"/>
        <v>0</v>
      </c>
      <c r="N89" s="169"/>
      <c r="Q89" s="171"/>
    </row>
    <row r="90" spans="1:17" ht="60" x14ac:dyDescent="0.25">
      <c r="A90" s="393"/>
      <c r="B90" s="455"/>
      <c r="C90" s="228" t="s">
        <v>6</v>
      </c>
      <c r="D90" s="228" t="s">
        <v>109</v>
      </c>
      <c r="E90" s="202">
        <v>0</v>
      </c>
      <c r="F90" s="202">
        <v>0</v>
      </c>
      <c r="G90" s="202">
        <v>0</v>
      </c>
      <c r="H90" s="202">
        <v>0</v>
      </c>
      <c r="I90" s="202">
        <v>0</v>
      </c>
      <c r="J90" s="202">
        <v>0</v>
      </c>
      <c r="K90" s="202">
        <v>0</v>
      </c>
      <c r="L90" s="202">
        <v>0</v>
      </c>
      <c r="M90" s="202">
        <f t="shared" si="29"/>
        <v>0</v>
      </c>
      <c r="N90" s="169"/>
      <c r="Q90" s="171"/>
    </row>
    <row r="91" spans="1:17" ht="62.25" customHeight="1" x14ac:dyDescent="0.25">
      <c r="A91" s="400"/>
      <c r="B91" s="420"/>
      <c r="C91" s="228" t="s">
        <v>7</v>
      </c>
      <c r="D91" s="228" t="s">
        <v>109</v>
      </c>
      <c r="E91" s="202">
        <v>0</v>
      </c>
      <c r="F91" s="202">
        <v>0</v>
      </c>
      <c r="G91" s="202">
        <v>0</v>
      </c>
      <c r="H91" s="202">
        <v>0</v>
      </c>
      <c r="I91" s="202">
        <v>0</v>
      </c>
      <c r="J91" s="202">
        <v>0</v>
      </c>
      <c r="K91" s="202">
        <v>0</v>
      </c>
      <c r="L91" s="202">
        <v>0</v>
      </c>
      <c r="M91" s="202">
        <f t="shared" si="29"/>
        <v>0</v>
      </c>
      <c r="N91" s="169"/>
      <c r="Q91" s="171"/>
    </row>
    <row r="92" spans="1:17" ht="15.75" customHeight="1" x14ac:dyDescent="0.25">
      <c r="A92" s="407" t="s">
        <v>272</v>
      </c>
      <c r="B92" s="419" t="s">
        <v>99</v>
      </c>
      <c r="C92" s="251" t="s">
        <v>3</v>
      </c>
      <c r="D92" s="251">
        <v>784</v>
      </c>
      <c r="E92" s="202">
        <f t="shared" ref="E92:L92" si="32">E93+E94+E95+E96+E97+E98</f>
        <v>184000</v>
      </c>
      <c r="F92" s="202">
        <f t="shared" si="32"/>
        <v>200000</v>
      </c>
      <c r="G92" s="202">
        <f t="shared" si="32"/>
        <v>0</v>
      </c>
      <c r="H92" s="202">
        <f t="shared" si="32"/>
        <v>0</v>
      </c>
      <c r="I92" s="202">
        <f t="shared" si="32"/>
        <v>0</v>
      </c>
      <c r="J92" s="202">
        <f t="shared" si="32"/>
        <v>1500000</v>
      </c>
      <c r="K92" s="202">
        <f t="shared" si="32"/>
        <v>2000000</v>
      </c>
      <c r="L92" s="202">
        <f t="shared" si="32"/>
        <v>2000000</v>
      </c>
      <c r="M92" s="202">
        <f t="shared" si="29"/>
        <v>5884000</v>
      </c>
      <c r="N92" s="169"/>
      <c r="Q92" s="171"/>
    </row>
    <row r="93" spans="1:17" ht="75" x14ac:dyDescent="0.25">
      <c r="A93" s="393"/>
      <c r="B93" s="455"/>
      <c r="C93" s="228" t="s">
        <v>114</v>
      </c>
      <c r="D93" s="228" t="s">
        <v>109</v>
      </c>
      <c r="E93" s="202">
        <v>0</v>
      </c>
      <c r="F93" s="202">
        <v>0</v>
      </c>
      <c r="G93" s="202">
        <v>0</v>
      </c>
      <c r="H93" s="202">
        <v>0</v>
      </c>
      <c r="I93" s="202">
        <v>0</v>
      </c>
      <c r="J93" s="202">
        <v>0</v>
      </c>
      <c r="K93" s="202">
        <v>0</v>
      </c>
      <c r="L93" s="202">
        <v>0</v>
      </c>
      <c r="M93" s="202">
        <f t="shared" si="29"/>
        <v>0</v>
      </c>
      <c r="N93" s="169"/>
      <c r="Q93" s="171"/>
    </row>
    <row r="94" spans="1:17" ht="15.75" x14ac:dyDescent="0.25">
      <c r="A94" s="393"/>
      <c r="B94" s="455"/>
      <c r="C94" s="228" t="s">
        <v>4</v>
      </c>
      <c r="D94" s="228">
        <v>784</v>
      </c>
      <c r="E94" s="202">
        <v>0</v>
      </c>
      <c r="F94" s="202">
        <v>0</v>
      </c>
      <c r="G94" s="202">
        <v>0</v>
      </c>
      <c r="H94" s="202">
        <f>1317.14-1317.14</f>
        <v>0</v>
      </c>
      <c r="I94" s="202">
        <v>0</v>
      </c>
      <c r="J94" s="202">
        <v>0</v>
      </c>
      <c r="K94" s="202">
        <v>0</v>
      </c>
      <c r="L94" s="202">
        <v>0</v>
      </c>
      <c r="M94" s="202">
        <f t="shared" si="29"/>
        <v>0</v>
      </c>
      <c r="N94" s="169"/>
      <c r="Q94" s="171"/>
    </row>
    <row r="95" spans="1:17" ht="45" x14ac:dyDescent="0.25">
      <c r="A95" s="393"/>
      <c r="B95" s="455"/>
      <c r="C95" s="228" t="s">
        <v>15</v>
      </c>
      <c r="D95" s="228" t="s">
        <v>109</v>
      </c>
      <c r="E95" s="202">
        <v>0</v>
      </c>
      <c r="F95" s="202">
        <v>0</v>
      </c>
      <c r="G95" s="202">
        <v>0</v>
      </c>
      <c r="H95" s="202">
        <v>0</v>
      </c>
      <c r="I95" s="202">
        <v>0</v>
      </c>
      <c r="J95" s="202">
        <v>0</v>
      </c>
      <c r="K95" s="202">
        <v>0</v>
      </c>
      <c r="L95" s="202">
        <v>0</v>
      </c>
      <c r="M95" s="202">
        <f t="shared" si="29"/>
        <v>0</v>
      </c>
      <c r="N95" s="169"/>
      <c r="Q95" s="171"/>
    </row>
    <row r="96" spans="1:17" ht="60" x14ac:dyDescent="0.25">
      <c r="A96" s="393"/>
      <c r="B96" s="455"/>
      <c r="C96" s="228" t="s">
        <v>5</v>
      </c>
      <c r="D96" s="228" t="s">
        <v>109</v>
      </c>
      <c r="E96" s="202">
        <v>0</v>
      </c>
      <c r="F96" s="202">
        <v>0</v>
      </c>
      <c r="G96" s="202">
        <v>0</v>
      </c>
      <c r="H96" s="202">
        <v>0</v>
      </c>
      <c r="I96" s="202">
        <v>0</v>
      </c>
      <c r="J96" s="202">
        <v>0</v>
      </c>
      <c r="K96" s="202">
        <v>0</v>
      </c>
      <c r="L96" s="202">
        <v>0</v>
      </c>
      <c r="M96" s="202">
        <f t="shared" si="29"/>
        <v>0</v>
      </c>
      <c r="N96" s="169"/>
      <c r="Q96" s="171"/>
    </row>
    <row r="97" spans="1:17" ht="60" x14ac:dyDescent="0.25">
      <c r="A97" s="393"/>
      <c r="B97" s="455"/>
      <c r="C97" s="228" t="s">
        <v>6</v>
      </c>
      <c r="D97" s="228" t="s">
        <v>109</v>
      </c>
      <c r="E97" s="202">
        <v>0</v>
      </c>
      <c r="F97" s="202">
        <v>0</v>
      </c>
      <c r="G97" s="202">
        <v>0</v>
      </c>
      <c r="H97" s="202">
        <v>0</v>
      </c>
      <c r="I97" s="202">
        <v>0</v>
      </c>
      <c r="J97" s="202">
        <v>0</v>
      </c>
      <c r="K97" s="202">
        <v>0</v>
      </c>
      <c r="L97" s="202">
        <v>0</v>
      </c>
      <c r="M97" s="202">
        <f t="shared" si="29"/>
        <v>0</v>
      </c>
      <c r="N97" s="169"/>
      <c r="Q97" s="171"/>
    </row>
    <row r="98" spans="1:17" ht="48.75" customHeight="1" x14ac:dyDescent="0.25">
      <c r="A98" s="400"/>
      <c r="B98" s="420"/>
      <c r="C98" s="228" t="s">
        <v>7</v>
      </c>
      <c r="D98" s="228" t="s">
        <v>109</v>
      </c>
      <c r="E98" s="202">
        <v>184000</v>
      </c>
      <c r="F98" s="202">
        <v>200000</v>
      </c>
      <c r="G98" s="202">
        <v>0</v>
      </c>
      <c r="H98" s="202">
        <v>0</v>
      </c>
      <c r="I98" s="202">
        <v>0</v>
      </c>
      <c r="J98" s="202">
        <v>1500000</v>
      </c>
      <c r="K98" s="202">
        <v>2000000</v>
      </c>
      <c r="L98" s="202">
        <v>2000000</v>
      </c>
      <c r="M98" s="202">
        <f t="shared" si="29"/>
        <v>5884000</v>
      </c>
      <c r="N98" s="169"/>
      <c r="Q98" s="171"/>
    </row>
    <row r="99" spans="1:17" ht="0.75" customHeight="1" x14ac:dyDescent="0.25">
      <c r="A99" s="407" t="s">
        <v>273</v>
      </c>
      <c r="B99" s="419" t="s">
        <v>10</v>
      </c>
      <c r="C99" s="251" t="s">
        <v>3</v>
      </c>
      <c r="D99" s="251">
        <v>784</v>
      </c>
      <c r="E99" s="202">
        <f t="shared" ref="E99:L99" si="33">E100+E101+E102+E103+E104+E105</f>
        <v>0</v>
      </c>
      <c r="F99" s="202">
        <f t="shared" si="33"/>
        <v>0</v>
      </c>
      <c r="G99" s="202">
        <f t="shared" si="33"/>
        <v>0</v>
      </c>
      <c r="H99" s="202">
        <f t="shared" si="33"/>
        <v>0</v>
      </c>
      <c r="I99" s="202">
        <f t="shared" si="33"/>
        <v>0</v>
      </c>
      <c r="J99" s="202">
        <f t="shared" si="33"/>
        <v>0</v>
      </c>
      <c r="K99" s="202">
        <f t="shared" si="33"/>
        <v>0</v>
      </c>
      <c r="L99" s="202">
        <f t="shared" si="33"/>
        <v>0</v>
      </c>
      <c r="M99" s="202">
        <f t="shared" si="29"/>
        <v>0</v>
      </c>
      <c r="N99" s="169"/>
      <c r="Q99" s="171"/>
    </row>
    <row r="100" spans="1:17" ht="75" x14ac:dyDescent="0.25">
      <c r="A100" s="393"/>
      <c r="B100" s="455"/>
      <c r="C100" s="228" t="s">
        <v>114</v>
      </c>
      <c r="D100" s="228" t="s">
        <v>109</v>
      </c>
      <c r="E100" s="202">
        <v>0</v>
      </c>
      <c r="F100" s="202"/>
      <c r="G100" s="202"/>
      <c r="H100" s="202"/>
      <c r="I100" s="202"/>
      <c r="J100" s="202"/>
      <c r="K100" s="202"/>
      <c r="L100" s="202"/>
      <c r="M100" s="202">
        <f t="shared" si="29"/>
        <v>0</v>
      </c>
      <c r="N100" s="169"/>
      <c r="Q100" s="171"/>
    </row>
    <row r="101" spans="1:17" ht="22.5" customHeight="1" x14ac:dyDescent="0.25">
      <c r="A101" s="393"/>
      <c r="B101" s="455"/>
      <c r="C101" s="228" t="s">
        <v>4</v>
      </c>
      <c r="D101" s="228">
        <v>784</v>
      </c>
      <c r="E101" s="202">
        <v>0</v>
      </c>
      <c r="F101" s="202">
        <v>0</v>
      </c>
      <c r="G101" s="202">
        <v>0</v>
      </c>
      <c r="H101" s="202">
        <v>0</v>
      </c>
      <c r="I101" s="202">
        <v>0</v>
      </c>
      <c r="J101" s="202">
        <v>0</v>
      </c>
      <c r="K101" s="202">
        <v>0</v>
      </c>
      <c r="L101" s="202">
        <v>0</v>
      </c>
      <c r="M101" s="202">
        <f t="shared" si="29"/>
        <v>0</v>
      </c>
      <c r="N101" s="169"/>
      <c r="Q101" s="171"/>
    </row>
    <row r="102" spans="1:17" ht="45" x14ac:dyDescent="0.25">
      <c r="A102" s="393"/>
      <c r="B102" s="455"/>
      <c r="C102" s="228" t="s">
        <v>15</v>
      </c>
      <c r="D102" s="228" t="s">
        <v>109</v>
      </c>
      <c r="E102" s="202">
        <v>0</v>
      </c>
      <c r="F102" s="202">
        <v>0</v>
      </c>
      <c r="G102" s="202">
        <v>0</v>
      </c>
      <c r="H102" s="202">
        <v>0</v>
      </c>
      <c r="I102" s="202">
        <v>0</v>
      </c>
      <c r="J102" s="202">
        <v>0</v>
      </c>
      <c r="K102" s="202">
        <v>0</v>
      </c>
      <c r="L102" s="202">
        <v>0</v>
      </c>
      <c r="M102" s="202">
        <f t="shared" si="29"/>
        <v>0</v>
      </c>
      <c r="N102" s="169"/>
      <c r="Q102" s="171"/>
    </row>
    <row r="103" spans="1:17" ht="60" x14ac:dyDescent="0.25">
      <c r="A103" s="393"/>
      <c r="B103" s="455"/>
      <c r="C103" s="228" t="s">
        <v>5</v>
      </c>
      <c r="D103" s="228" t="s">
        <v>109</v>
      </c>
      <c r="E103" s="202">
        <v>0</v>
      </c>
      <c r="F103" s="202">
        <v>0</v>
      </c>
      <c r="G103" s="202">
        <v>0</v>
      </c>
      <c r="H103" s="202">
        <v>0</v>
      </c>
      <c r="I103" s="202">
        <v>0</v>
      </c>
      <c r="J103" s="202">
        <v>0</v>
      </c>
      <c r="K103" s="202">
        <v>0</v>
      </c>
      <c r="L103" s="202">
        <v>0</v>
      </c>
      <c r="M103" s="202">
        <f t="shared" si="29"/>
        <v>0</v>
      </c>
      <c r="N103" s="169"/>
      <c r="Q103" s="171"/>
    </row>
    <row r="104" spans="1:17" ht="60" x14ac:dyDescent="0.25">
      <c r="A104" s="393"/>
      <c r="B104" s="455"/>
      <c r="C104" s="228" t="s">
        <v>6</v>
      </c>
      <c r="D104" s="228" t="s">
        <v>109</v>
      </c>
      <c r="E104" s="202">
        <v>0</v>
      </c>
      <c r="F104" s="202">
        <v>0</v>
      </c>
      <c r="G104" s="202">
        <v>0</v>
      </c>
      <c r="H104" s="202">
        <v>0</v>
      </c>
      <c r="I104" s="202">
        <v>0</v>
      </c>
      <c r="J104" s="202">
        <v>0</v>
      </c>
      <c r="K104" s="202">
        <v>0</v>
      </c>
      <c r="L104" s="202">
        <v>0</v>
      </c>
      <c r="M104" s="202">
        <f t="shared" si="29"/>
        <v>0</v>
      </c>
      <c r="N104" s="169"/>
      <c r="Q104" s="171"/>
    </row>
    <row r="105" spans="1:17" ht="76.5" customHeight="1" x14ac:dyDescent="0.25">
      <c r="A105" s="400"/>
      <c r="B105" s="420"/>
      <c r="C105" s="228" t="s">
        <v>7</v>
      </c>
      <c r="D105" s="228" t="s">
        <v>109</v>
      </c>
      <c r="E105" s="202">
        <v>0</v>
      </c>
      <c r="F105" s="202">
        <v>0</v>
      </c>
      <c r="G105" s="202">
        <v>0</v>
      </c>
      <c r="H105" s="202">
        <v>0</v>
      </c>
      <c r="I105" s="202">
        <v>0</v>
      </c>
      <c r="J105" s="202">
        <v>0</v>
      </c>
      <c r="K105" s="202">
        <v>0</v>
      </c>
      <c r="L105" s="202">
        <v>0</v>
      </c>
      <c r="M105" s="202">
        <f t="shared" si="29"/>
        <v>0</v>
      </c>
      <c r="N105" s="169"/>
      <c r="Q105" s="171"/>
    </row>
    <row r="106" spans="1:17" ht="15.75" customHeight="1" x14ac:dyDescent="0.25">
      <c r="A106" s="405" t="s">
        <v>274</v>
      </c>
      <c r="B106" s="423" t="s">
        <v>166</v>
      </c>
      <c r="C106" s="251" t="s">
        <v>3</v>
      </c>
      <c r="D106" s="251" t="s">
        <v>109</v>
      </c>
      <c r="E106" s="202">
        <f t="shared" ref="E106:L106" si="34">E113</f>
        <v>0</v>
      </c>
      <c r="F106" s="202">
        <f t="shared" si="34"/>
        <v>3034000</v>
      </c>
      <c r="G106" s="202">
        <f t="shared" si="34"/>
        <v>200000</v>
      </c>
      <c r="H106" s="202">
        <f t="shared" si="34"/>
        <v>200000</v>
      </c>
      <c r="I106" s="202">
        <f t="shared" si="34"/>
        <v>2200000</v>
      </c>
      <c r="J106" s="202">
        <f t="shared" si="34"/>
        <v>0</v>
      </c>
      <c r="K106" s="202">
        <f t="shared" si="34"/>
        <v>0</v>
      </c>
      <c r="L106" s="202">
        <f t="shared" si="34"/>
        <v>0</v>
      </c>
      <c r="M106" s="202">
        <f t="shared" si="29"/>
        <v>5634000</v>
      </c>
      <c r="N106" s="169"/>
      <c r="Q106" s="171"/>
    </row>
    <row r="107" spans="1:17" ht="75" x14ac:dyDescent="0.25">
      <c r="A107" s="422"/>
      <c r="B107" s="424"/>
      <c r="C107" s="228" t="s">
        <v>114</v>
      </c>
      <c r="D107" s="228" t="s">
        <v>109</v>
      </c>
      <c r="E107" s="202">
        <f t="shared" ref="E107:K112" si="35">E114</f>
        <v>0</v>
      </c>
      <c r="F107" s="202">
        <f t="shared" si="35"/>
        <v>0</v>
      </c>
      <c r="G107" s="202">
        <f t="shared" si="35"/>
        <v>0</v>
      </c>
      <c r="H107" s="202">
        <f t="shared" si="35"/>
        <v>0</v>
      </c>
      <c r="I107" s="202">
        <f t="shared" si="35"/>
        <v>0</v>
      </c>
      <c r="J107" s="202">
        <f t="shared" si="35"/>
        <v>0</v>
      </c>
      <c r="K107" s="202">
        <f t="shared" si="35"/>
        <v>0</v>
      </c>
      <c r="L107" s="202">
        <f t="shared" ref="L107:L112" si="36">L114</f>
        <v>0</v>
      </c>
      <c r="M107" s="202">
        <f t="shared" si="29"/>
        <v>0</v>
      </c>
      <c r="N107" s="169"/>
      <c r="Q107" s="171"/>
    </row>
    <row r="108" spans="1:17" ht="15.75" x14ac:dyDescent="0.25">
      <c r="A108" s="422"/>
      <c r="B108" s="424"/>
      <c r="C108" s="228" t="s">
        <v>4</v>
      </c>
      <c r="D108" s="228">
        <v>794</v>
      </c>
      <c r="E108" s="202">
        <f>E115</f>
        <v>0</v>
      </c>
      <c r="F108" s="202">
        <f t="shared" si="35"/>
        <v>0</v>
      </c>
      <c r="G108" s="202">
        <f t="shared" si="35"/>
        <v>100000</v>
      </c>
      <c r="H108" s="202">
        <f t="shared" si="35"/>
        <v>100000</v>
      </c>
      <c r="I108" s="202">
        <f t="shared" si="35"/>
        <v>200000</v>
      </c>
      <c r="J108" s="202">
        <f t="shared" si="35"/>
        <v>0</v>
      </c>
      <c r="K108" s="202">
        <f t="shared" si="35"/>
        <v>0</v>
      </c>
      <c r="L108" s="202">
        <f t="shared" si="36"/>
        <v>0</v>
      </c>
      <c r="M108" s="202">
        <f t="shared" si="29"/>
        <v>400000</v>
      </c>
      <c r="N108" s="169"/>
      <c r="Q108" s="171"/>
    </row>
    <row r="109" spans="1:17" ht="45" x14ac:dyDescent="0.25">
      <c r="A109" s="422"/>
      <c r="B109" s="424"/>
      <c r="C109" s="228" t="s">
        <v>15</v>
      </c>
      <c r="D109" s="228" t="s">
        <v>109</v>
      </c>
      <c r="E109" s="202">
        <f t="shared" si="35"/>
        <v>0</v>
      </c>
      <c r="F109" s="202">
        <f t="shared" si="35"/>
        <v>0</v>
      </c>
      <c r="G109" s="202">
        <f t="shared" si="35"/>
        <v>0</v>
      </c>
      <c r="H109" s="202">
        <f t="shared" si="35"/>
        <v>0</v>
      </c>
      <c r="I109" s="202">
        <f t="shared" si="35"/>
        <v>0</v>
      </c>
      <c r="J109" s="202">
        <f t="shared" si="35"/>
        <v>0</v>
      </c>
      <c r="K109" s="202">
        <f t="shared" si="35"/>
        <v>0</v>
      </c>
      <c r="L109" s="202">
        <f t="shared" si="36"/>
        <v>0</v>
      </c>
      <c r="M109" s="202">
        <f t="shared" si="29"/>
        <v>0</v>
      </c>
      <c r="N109" s="169"/>
      <c r="Q109" s="171"/>
    </row>
    <row r="110" spans="1:17" ht="60" x14ac:dyDescent="0.25">
      <c r="A110" s="422"/>
      <c r="B110" s="424"/>
      <c r="C110" s="228" t="s">
        <v>5</v>
      </c>
      <c r="D110" s="228" t="s">
        <v>109</v>
      </c>
      <c r="E110" s="202">
        <f t="shared" si="35"/>
        <v>0</v>
      </c>
      <c r="F110" s="202">
        <f t="shared" si="35"/>
        <v>0</v>
      </c>
      <c r="G110" s="202">
        <f t="shared" si="35"/>
        <v>0</v>
      </c>
      <c r="H110" s="202">
        <f t="shared" si="35"/>
        <v>0</v>
      </c>
      <c r="I110" s="202">
        <f t="shared" si="35"/>
        <v>0</v>
      </c>
      <c r="J110" s="202">
        <f t="shared" si="35"/>
        <v>0</v>
      </c>
      <c r="K110" s="202">
        <f t="shared" si="35"/>
        <v>0</v>
      </c>
      <c r="L110" s="202">
        <f t="shared" si="36"/>
        <v>0</v>
      </c>
      <c r="M110" s="202">
        <f t="shared" si="29"/>
        <v>0</v>
      </c>
      <c r="N110" s="169"/>
      <c r="Q110" s="171"/>
    </row>
    <row r="111" spans="1:17" ht="60" x14ac:dyDescent="0.25">
      <c r="A111" s="422"/>
      <c r="B111" s="424"/>
      <c r="C111" s="228" t="s">
        <v>6</v>
      </c>
      <c r="D111" s="228" t="s">
        <v>109</v>
      </c>
      <c r="E111" s="202">
        <f t="shared" si="35"/>
        <v>0</v>
      </c>
      <c r="F111" s="202">
        <f t="shared" si="35"/>
        <v>0</v>
      </c>
      <c r="G111" s="202">
        <f t="shared" si="35"/>
        <v>0</v>
      </c>
      <c r="H111" s="202">
        <f t="shared" si="35"/>
        <v>0</v>
      </c>
      <c r="I111" s="202">
        <f t="shared" si="35"/>
        <v>0</v>
      </c>
      <c r="J111" s="202">
        <f t="shared" si="35"/>
        <v>0</v>
      </c>
      <c r="K111" s="202">
        <f t="shared" si="35"/>
        <v>0</v>
      </c>
      <c r="L111" s="202">
        <f t="shared" si="36"/>
        <v>0</v>
      </c>
      <c r="M111" s="202">
        <f t="shared" si="29"/>
        <v>0</v>
      </c>
      <c r="N111" s="169"/>
      <c r="Q111" s="171"/>
    </row>
    <row r="112" spans="1:17" ht="54.75" customHeight="1" x14ac:dyDescent="0.25">
      <c r="A112" s="406"/>
      <c r="B112" s="425"/>
      <c r="C112" s="228" t="s">
        <v>7</v>
      </c>
      <c r="D112" s="228" t="s">
        <v>109</v>
      </c>
      <c r="E112" s="202">
        <f t="shared" si="35"/>
        <v>0</v>
      </c>
      <c r="F112" s="202">
        <f t="shared" si="35"/>
        <v>3034000</v>
      </c>
      <c r="G112" s="202">
        <f t="shared" si="35"/>
        <v>100000</v>
      </c>
      <c r="H112" s="202">
        <f t="shared" si="35"/>
        <v>100000</v>
      </c>
      <c r="I112" s="202">
        <f t="shared" si="35"/>
        <v>2000000</v>
      </c>
      <c r="J112" s="202">
        <f>J119</f>
        <v>0</v>
      </c>
      <c r="K112" s="202">
        <f t="shared" si="35"/>
        <v>0</v>
      </c>
      <c r="L112" s="202">
        <f t="shared" si="36"/>
        <v>0</v>
      </c>
      <c r="M112" s="202">
        <f t="shared" si="29"/>
        <v>5234000</v>
      </c>
      <c r="N112" s="169"/>
      <c r="Q112" s="171"/>
    </row>
    <row r="113" spans="1:17" ht="15.75" customHeight="1" x14ac:dyDescent="0.25">
      <c r="A113" s="407" t="s">
        <v>275</v>
      </c>
      <c r="B113" s="419" t="s">
        <v>881</v>
      </c>
      <c r="C113" s="251" t="s">
        <v>3</v>
      </c>
      <c r="D113" s="251" t="s">
        <v>109</v>
      </c>
      <c r="E113" s="202">
        <f t="shared" ref="E113:L113" si="37">SUM(E114:E119)</f>
        <v>0</v>
      </c>
      <c r="F113" s="202">
        <f t="shared" si="37"/>
        <v>3034000</v>
      </c>
      <c r="G113" s="202">
        <f t="shared" si="37"/>
        <v>200000</v>
      </c>
      <c r="H113" s="202">
        <f t="shared" si="37"/>
        <v>200000</v>
      </c>
      <c r="I113" s="202">
        <f t="shared" si="37"/>
        <v>2200000</v>
      </c>
      <c r="J113" s="202">
        <f t="shared" si="37"/>
        <v>0</v>
      </c>
      <c r="K113" s="202">
        <f t="shared" si="37"/>
        <v>0</v>
      </c>
      <c r="L113" s="202">
        <f t="shared" si="37"/>
        <v>0</v>
      </c>
      <c r="M113" s="202">
        <f t="shared" si="29"/>
        <v>5634000</v>
      </c>
      <c r="N113" s="169"/>
      <c r="Q113" s="171"/>
    </row>
    <row r="114" spans="1:17" ht="83.25" customHeight="1" x14ac:dyDescent="0.25">
      <c r="A114" s="393"/>
      <c r="B114" s="455"/>
      <c r="C114" s="228" t="s">
        <v>114</v>
      </c>
      <c r="D114" s="228" t="s">
        <v>109</v>
      </c>
      <c r="E114" s="202">
        <v>0</v>
      </c>
      <c r="F114" s="202">
        <v>0</v>
      </c>
      <c r="G114" s="202">
        <v>0</v>
      </c>
      <c r="H114" s="202">
        <v>0</v>
      </c>
      <c r="I114" s="202">
        <v>0</v>
      </c>
      <c r="J114" s="202">
        <v>0</v>
      </c>
      <c r="K114" s="202">
        <v>0</v>
      </c>
      <c r="L114" s="202">
        <v>0</v>
      </c>
      <c r="M114" s="202">
        <f t="shared" si="29"/>
        <v>0</v>
      </c>
      <c r="N114" s="169"/>
      <c r="Q114" s="171"/>
    </row>
    <row r="115" spans="1:17" ht="27.75" customHeight="1" x14ac:dyDescent="0.25">
      <c r="A115" s="393"/>
      <c r="B115" s="455"/>
      <c r="C115" s="228" t="s">
        <v>4</v>
      </c>
      <c r="D115" s="228">
        <v>794</v>
      </c>
      <c r="E115" s="202">
        <v>0</v>
      </c>
      <c r="F115" s="202">
        <v>0</v>
      </c>
      <c r="G115" s="202">
        <v>100000</v>
      </c>
      <c r="H115" s="202">
        <f>200000-100000</f>
        <v>100000</v>
      </c>
      <c r="I115" s="202">
        <v>200000</v>
      </c>
      <c r="J115" s="202">
        <v>0</v>
      </c>
      <c r="K115" s="202">
        <v>0</v>
      </c>
      <c r="L115" s="202">
        <v>0</v>
      </c>
      <c r="M115" s="202">
        <f t="shared" si="29"/>
        <v>400000</v>
      </c>
      <c r="N115" s="169"/>
      <c r="Q115" s="171"/>
    </row>
    <row r="116" spans="1:17" ht="45" x14ac:dyDescent="0.25">
      <c r="A116" s="393"/>
      <c r="B116" s="455"/>
      <c r="C116" s="228" t="s">
        <v>15</v>
      </c>
      <c r="D116" s="228" t="s">
        <v>109</v>
      </c>
      <c r="E116" s="202">
        <v>0</v>
      </c>
      <c r="F116" s="202">
        <v>0</v>
      </c>
      <c r="G116" s="202">
        <v>0</v>
      </c>
      <c r="H116" s="202">
        <v>0</v>
      </c>
      <c r="I116" s="202">
        <v>0</v>
      </c>
      <c r="J116" s="202">
        <v>0</v>
      </c>
      <c r="K116" s="202">
        <v>0</v>
      </c>
      <c r="L116" s="202">
        <v>0</v>
      </c>
      <c r="M116" s="202">
        <f t="shared" si="29"/>
        <v>0</v>
      </c>
      <c r="N116" s="169"/>
      <c r="Q116" s="171"/>
    </row>
    <row r="117" spans="1:17" ht="60" x14ac:dyDescent="0.25">
      <c r="A117" s="393"/>
      <c r="B117" s="455"/>
      <c r="C117" s="228" t="s">
        <v>5</v>
      </c>
      <c r="D117" s="228" t="s">
        <v>109</v>
      </c>
      <c r="E117" s="202">
        <v>0</v>
      </c>
      <c r="F117" s="202">
        <v>0</v>
      </c>
      <c r="G117" s="202">
        <v>0</v>
      </c>
      <c r="H117" s="202">
        <v>0</v>
      </c>
      <c r="I117" s="202">
        <v>0</v>
      </c>
      <c r="J117" s="202">
        <v>0</v>
      </c>
      <c r="K117" s="202">
        <v>0</v>
      </c>
      <c r="L117" s="202">
        <v>0</v>
      </c>
      <c r="M117" s="202">
        <f t="shared" si="29"/>
        <v>0</v>
      </c>
      <c r="N117" s="169"/>
      <c r="Q117" s="171"/>
    </row>
    <row r="118" spans="1:17" ht="60" x14ac:dyDescent="0.25">
      <c r="A118" s="393"/>
      <c r="B118" s="455"/>
      <c r="C118" s="228" t="s">
        <v>6</v>
      </c>
      <c r="D118" s="228" t="s">
        <v>109</v>
      </c>
      <c r="E118" s="202">
        <v>0</v>
      </c>
      <c r="F118" s="202">
        <v>0</v>
      </c>
      <c r="G118" s="202">
        <v>0</v>
      </c>
      <c r="H118" s="202">
        <v>0</v>
      </c>
      <c r="I118" s="202">
        <v>0</v>
      </c>
      <c r="J118" s="202">
        <v>0</v>
      </c>
      <c r="K118" s="202">
        <v>0</v>
      </c>
      <c r="L118" s="202">
        <v>0</v>
      </c>
      <c r="M118" s="202">
        <f t="shared" si="29"/>
        <v>0</v>
      </c>
      <c r="N118" s="169"/>
      <c r="Q118" s="171"/>
    </row>
    <row r="119" spans="1:17" ht="51.75" customHeight="1" x14ac:dyDescent="0.25">
      <c r="A119" s="400"/>
      <c r="B119" s="420"/>
      <c r="C119" s="228" t="s">
        <v>7</v>
      </c>
      <c r="D119" s="228" t="s">
        <v>109</v>
      </c>
      <c r="E119" s="202">
        <v>0</v>
      </c>
      <c r="F119" s="202">
        <v>3034000</v>
      </c>
      <c r="G119" s="202">
        <v>100000</v>
      </c>
      <c r="H119" s="202">
        <v>100000</v>
      </c>
      <c r="I119" s="202">
        <v>2000000</v>
      </c>
      <c r="J119" s="202">
        <v>0</v>
      </c>
      <c r="K119" s="202">
        <v>0</v>
      </c>
      <c r="L119" s="202">
        <v>0</v>
      </c>
      <c r="M119" s="202">
        <f t="shared" si="29"/>
        <v>5234000</v>
      </c>
      <c r="N119" s="169"/>
      <c r="Q119" s="171"/>
    </row>
    <row r="120" spans="1:17" ht="15.75" hidden="1" customHeight="1" x14ac:dyDescent="0.25">
      <c r="A120" s="405" t="s">
        <v>276</v>
      </c>
      <c r="B120" s="423" t="s">
        <v>167</v>
      </c>
      <c r="C120" s="251" t="s">
        <v>3</v>
      </c>
      <c r="D120" s="251">
        <v>784</v>
      </c>
      <c r="E120" s="202">
        <f t="shared" ref="E120:L126" si="38">E127</f>
        <v>54803.5</v>
      </c>
      <c r="F120" s="202">
        <f t="shared" si="38"/>
        <v>1285.21</v>
      </c>
      <c r="G120" s="202">
        <f t="shared" si="38"/>
        <v>0</v>
      </c>
      <c r="H120" s="202">
        <f t="shared" si="38"/>
        <v>0</v>
      </c>
      <c r="I120" s="202">
        <f t="shared" si="38"/>
        <v>0</v>
      </c>
      <c r="J120" s="202">
        <f t="shared" si="38"/>
        <v>0</v>
      </c>
      <c r="K120" s="202">
        <f t="shared" si="38"/>
        <v>0</v>
      </c>
      <c r="L120" s="202">
        <f t="shared" si="38"/>
        <v>0</v>
      </c>
      <c r="M120" s="202">
        <f t="shared" si="29"/>
        <v>56088.71</v>
      </c>
      <c r="N120" s="169"/>
      <c r="Q120" s="171"/>
    </row>
    <row r="121" spans="1:17" ht="75" x14ac:dyDescent="0.25">
      <c r="A121" s="422"/>
      <c r="B121" s="424"/>
      <c r="C121" s="228" t="s">
        <v>114</v>
      </c>
      <c r="D121" s="228" t="s">
        <v>109</v>
      </c>
      <c r="E121" s="202">
        <f t="shared" si="38"/>
        <v>0</v>
      </c>
      <c r="F121" s="202">
        <f t="shared" si="38"/>
        <v>0</v>
      </c>
      <c r="G121" s="202">
        <f t="shared" si="38"/>
        <v>0</v>
      </c>
      <c r="H121" s="202">
        <f t="shared" si="38"/>
        <v>0</v>
      </c>
      <c r="I121" s="202">
        <f t="shared" si="38"/>
        <v>0</v>
      </c>
      <c r="J121" s="202">
        <f t="shared" si="38"/>
        <v>0</v>
      </c>
      <c r="K121" s="202">
        <f t="shared" si="38"/>
        <v>0</v>
      </c>
      <c r="L121" s="202">
        <f t="shared" si="38"/>
        <v>0</v>
      </c>
      <c r="M121" s="202">
        <f t="shared" si="29"/>
        <v>0</v>
      </c>
      <c r="N121" s="169"/>
      <c r="Q121" s="171"/>
    </row>
    <row r="122" spans="1:17" ht="15.75" x14ac:dyDescent="0.25">
      <c r="A122" s="422"/>
      <c r="B122" s="424"/>
      <c r="C122" s="228" t="s">
        <v>4</v>
      </c>
      <c r="D122" s="228">
        <v>784</v>
      </c>
      <c r="E122" s="202">
        <f>E129</f>
        <v>54803.5</v>
      </c>
      <c r="F122" s="202">
        <f t="shared" si="38"/>
        <v>1285.21</v>
      </c>
      <c r="G122" s="202">
        <f t="shared" si="38"/>
        <v>0</v>
      </c>
      <c r="H122" s="202">
        <f t="shared" si="38"/>
        <v>0</v>
      </c>
      <c r="I122" s="202">
        <f t="shared" si="38"/>
        <v>0</v>
      </c>
      <c r="J122" s="202">
        <f t="shared" si="38"/>
        <v>0</v>
      </c>
      <c r="K122" s="202">
        <f t="shared" si="38"/>
        <v>0</v>
      </c>
      <c r="L122" s="202">
        <f t="shared" si="38"/>
        <v>0</v>
      </c>
      <c r="M122" s="202">
        <f t="shared" si="29"/>
        <v>56088.71</v>
      </c>
      <c r="N122" s="169"/>
      <c r="Q122" s="171"/>
    </row>
    <row r="123" spans="1:17" ht="45" x14ac:dyDescent="0.25">
      <c r="A123" s="422"/>
      <c r="B123" s="424"/>
      <c r="C123" s="228" t="s">
        <v>15</v>
      </c>
      <c r="D123" s="228" t="s">
        <v>109</v>
      </c>
      <c r="E123" s="202">
        <f t="shared" si="38"/>
        <v>0</v>
      </c>
      <c r="F123" s="202">
        <f t="shared" si="38"/>
        <v>0</v>
      </c>
      <c r="G123" s="202">
        <f t="shared" si="38"/>
        <v>0</v>
      </c>
      <c r="H123" s="202">
        <f t="shared" si="38"/>
        <v>0</v>
      </c>
      <c r="I123" s="202">
        <f t="shared" si="38"/>
        <v>0</v>
      </c>
      <c r="J123" s="202">
        <f t="shared" si="38"/>
        <v>0</v>
      </c>
      <c r="K123" s="202">
        <f t="shared" si="38"/>
        <v>0</v>
      </c>
      <c r="L123" s="202">
        <f t="shared" si="38"/>
        <v>0</v>
      </c>
      <c r="M123" s="202">
        <f t="shared" si="29"/>
        <v>0</v>
      </c>
      <c r="N123" s="169"/>
      <c r="Q123" s="171"/>
    </row>
    <row r="124" spans="1:17" ht="60" x14ac:dyDescent="0.25">
      <c r="A124" s="422"/>
      <c r="B124" s="424"/>
      <c r="C124" s="228" t="s">
        <v>5</v>
      </c>
      <c r="D124" s="228" t="s">
        <v>109</v>
      </c>
      <c r="E124" s="202">
        <f t="shared" si="38"/>
        <v>0</v>
      </c>
      <c r="F124" s="202">
        <f t="shared" si="38"/>
        <v>0</v>
      </c>
      <c r="G124" s="202">
        <f t="shared" si="38"/>
        <v>0</v>
      </c>
      <c r="H124" s="202">
        <f t="shared" si="38"/>
        <v>0</v>
      </c>
      <c r="I124" s="202">
        <f t="shared" si="38"/>
        <v>0</v>
      </c>
      <c r="J124" s="202">
        <f t="shared" si="38"/>
        <v>0</v>
      </c>
      <c r="K124" s="202">
        <f t="shared" si="38"/>
        <v>0</v>
      </c>
      <c r="L124" s="202">
        <f t="shared" si="38"/>
        <v>0</v>
      </c>
      <c r="M124" s="202">
        <f t="shared" si="29"/>
        <v>0</v>
      </c>
      <c r="N124" s="169"/>
      <c r="Q124" s="171"/>
    </row>
    <row r="125" spans="1:17" ht="60" x14ac:dyDescent="0.25">
      <c r="A125" s="422"/>
      <c r="B125" s="424"/>
      <c r="C125" s="228" t="s">
        <v>6</v>
      </c>
      <c r="D125" s="228" t="s">
        <v>109</v>
      </c>
      <c r="E125" s="202">
        <f t="shared" si="38"/>
        <v>0</v>
      </c>
      <c r="F125" s="202">
        <f t="shared" si="38"/>
        <v>0</v>
      </c>
      <c r="G125" s="202">
        <f t="shared" si="38"/>
        <v>0</v>
      </c>
      <c r="H125" s="202">
        <f t="shared" si="38"/>
        <v>0</v>
      </c>
      <c r="I125" s="202">
        <f t="shared" si="38"/>
        <v>0</v>
      </c>
      <c r="J125" s="202">
        <f t="shared" si="38"/>
        <v>0</v>
      </c>
      <c r="K125" s="202">
        <f t="shared" si="38"/>
        <v>0</v>
      </c>
      <c r="L125" s="202">
        <f t="shared" si="38"/>
        <v>0</v>
      </c>
      <c r="M125" s="202">
        <f t="shared" si="29"/>
        <v>0</v>
      </c>
      <c r="N125" s="169"/>
      <c r="Q125" s="171"/>
    </row>
    <row r="126" spans="1:17" ht="46.5" customHeight="1" x14ac:dyDescent="0.25">
      <c r="A126" s="406"/>
      <c r="B126" s="425"/>
      <c r="C126" s="228" t="s">
        <v>7</v>
      </c>
      <c r="D126" s="228" t="s">
        <v>109</v>
      </c>
      <c r="E126" s="202">
        <f t="shared" si="38"/>
        <v>0</v>
      </c>
      <c r="F126" s="202">
        <f t="shared" si="38"/>
        <v>0</v>
      </c>
      <c r="G126" s="202">
        <f t="shared" si="38"/>
        <v>0</v>
      </c>
      <c r="H126" s="202">
        <f t="shared" si="38"/>
        <v>0</v>
      </c>
      <c r="I126" s="202">
        <f t="shared" si="38"/>
        <v>0</v>
      </c>
      <c r="J126" s="202">
        <f t="shared" si="38"/>
        <v>0</v>
      </c>
      <c r="K126" s="202">
        <f t="shared" si="38"/>
        <v>0</v>
      </c>
      <c r="L126" s="202">
        <f t="shared" si="38"/>
        <v>0</v>
      </c>
      <c r="M126" s="202">
        <f t="shared" si="29"/>
        <v>0</v>
      </c>
      <c r="N126" s="169"/>
      <c r="Q126" s="171"/>
    </row>
    <row r="127" spans="1:17" ht="15.75" customHeight="1" x14ac:dyDescent="0.25">
      <c r="A127" s="407" t="s">
        <v>277</v>
      </c>
      <c r="B127" s="419" t="s">
        <v>21</v>
      </c>
      <c r="C127" s="251" t="s">
        <v>3</v>
      </c>
      <c r="D127" s="251">
        <v>784</v>
      </c>
      <c r="E127" s="202">
        <f t="shared" ref="E127:L127" si="39">SUM(E128:E133)</f>
        <v>54803.5</v>
      </c>
      <c r="F127" s="202">
        <f t="shared" si="39"/>
        <v>1285.21</v>
      </c>
      <c r="G127" s="202">
        <f t="shared" si="39"/>
        <v>0</v>
      </c>
      <c r="H127" s="202">
        <f t="shared" si="39"/>
        <v>0</v>
      </c>
      <c r="I127" s="202">
        <f t="shared" si="39"/>
        <v>0</v>
      </c>
      <c r="J127" s="202">
        <f t="shared" si="39"/>
        <v>0</v>
      </c>
      <c r="K127" s="202">
        <f t="shared" si="39"/>
        <v>0</v>
      </c>
      <c r="L127" s="202">
        <f t="shared" si="39"/>
        <v>0</v>
      </c>
      <c r="M127" s="202">
        <f t="shared" si="29"/>
        <v>56088.71</v>
      </c>
      <c r="N127" s="169"/>
      <c r="Q127" s="171"/>
    </row>
    <row r="128" spans="1:17" ht="75" x14ac:dyDescent="0.25">
      <c r="A128" s="393"/>
      <c r="B128" s="455"/>
      <c r="C128" s="228" t="s">
        <v>114</v>
      </c>
      <c r="D128" s="228" t="s">
        <v>109</v>
      </c>
      <c r="E128" s="202">
        <v>0</v>
      </c>
      <c r="F128" s="202">
        <v>0</v>
      </c>
      <c r="G128" s="202">
        <v>0</v>
      </c>
      <c r="H128" s="202">
        <v>0</v>
      </c>
      <c r="I128" s="202">
        <v>0</v>
      </c>
      <c r="J128" s="202">
        <v>0</v>
      </c>
      <c r="K128" s="202">
        <v>0</v>
      </c>
      <c r="L128" s="202">
        <v>0</v>
      </c>
      <c r="M128" s="202">
        <f t="shared" si="29"/>
        <v>0</v>
      </c>
      <c r="N128" s="169"/>
      <c r="Q128" s="171"/>
    </row>
    <row r="129" spans="1:17" ht="15.75" x14ac:dyDescent="0.25">
      <c r="A129" s="393"/>
      <c r="B129" s="455"/>
      <c r="C129" s="228" t="s">
        <v>4</v>
      </c>
      <c r="D129" s="228">
        <v>784</v>
      </c>
      <c r="E129" s="202">
        <v>54803.5</v>
      </c>
      <c r="F129" s="202">
        <v>1285.21</v>
      </c>
      <c r="G129" s="202">
        <v>0</v>
      </c>
      <c r="H129" s="202">
        <v>0</v>
      </c>
      <c r="I129" s="202">
        <v>0</v>
      </c>
      <c r="J129" s="202">
        <v>0</v>
      </c>
      <c r="K129" s="202">
        <v>0</v>
      </c>
      <c r="L129" s="202">
        <v>0</v>
      </c>
      <c r="M129" s="202">
        <f t="shared" si="29"/>
        <v>56088.71</v>
      </c>
      <c r="N129" s="169"/>
      <c r="Q129" s="171"/>
    </row>
    <row r="130" spans="1:17" ht="45" x14ac:dyDescent="0.25">
      <c r="A130" s="393"/>
      <c r="B130" s="455"/>
      <c r="C130" s="228" t="s">
        <v>15</v>
      </c>
      <c r="D130" s="228" t="s">
        <v>109</v>
      </c>
      <c r="E130" s="202">
        <v>0</v>
      </c>
      <c r="F130" s="202">
        <v>0</v>
      </c>
      <c r="G130" s="202">
        <v>0</v>
      </c>
      <c r="H130" s="202">
        <v>0</v>
      </c>
      <c r="I130" s="202">
        <v>0</v>
      </c>
      <c r="J130" s="202">
        <v>0</v>
      </c>
      <c r="K130" s="202">
        <v>0</v>
      </c>
      <c r="L130" s="202">
        <v>0</v>
      </c>
      <c r="M130" s="202">
        <f t="shared" si="29"/>
        <v>0</v>
      </c>
      <c r="N130" s="169"/>
      <c r="Q130" s="171"/>
    </row>
    <row r="131" spans="1:17" ht="60" x14ac:dyDescent="0.25">
      <c r="A131" s="393"/>
      <c r="B131" s="455"/>
      <c r="C131" s="228" t="s">
        <v>5</v>
      </c>
      <c r="D131" s="228" t="s">
        <v>109</v>
      </c>
      <c r="E131" s="202">
        <v>0</v>
      </c>
      <c r="F131" s="202">
        <v>0</v>
      </c>
      <c r="G131" s="202">
        <v>0</v>
      </c>
      <c r="H131" s="202">
        <v>0</v>
      </c>
      <c r="I131" s="202">
        <v>0</v>
      </c>
      <c r="J131" s="202">
        <v>0</v>
      </c>
      <c r="K131" s="202">
        <v>0</v>
      </c>
      <c r="L131" s="202">
        <v>0</v>
      </c>
      <c r="M131" s="202">
        <f t="shared" si="29"/>
        <v>0</v>
      </c>
      <c r="N131" s="169"/>
      <c r="Q131" s="171"/>
    </row>
    <row r="132" spans="1:17" ht="60" x14ac:dyDescent="0.25">
      <c r="A132" s="393"/>
      <c r="B132" s="455"/>
      <c r="C132" s="228" t="s">
        <v>6</v>
      </c>
      <c r="D132" s="228" t="s">
        <v>109</v>
      </c>
      <c r="E132" s="202">
        <v>0</v>
      </c>
      <c r="F132" s="202">
        <v>0</v>
      </c>
      <c r="G132" s="202">
        <v>0</v>
      </c>
      <c r="H132" s="202">
        <v>0</v>
      </c>
      <c r="I132" s="202">
        <v>0</v>
      </c>
      <c r="J132" s="202">
        <v>0</v>
      </c>
      <c r="K132" s="202">
        <v>0</v>
      </c>
      <c r="L132" s="202">
        <v>0</v>
      </c>
      <c r="M132" s="202">
        <f t="shared" si="29"/>
        <v>0</v>
      </c>
      <c r="N132" s="169"/>
      <c r="Q132" s="171"/>
    </row>
    <row r="133" spans="1:17" ht="47.25" customHeight="1" x14ac:dyDescent="0.25">
      <c r="A133" s="400"/>
      <c r="B133" s="420"/>
      <c r="C133" s="228" t="s">
        <v>7</v>
      </c>
      <c r="D133" s="228" t="s">
        <v>109</v>
      </c>
      <c r="E133" s="202">
        <v>0</v>
      </c>
      <c r="F133" s="202">
        <v>0</v>
      </c>
      <c r="G133" s="202">
        <v>0</v>
      </c>
      <c r="H133" s="202">
        <v>0</v>
      </c>
      <c r="I133" s="202">
        <v>0</v>
      </c>
      <c r="J133" s="202">
        <v>0</v>
      </c>
      <c r="K133" s="202">
        <v>0</v>
      </c>
      <c r="L133" s="202">
        <v>0</v>
      </c>
      <c r="M133" s="202">
        <f t="shared" si="29"/>
        <v>0</v>
      </c>
      <c r="N133" s="169"/>
      <c r="Q133" s="171"/>
    </row>
    <row r="134" spans="1:17" ht="15.75" customHeight="1" x14ac:dyDescent="0.25">
      <c r="A134" s="405" t="s">
        <v>278</v>
      </c>
      <c r="B134" s="423" t="s">
        <v>892</v>
      </c>
      <c r="C134" s="251" t="s">
        <v>3</v>
      </c>
      <c r="D134" s="251" t="s">
        <v>109</v>
      </c>
      <c r="E134" s="202">
        <f t="shared" ref="E134:L134" si="40">E135+E136+E137+E138+E139+E140</f>
        <v>0</v>
      </c>
      <c r="F134" s="202">
        <f t="shared" si="40"/>
        <v>0</v>
      </c>
      <c r="G134" s="202">
        <f t="shared" si="40"/>
        <v>0</v>
      </c>
      <c r="H134" s="202">
        <f t="shared" si="40"/>
        <v>0</v>
      </c>
      <c r="I134" s="202">
        <f t="shared" si="40"/>
        <v>0</v>
      </c>
      <c r="J134" s="202">
        <f t="shared" si="40"/>
        <v>0</v>
      </c>
      <c r="K134" s="202">
        <f t="shared" si="40"/>
        <v>0</v>
      </c>
      <c r="L134" s="202">
        <f t="shared" si="40"/>
        <v>0</v>
      </c>
      <c r="M134" s="202">
        <f t="shared" si="29"/>
        <v>0</v>
      </c>
      <c r="N134" s="169"/>
      <c r="Q134" s="171"/>
    </row>
    <row r="135" spans="1:17" ht="75" x14ac:dyDescent="0.25">
      <c r="A135" s="422"/>
      <c r="B135" s="424"/>
      <c r="C135" s="228" t="s">
        <v>114</v>
      </c>
      <c r="D135" s="251" t="s">
        <v>109</v>
      </c>
      <c r="E135" s="202">
        <v>0</v>
      </c>
      <c r="F135" s="202">
        <v>0</v>
      </c>
      <c r="G135" s="202">
        <v>0</v>
      </c>
      <c r="H135" s="202">
        <v>0</v>
      </c>
      <c r="I135" s="202">
        <v>0</v>
      </c>
      <c r="J135" s="202">
        <v>0</v>
      </c>
      <c r="K135" s="202">
        <v>0</v>
      </c>
      <c r="L135" s="202">
        <v>0</v>
      </c>
      <c r="M135" s="202">
        <f t="shared" si="29"/>
        <v>0</v>
      </c>
      <c r="N135" s="169"/>
      <c r="Q135" s="171"/>
    </row>
    <row r="136" spans="1:17" ht="15.75" x14ac:dyDescent="0.25">
      <c r="A136" s="422"/>
      <c r="B136" s="424"/>
      <c r="C136" s="228" t="s">
        <v>4</v>
      </c>
      <c r="D136" s="251" t="s">
        <v>109</v>
      </c>
      <c r="E136" s="202">
        <v>0</v>
      </c>
      <c r="F136" s="202">
        <v>0</v>
      </c>
      <c r="G136" s="202">
        <v>0</v>
      </c>
      <c r="H136" s="202">
        <v>0</v>
      </c>
      <c r="I136" s="202">
        <v>0</v>
      </c>
      <c r="J136" s="202">
        <v>0</v>
      </c>
      <c r="K136" s="202">
        <v>0</v>
      </c>
      <c r="L136" s="202">
        <v>0</v>
      </c>
      <c r="M136" s="202">
        <f t="shared" si="29"/>
        <v>0</v>
      </c>
      <c r="N136" s="169"/>
      <c r="Q136" s="171"/>
    </row>
    <row r="137" spans="1:17" ht="45" x14ac:dyDescent="0.25">
      <c r="A137" s="422"/>
      <c r="B137" s="424"/>
      <c r="C137" s="228" t="s">
        <v>15</v>
      </c>
      <c r="D137" s="251" t="s">
        <v>109</v>
      </c>
      <c r="E137" s="202">
        <v>0</v>
      </c>
      <c r="F137" s="202">
        <v>0</v>
      </c>
      <c r="G137" s="202">
        <v>0</v>
      </c>
      <c r="H137" s="202">
        <v>0</v>
      </c>
      <c r="I137" s="202">
        <v>0</v>
      </c>
      <c r="J137" s="202">
        <v>0</v>
      </c>
      <c r="K137" s="202">
        <v>0</v>
      </c>
      <c r="L137" s="202">
        <v>0</v>
      </c>
      <c r="M137" s="202">
        <f t="shared" si="29"/>
        <v>0</v>
      </c>
      <c r="N137" s="169"/>
      <c r="Q137" s="171"/>
    </row>
    <row r="138" spans="1:17" ht="60" x14ac:dyDescent="0.25">
      <c r="A138" s="422"/>
      <c r="B138" s="424"/>
      <c r="C138" s="228" t="s">
        <v>5</v>
      </c>
      <c r="D138" s="251" t="s">
        <v>109</v>
      </c>
      <c r="E138" s="202">
        <v>0</v>
      </c>
      <c r="F138" s="202">
        <v>0</v>
      </c>
      <c r="G138" s="202">
        <v>0</v>
      </c>
      <c r="H138" s="202">
        <v>0</v>
      </c>
      <c r="I138" s="202">
        <v>0</v>
      </c>
      <c r="J138" s="202">
        <v>0</v>
      </c>
      <c r="K138" s="202">
        <v>0</v>
      </c>
      <c r="L138" s="202">
        <v>0</v>
      </c>
      <c r="M138" s="202">
        <f t="shared" si="29"/>
        <v>0</v>
      </c>
      <c r="N138" s="169"/>
      <c r="Q138" s="171"/>
    </row>
    <row r="139" spans="1:17" ht="60" x14ac:dyDescent="0.25">
      <c r="A139" s="422"/>
      <c r="B139" s="424"/>
      <c r="C139" s="228" t="s">
        <v>6</v>
      </c>
      <c r="D139" s="251" t="s">
        <v>109</v>
      </c>
      <c r="E139" s="202">
        <v>0</v>
      </c>
      <c r="F139" s="202">
        <v>0</v>
      </c>
      <c r="G139" s="202">
        <v>0</v>
      </c>
      <c r="H139" s="202">
        <v>0</v>
      </c>
      <c r="I139" s="202">
        <v>0</v>
      </c>
      <c r="J139" s="202">
        <v>0</v>
      </c>
      <c r="K139" s="202">
        <v>0</v>
      </c>
      <c r="L139" s="202">
        <v>0</v>
      </c>
      <c r="M139" s="202">
        <f t="shared" ref="M139:M209" si="41">SUM(E139:L139)</f>
        <v>0</v>
      </c>
      <c r="N139" s="169"/>
      <c r="Q139" s="171"/>
    </row>
    <row r="140" spans="1:17" ht="54" customHeight="1" x14ac:dyDescent="0.25">
      <c r="A140" s="406"/>
      <c r="B140" s="425"/>
      <c r="C140" s="228" t="s">
        <v>7</v>
      </c>
      <c r="D140" s="251" t="s">
        <v>109</v>
      </c>
      <c r="E140" s="202">
        <v>0</v>
      </c>
      <c r="F140" s="202">
        <v>0</v>
      </c>
      <c r="G140" s="202">
        <v>0</v>
      </c>
      <c r="H140" s="202">
        <v>0</v>
      </c>
      <c r="I140" s="202">
        <v>0</v>
      </c>
      <c r="J140" s="202">
        <v>0</v>
      </c>
      <c r="K140" s="202">
        <v>0</v>
      </c>
      <c r="L140" s="202">
        <v>0</v>
      </c>
      <c r="M140" s="202">
        <f t="shared" si="41"/>
        <v>0</v>
      </c>
      <c r="N140" s="169"/>
      <c r="Q140" s="171"/>
    </row>
    <row r="141" spans="1:17" ht="0.75" customHeight="1" x14ac:dyDescent="0.25">
      <c r="A141" s="407" t="s">
        <v>314</v>
      </c>
      <c r="B141" s="419" t="s">
        <v>315</v>
      </c>
      <c r="C141" s="251" t="s">
        <v>3</v>
      </c>
      <c r="D141" s="251" t="s">
        <v>109</v>
      </c>
      <c r="E141" s="202">
        <f t="shared" ref="E141:L141" si="42">E142+E143+E144+E145+E146+E147</f>
        <v>0</v>
      </c>
      <c r="F141" s="202">
        <f t="shared" si="42"/>
        <v>0</v>
      </c>
      <c r="G141" s="202">
        <f t="shared" si="42"/>
        <v>0</v>
      </c>
      <c r="H141" s="202">
        <f t="shared" si="42"/>
        <v>0</v>
      </c>
      <c r="I141" s="202">
        <f t="shared" si="42"/>
        <v>0</v>
      </c>
      <c r="J141" s="202">
        <f t="shared" si="42"/>
        <v>0</v>
      </c>
      <c r="K141" s="202">
        <f t="shared" si="42"/>
        <v>0</v>
      </c>
      <c r="L141" s="202">
        <f t="shared" si="42"/>
        <v>0</v>
      </c>
      <c r="M141" s="202">
        <f t="shared" si="41"/>
        <v>0</v>
      </c>
      <c r="N141" s="169"/>
      <c r="Q141" s="171"/>
    </row>
    <row r="142" spans="1:17" ht="75" x14ac:dyDescent="0.25">
      <c r="A142" s="422"/>
      <c r="B142" s="455"/>
      <c r="C142" s="228" t="s">
        <v>114</v>
      </c>
      <c r="D142" s="251" t="s">
        <v>109</v>
      </c>
      <c r="E142" s="202">
        <v>0</v>
      </c>
      <c r="F142" s="202">
        <v>0</v>
      </c>
      <c r="G142" s="202">
        <v>0</v>
      </c>
      <c r="H142" s="202">
        <v>0</v>
      </c>
      <c r="I142" s="202">
        <v>0</v>
      </c>
      <c r="J142" s="202">
        <v>0</v>
      </c>
      <c r="K142" s="202">
        <v>0</v>
      </c>
      <c r="L142" s="202">
        <v>0</v>
      </c>
      <c r="M142" s="202">
        <f t="shared" si="41"/>
        <v>0</v>
      </c>
      <c r="N142" s="169"/>
      <c r="Q142" s="171"/>
    </row>
    <row r="143" spans="1:17" ht="15.75" x14ac:dyDescent="0.25">
      <c r="A143" s="422"/>
      <c r="B143" s="455"/>
      <c r="C143" s="228" t="s">
        <v>4</v>
      </c>
      <c r="D143" s="251" t="s">
        <v>109</v>
      </c>
      <c r="E143" s="202">
        <v>0</v>
      </c>
      <c r="F143" s="202">
        <v>0</v>
      </c>
      <c r="G143" s="202">
        <v>0</v>
      </c>
      <c r="H143" s="202">
        <v>0</v>
      </c>
      <c r="I143" s="202">
        <v>0</v>
      </c>
      <c r="J143" s="202">
        <v>0</v>
      </c>
      <c r="K143" s="202">
        <v>0</v>
      </c>
      <c r="L143" s="202">
        <v>0</v>
      </c>
      <c r="M143" s="202">
        <f t="shared" si="41"/>
        <v>0</v>
      </c>
      <c r="N143" s="169"/>
      <c r="Q143" s="171"/>
    </row>
    <row r="144" spans="1:17" ht="45" x14ac:dyDescent="0.25">
      <c r="A144" s="422"/>
      <c r="B144" s="455"/>
      <c r="C144" s="228" t="s">
        <v>15</v>
      </c>
      <c r="D144" s="251" t="s">
        <v>109</v>
      </c>
      <c r="E144" s="202">
        <v>0</v>
      </c>
      <c r="F144" s="202">
        <v>0</v>
      </c>
      <c r="G144" s="202">
        <v>0</v>
      </c>
      <c r="H144" s="202">
        <v>0</v>
      </c>
      <c r="I144" s="202">
        <v>0</v>
      </c>
      <c r="J144" s="202">
        <v>0</v>
      </c>
      <c r="K144" s="202">
        <v>0</v>
      </c>
      <c r="L144" s="202">
        <v>0</v>
      </c>
      <c r="M144" s="202">
        <f t="shared" si="41"/>
        <v>0</v>
      </c>
      <c r="N144" s="169"/>
      <c r="Q144" s="171"/>
    </row>
    <row r="145" spans="1:17" ht="60" x14ac:dyDescent="0.25">
      <c r="A145" s="422"/>
      <c r="B145" s="455"/>
      <c r="C145" s="228" t="s">
        <v>5</v>
      </c>
      <c r="D145" s="251" t="s">
        <v>109</v>
      </c>
      <c r="E145" s="202">
        <v>0</v>
      </c>
      <c r="F145" s="202">
        <v>0</v>
      </c>
      <c r="G145" s="202">
        <v>0</v>
      </c>
      <c r="H145" s="202">
        <v>0</v>
      </c>
      <c r="I145" s="202">
        <v>0</v>
      </c>
      <c r="J145" s="202">
        <v>0</v>
      </c>
      <c r="K145" s="202">
        <v>0</v>
      </c>
      <c r="L145" s="202">
        <v>0</v>
      </c>
      <c r="M145" s="202">
        <f t="shared" si="41"/>
        <v>0</v>
      </c>
      <c r="N145" s="169"/>
      <c r="Q145" s="171"/>
    </row>
    <row r="146" spans="1:17" ht="60" x14ac:dyDescent="0.25">
      <c r="A146" s="422"/>
      <c r="B146" s="455"/>
      <c r="C146" s="228" t="s">
        <v>6</v>
      </c>
      <c r="D146" s="251" t="s">
        <v>109</v>
      </c>
      <c r="E146" s="202">
        <v>0</v>
      </c>
      <c r="F146" s="202">
        <v>0</v>
      </c>
      <c r="G146" s="202">
        <v>0</v>
      </c>
      <c r="H146" s="202">
        <v>0</v>
      </c>
      <c r="I146" s="202">
        <v>0</v>
      </c>
      <c r="J146" s="202">
        <v>0</v>
      </c>
      <c r="K146" s="202">
        <v>0</v>
      </c>
      <c r="L146" s="202">
        <v>0</v>
      </c>
      <c r="M146" s="202">
        <f t="shared" si="41"/>
        <v>0</v>
      </c>
      <c r="N146" s="169"/>
      <c r="Q146" s="171"/>
    </row>
    <row r="147" spans="1:17" ht="52.5" customHeight="1" x14ac:dyDescent="0.25">
      <c r="A147" s="406"/>
      <c r="B147" s="420"/>
      <c r="C147" s="228" t="s">
        <v>7</v>
      </c>
      <c r="D147" s="251" t="s">
        <v>109</v>
      </c>
      <c r="E147" s="202">
        <v>0</v>
      </c>
      <c r="F147" s="202">
        <v>0</v>
      </c>
      <c r="G147" s="202">
        <v>0</v>
      </c>
      <c r="H147" s="202">
        <v>0</v>
      </c>
      <c r="I147" s="202">
        <v>0</v>
      </c>
      <c r="J147" s="202">
        <v>0</v>
      </c>
      <c r="K147" s="202">
        <v>0</v>
      </c>
      <c r="L147" s="202">
        <v>0</v>
      </c>
      <c r="M147" s="202">
        <f t="shared" si="41"/>
        <v>0</v>
      </c>
      <c r="N147" s="169"/>
      <c r="Q147" s="171"/>
    </row>
    <row r="148" spans="1:17" ht="0.75" hidden="1" customHeight="1" x14ac:dyDescent="0.25">
      <c r="A148" s="405" t="s">
        <v>279</v>
      </c>
      <c r="B148" s="423" t="s">
        <v>168</v>
      </c>
      <c r="C148" s="251" t="s">
        <v>3</v>
      </c>
      <c r="D148" s="251">
        <v>784</v>
      </c>
      <c r="E148" s="202">
        <f t="shared" ref="E148:L148" si="43">E155</f>
        <v>0</v>
      </c>
      <c r="F148" s="202">
        <f t="shared" si="43"/>
        <v>0</v>
      </c>
      <c r="G148" s="202">
        <f t="shared" si="43"/>
        <v>0</v>
      </c>
      <c r="H148" s="202">
        <f t="shared" si="43"/>
        <v>0</v>
      </c>
      <c r="I148" s="202">
        <f t="shared" si="43"/>
        <v>0</v>
      </c>
      <c r="J148" s="202">
        <f t="shared" si="43"/>
        <v>0</v>
      </c>
      <c r="K148" s="202">
        <f t="shared" si="43"/>
        <v>0</v>
      </c>
      <c r="L148" s="202">
        <f t="shared" si="43"/>
        <v>0</v>
      </c>
      <c r="M148" s="202">
        <f t="shared" si="41"/>
        <v>0</v>
      </c>
      <c r="N148" s="169"/>
      <c r="Q148" s="171"/>
    </row>
    <row r="149" spans="1:17" ht="75" x14ac:dyDescent="0.25">
      <c r="A149" s="422"/>
      <c r="B149" s="424"/>
      <c r="C149" s="228" t="s">
        <v>114</v>
      </c>
      <c r="D149" s="251" t="s">
        <v>109</v>
      </c>
      <c r="E149" s="202">
        <f t="shared" ref="E149:K154" si="44">E156</f>
        <v>0</v>
      </c>
      <c r="F149" s="202">
        <f t="shared" si="44"/>
        <v>0</v>
      </c>
      <c r="G149" s="202">
        <f t="shared" si="44"/>
        <v>0</v>
      </c>
      <c r="H149" s="202">
        <f t="shared" si="44"/>
        <v>0</v>
      </c>
      <c r="I149" s="202">
        <f t="shared" si="44"/>
        <v>0</v>
      </c>
      <c r="J149" s="202">
        <f t="shared" si="44"/>
        <v>0</v>
      </c>
      <c r="K149" s="202">
        <f t="shared" si="44"/>
        <v>0</v>
      </c>
      <c r="L149" s="202">
        <f t="shared" ref="L149:L154" si="45">L156</f>
        <v>0</v>
      </c>
      <c r="M149" s="202">
        <f t="shared" si="41"/>
        <v>0</v>
      </c>
      <c r="N149" s="169"/>
      <c r="Q149" s="171"/>
    </row>
    <row r="150" spans="1:17" ht="27.75" customHeight="1" x14ac:dyDescent="0.25">
      <c r="A150" s="422"/>
      <c r="B150" s="424"/>
      <c r="C150" s="228" t="s">
        <v>4</v>
      </c>
      <c r="D150" s="228">
        <v>784</v>
      </c>
      <c r="E150" s="202">
        <f t="shared" si="44"/>
        <v>0</v>
      </c>
      <c r="F150" s="202">
        <f t="shared" si="44"/>
        <v>0</v>
      </c>
      <c r="G150" s="202">
        <f t="shared" si="44"/>
        <v>0</v>
      </c>
      <c r="H150" s="202">
        <f t="shared" si="44"/>
        <v>0</v>
      </c>
      <c r="I150" s="202">
        <f t="shared" si="44"/>
        <v>0</v>
      </c>
      <c r="J150" s="202">
        <f t="shared" si="44"/>
        <v>0</v>
      </c>
      <c r="K150" s="202">
        <f t="shared" si="44"/>
        <v>0</v>
      </c>
      <c r="L150" s="202">
        <f t="shared" si="45"/>
        <v>0</v>
      </c>
      <c r="M150" s="202">
        <f t="shared" si="41"/>
        <v>0</v>
      </c>
      <c r="N150" s="169"/>
      <c r="Q150" s="171"/>
    </row>
    <row r="151" spans="1:17" ht="50.25" customHeight="1" x14ac:dyDescent="0.25">
      <c r="A151" s="422"/>
      <c r="B151" s="424"/>
      <c r="C151" s="228" t="s">
        <v>15</v>
      </c>
      <c r="D151" s="251" t="s">
        <v>109</v>
      </c>
      <c r="E151" s="202">
        <f t="shared" si="44"/>
        <v>0</v>
      </c>
      <c r="F151" s="202">
        <f t="shared" si="44"/>
        <v>0</v>
      </c>
      <c r="G151" s="202">
        <f t="shared" si="44"/>
        <v>0</v>
      </c>
      <c r="H151" s="202">
        <f t="shared" si="44"/>
        <v>0</v>
      </c>
      <c r="I151" s="202">
        <f t="shared" si="44"/>
        <v>0</v>
      </c>
      <c r="J151" s="202">
        <f t="shared" si="44"/>
        <v>0</v>
      </c>
      <c r="K151" s="202">
        <f t="shared" si="44"/>
        <v>0</v>
      </c>
      <c r="L151" s="202">
        <f t="shared" si="45"/>
        <v>0</v>
      </c>
      <c r="M151" s="202">
        <f t="shared" si="41"/>
        <v>0</v>
      </c>
      <c r="N151" s="169"/>
      <c r="Q151" s="171"/>
    </row>
    <row r="152" spans="1:17" ht="68.25" customHeight="1" x14ac:dyDescent="0.25">
      <c r="A152" s="422"/>
      <c r="B152" s="424"/>
      <c r="C152" s="228" t="s">
        <v>5</v>
      </c>
      <c r="D152" s="251" t="s">
        <v>109</v>
      </c>
      <c r="E152" s="202">
        <f t="shared" si="44"/>
        <v>0</v>
      </c>
      <c r="F152" s="202">
        <f t="shared" si="44"/>
        <v>0</v>
      </c>
      <c r="G152" s="202">
        <f t="shared" si="44"/>
        <v>0</v>
      </c>
      <c r="H152" s="202">
        <f t="shared" si="44"/>
        <v>0</v>
      </c>
      <c r="I152" s="202">
        <f t="shared" si="44"/>
        <v>0</v>
      </c>
      <c r="J152" s="202">
        <f t="shared" si="44"/>
        <v>0</v>
      </c>
      <c r="K152" s="202">
        <f t="shared" si="44"/>
        <v>0</v>
      </c>
      <c r="L152" s="202">
        <f t="shared" si="45"/>
        <v>0</v>
      </c>
      <c r="M152" s="202">
        <f t="shared" si="41"/>
        <v>0</v>
      </c>
      <c r="N152" s="169"/>
      <c r="Q152" s="171"/>
    </row>
    <row r="153" spans="1:17" ht="60" x14ac:dyDescent="0.25">
      <c r="A153" s="422"/>
      <c r="B153" s="424"/>
      <c r="C153" s="228" t="s">
        <v>6</v>
      </c>
      <c r="D153" s="251" t="s">
        <v>109</v>
      </c>
      <c r="E153" s="202">
        <f t="shared" si="44"/>
        <v>0</v>
      </c>
      <c r="F153" s="202">
        <f t="shared" si="44"/>
        <v>0</v>
      </c>
      <c r="G153" s="202">
        <f t="shared" si="44"/>
        <v>0</v>
      </c>
      <c r="H153" s="202">
        <f t="shared" si="44"/>
        <v>0</v>
      </c>
      <c r="I153" s="202">
        <f t="shared" si="44"/>
        <v>0</v>
      </c>
      <c r="J153" s="202">
        <f t="shared" si="44"/>
        <v>0</v>
      </c>
      <c r="K153" s="202">
        <f t="shared" si="44"/>
        <v>0</v>
      </c>
      <c r="L153" s="202">
        <f t="shared" si="45"/>
        <v>0</v>
      </c>
      <c r="M153" s="202">
        <f t="shared" si="41"/>
        <v>0</v>
      </c>
      <c r="N153" s="169"/>
      <c r="Q153" s="171"/>
    </row>
    <row r="154" spans="1:17" ht="48.75" customHeight="1" x14ac:dyDescent="0.25">
      <c r="A154" s="406"/>
      <c r="B154" s="425"/>
      <c r="C154" s="228" t="s">
        <v>7</v>
      </c>
      <c r="D154" s="251" t="s">
        <v>109</v>
      </c>
      <c r="E154" s="202">
        <f t="shared" si="44"/>
        <v>0</v>
      </c>
      <c r="F154" s="202">
        <f t="shared" si="44"/>
        <v>0</v>
      </c>
      <c r="G154" s="202">
        <f t="shared" si="44"/>
        <v>0</v>
      </c>
      <c r="H154" s="202">
        <f t="shared" si="44"/>
        <v>0</v>
      </c>
      <c r="I154" s="202">
        <f t="shared" si="44"/>
        <v>0</v>
      </c>
      <c r="J154" s="202">
        <f t="shared" si="44"/>
        <v>0</v>
      </c>
      <c r="K154" s="202">
        <f t="shared" si="44"/>
        <v>0</v>
      </c>
      <c r="L154" s="202">
        <f t="shared" si="45"/>
        <v>0</v>
      </c>
      <c r="M154" s="202">
        <f t="shared" si="41"/>
        <v>0</v>
      </c>
      <c r="N154" s="169"/>
      <c r="Q154" s="171"/>
    </row>
    <row r="155" spans="1:17" ht="15.75" customHeight="1" x14ac:dyDescent="0.25">
      <c r="A155" s="407" t="s">
        <v>280</v>
      </c>
      <c r="B155" s="419" t="s">
        <v>164</v>
      </c>
      <c r="C155" s="251" t="s">
        <v>3</v>
      </c>
      <c r="D155" s="251">
        <v>784</v>
      </c>
      <c r="E155" s="202">
        <f t="shared" ref="E155:L155" si="46">E156+E157+E158+E159+E160+E161</f>
        <v>0</v>
      </c>
      <c r="F155" s="202">
        <f t="shared" si="46"/>
        <v>0</v>
      </c>
      <c r="G155" s="202">
        <f t="shared" si="46"/>
        <v>0</v>
      </c>
      <c r="H155" s="202">
        <f t="shared" si="46"/>
        <v>0</v>
      </c>
      <c r="I155" s="202">
        <f t="shared" si="46"/>
        <v>0</v>
      </c>
      <c r="J155" s="202">
        <f t="shared" si="46"/>
        <v>0</v>
      </c>
      <c r="K155" s="202">
        <f t="shared" si="46"/>
        <v>0</v>
      </c>
      <c r="L155" s="202">
        <f t="shared" si="46"/>
        <v>0</v>
      </c>
      <c r="M155" s="202">
        <f t="shared" si="41"/>
        <v>0</v>
      </c>
      <c r="N155" s="169"/>
      <c r="Q155" s="171"/>
    </row>
    <row r="156" spans="1:17" ht="75" x14ac:dyDescent="0.25">
      <c r="A156" s="393"/>
      <c r="B156" s="455"/>
      <c r="C156" s="228" t="s">
        <v>114</v>
      </c>
      <c r="D156" s="251" t="s">
        <v>109</v>
      </c>
      <c r="E156" s="202">
        <v>0</v>
      </c>
      <c r="F156" s="202">
        <v>0</v>
      </c>
      <c r="G156" s="202">
        <v>0</v>
      </c>
      <c r="H156" s="202">
        <v>0</v>
      </c>
      <c r="I156" s="202">
        <v>0</v>
      </c>
      <c r="J156" s="202">
        <v>0</v>
      </c>
      <c r="K156" s="202">
        <v>0</v>
      </c>
      <c r="L156" s="202">
        <v>0</v>
      </c>
      <c r="M156" s="202">
        <f t="shared" si="41"/>
        <v>0</v>
      </c>
      <c r="N156" s="169"/>
      <c r="Q156" s="171"/>
    </row>
    <row r="157" spans="1:17" ht="15.75" x14ac:dyDescent="0.25">
      <c r="A157" s="393"/>
      <c r="B157" s="455"/>
      <c r="C157" s="228" t="s">
        <v>4</v>
      </c>
      <c r="D157" s="228">
        <v>784</v>
      </c>
      <c r="E157" s="202">
        <v>0</v>
      </c>
      <c r="F157" s="202">
        <v>0</v>
      </c>
      <c r="G157" s="202">
        <v>0</v>
      </c>
      <c r="H157" s="202">
        <v>0</v>
      </c>
      <c r="I157" s="202">
        <v>0</v>
      </c>
      <c r="J157" s="202">
        <v>0</v>
      </c>
      <c r="K157" s="202">
        <v>0</v>
      </c>
      <c r="L157" s="202">
        <v>0</v>
      </c>
      <c r="M157" s="202">
        <f t="shared" si="41"/>
        <v>0</v>
      </c>
      <c r="N157" s="169"/>
      <c r="Q157" s="171"/>
    </row>
    <row r="158" spans="1:17" ht="45" x14ac:dyDescent="0.25">
      <c r="A158" s="393"/>
      <c r="B158" s="455"/>
      <c r="C158" s="228" t="s">
        <v>15</v>
      </c>
      <c r="D158" s="251" t="s">
        <v>109</v>
      </c>
      <c r="E158" s="202">
        <v>0</v>
      </c>
      <c r="F158" s="202">
        <v>0</v>
      </c>
      <c r="G158" s="202">
        <v>0</v>
      </c>
      <c r="H158" s="202">
        <v>0</v>
      </c>
      <c r="I158" s="202">
        <v>0</v>
      </c>
      <c r="J158" s="202">
        <v>0</v>
      </c>
      <c r="K158" s="202">
        <v>0</v>
      </c>
      <c r="L158" s="202">
        <v>0</v>
      </c>
      <c r="M158" s="202">
        <f t="shared" si="41"/>
        <v>0</v>
      </c>
      <c r="N158" s="169"/>
      <c r="Q158" s="171"/>
    </row>
    <row r="159" spans="1:17" ht="60" x14ac:dyDescent="0.25">
      <c r="A159" s="393"/>
      <c r="B159" s="455"/>
      <c r="C159" s="228" t="s">
        <v>5</v>
      </c>
      <c r="D159" s="251" t="s">
        <v>109</v>
      </c>
      <c r="E159" s="202">
        <v>0</v>
      </c>
      <c r="F159" s="202">
        <v>0</v>
      </c>
      <c r="G159" s="202">
        <v>0</v>
      </c>
      <c r="H159" s="202">
        <v>0</v>
      </c>
      <c r="I159" s="202">
        <v>0</v>
      </c>
      <c r="J159" s="202">
        <v>0</v>
      </c>
      <c r="K159" s="202">
        <v>0</v>
      </c>
      <c r="L159" s="202">
        <v>0</v>
      </c>
      <c r="M159" s="202">
        <f t="shared" si="41"/>
        <v>0</v>
      </c>
      <c r="N159" s="169"/>
      <c r="Q159" s="171"/>
    </row>
    <row r="160" spans="1:17" ht="60" x14ac:dyDescent="0.25">
      <c r="A160" s="393"/>
      <c r="B160" s="455"/>
      <c r="C160" s="228" t="s">
        <v>6</v>
      </c>
      <c r="D160" s="251" t="s">
        <v>109</v>
      </c>
      <c r="E160" s="202">
        <v>0</v>
      </c>
      <c r="F160" s="202">
        <v>0</v>
      </c>
      <c r="G160" s="202">
        <v>0</v>
      </c>
      <c r="H160" s="202">
        <v>0</v>
      </c>
      <c r="I160" s="202">
        <v>0</v>
      </c>
      <c r="J160" s="202">
        <v>0</v>
      </c>
      <c r="K160" s="202">
        <v>0</v>
      </c>
      <c r="L160" s="202">
        <v>0</v>
      </c>
      <c r="M160" s="202">
        <f t="shared" si="41"/>
        <v>0</v>
      </c>
      <c r="N160" s="169"/>
      <c r="Q160" s="171"/>
    </row>
    <row r="161" spans="1:17" ht="53.25" customHeight="1" x14ac:dyDescent="0.25">
      <c r="A161" s="400"/>
      <c r="B161" s="420"/>
      <c r="C161" s="228" t="s">
        <v>7</v>
      </c>
      <c r="D161" s="251" t="s">
        <v>109</v>
      </c>
      <c r="E161" s="202">
        <v>0</v>
      </c>
      <c r="F161" s="202">
        <v>0</v>
      </c>
      <c r="G161" s="202">
        <v>0</v>
      </c>
      <c r="H161" s="202">
        <v>0</v>
      </c>
      <c r="I161" s="202">
        <v>0</v>
      </c>
      <c r="J161" s="202">
        <v>0</v>
      </c>
      <c r="K161" s="202">
        <v>0</v>
      </c>
      <c r="L161" s="202">
        <v>0</v>
      </c>
      <c r="M161" s="202">
        <f t="shared" si="41"/>
        <v>0</v>
      </c>
      <c r="N161" s="169"/>
      <c r="Q161" s="171"/>
    </row>
    <row r="162" spans="1:17" ht="15.75" customHeight="1" x14ac:dyDescent="0.25">
      <c r="A162" s="405" t="s">
        <v>281</v>
      </c>
      <c r="B162" s="423" t="s">
        <v>169</v>
      </c>
      <c r="C162" s="251" t="s">
        <v>3</v>
      </c>
      <c r="D162" s="251">
        <v>784</v>
      </c>
      <c r="E162" s="202">
        <f t="shared" ref="E162:L168" si="47">E169+E176+E183</f>
        <v>47191.8</v>
      </c>
      <c r="F162" s="202">
        <f t="shared" si="47"/>
        <v>49148.612000000001</v>
      </c>
      <c r="G162" s="202">
        <f t="shared" si="47"/>
        <v>42755.14</v>
      </c>
      <c r="H162" s="202">
        <f t="shared" si="47"/>
        <v>39030.06</v>
      </c>
      <c r="I162" s="202">
        <f t="shared" si="47"/>
        <v>39110.97</v>
      </c>
      <c r="J162" s="202">
        <f t="shared" si="47"/>
        <v>39110.97</v>
      </c>
      <c r="K162" s="202">
        <f t="shared" si="47"/>
        <v>39110.97</v>
      </c>
      <c r="L162" s="202">
        <f t="shared" si="47"/>
        <v>39110.97</v>
      </c>
      <c r="M162" s="202">
        <f t="shared" si="41"/>
        <v>334569.49199999997</v>
      </c>
      <c r="N162" s="169"/>
      <c r="Q162" s="171"/>
    </row>
    <row r="163" spans="1:17" ht="75" x14ac:dyDescent="0.25">
      <c r="A163" s="422"/>
      <c r="B163" s="424"/>
      <c r="C163" s="228" t="s">
        <v>114</v>
      </c>
      <c r="D163" s="251" t="s">
        <v>109</v>
      </c>
      <c r="E163" s="202">
        <f t="shared" si="47"/>
        <v>0</v>
      </c>
      <c r="F163" s="202">
        <f t="shared" si="47"/>
        <v>0</v>
      </c>
      <c r="G163" s="202">
        <f t="shared" si="47"/>
        <v>0</v>
      </c>
      <c r="H163" s="202">
        <f t="shared" si="47"/>
        <v>0</v>
      </c>
      <c r="I163" s="202">
        <f t="shared" si="47"/>
        <v>0</v>
      </c>
      <c r="J163" s="202">
        <f t="shared" si="47"/>
        <v>0</v>
      </c>
      <c r="K163" s="202">
        <f t="shared" si="47"/>
        <v>0</v>
      </c>
      <c r="L163" s="202">
        <f t="shared" si="47"/>
        <v>0</v>
      </c>
      <c r="M163" s="202">
        <f t="shared" si="41"/>
        <v>0</v>
      </c>
      <c r="N163" s="169"/>
      <c r="Q163" s="171"/>
    </row>
    <row r="164" spans="1:17" ht="15.75" x14ac:dyDescent="0.25">
      <c r="A164" s="422"/>
      <c r="B164" s="424"/>
      <c r="C164" s="228" t="s">
        <v>4</v>
      </c>
      <c r="D164" s="228">
        <v>784</v>
      </c>
      <c r="E164" s="202">
        <f>E171+E178+E185</f>
        <v>47191.8</v>
      </c>
      <c r="F164" s="202">
        <f t="shared" si="47"/>
        <v>49148.612000000001</v>
      </c>
      <c r="G164" s="202">
        <f t="shared" si="47"/>
        <v>42755.14</v>
      </c>
      <c r="H164" s="202">
        <f t="shared" si="47"/>
        <v>39030.06</v>
      </c>
      <c r="I164" s="202">
        <f t="shared" si="47"/>
        <v>39110.97</v>
      </c>
      <c r="J164" s="202">
        <f t="shared" si="47"/>
        <v>39110.97</v>
      </c>
      <c r="K164" s="202">
        <f t="shared" si="47"/>
        <v>39110.97</v>
      </c>
      <c r="L164" s="202">
        <f t="shared" si="47"/>
        <v>39110.97</v>
      </c>
      <c r="M164" s="202">
        <f t="shared" si="41"/>
        <v>334569.49199999997</v>
      </c>
      <c r="N164" s="169"/>
      <c r="Q164" s="171"/>
    </row>
    <row r="165" spans="1:17" ht="45" x14ac:dyDescent="0.25">
      <c r="A165" s="422"/>
      <c r="B165" s="424"/>
      <c r="C165" s="228" t="s">
        <v>15</v>
      </c>
      <c r="D165" s="251" t="s">
        <v>109</v>
      </c>
      <c r="E165" s="202">
        <f t="shared" si="47"/>
        <v>0</v>
      </c>
      <c r="F165" s="202">
        <f t="shared" si="47"/>
        <v>0</v>
      </c>
      <c r="G165" s="202">
        <f t="shared" si="47"/>
        <v>0</v>
      </c>
      <c r="H165" s="202">
        <f t="shared" si="47"/>
        <v>0</v>
      </c>
      <c r="I165" s="202">
        <f t="shared" si="47"/>
        <v>0</v>
      </c>
      <c r="J165" s="202">
        <f t="shared" si="47"/>
        <v>0</v>
      </c>
      <c r="K165" s="202">
        <f t="shared" si="47"/>
        <v>0</v>
      </c>
      <c r="L165" s="202">
        <f t="shared" si="47"/>
        <v>0</v>
      </c>
      <c r="M165" s="202">
        <f t="shared" si="41"/>
        <v>0</v>
      </c>
      <c r="N165" s="169"/>
      <c r="Q165" s="171"/>
    </row>
    <row r="166" spans="1:17" ht="60" x14ac:dyDescent="0.25">
      <c r="A166" s="422"/>
      <c r="B166" s="424"/>
      <c r="C166" s="228" t="s">
        <v>5</v>
      </c>
      <c r="D166" s="251" t="s">
        <v>109</v>
      </c>
      <c r="E166" s="202">
        <f t="shared" si="47"/>
        <v>0</v>
      </c>
      <c r="F166" s="202">
        <f t="shared" si="47"/>
        <v>0</v>
      </c>
      <c r="G166" s="202">
        <f t="shared" si="47"/>
        <v>0</v>
      </c>
      <c r="H166" s="202">
        <f t="shared" si="47"/>
        <v>0</v>
      </c>
      <c r="I166" s="202">
        <f t="shared" si="47"/>
        <v>0</v>
      </c>
      <c r="J166" s="202">
        <f t="shared" si="47"/>
        <v>0</v>
      </c>
      <c r="K166" s="202">
        <f t="shared" si="47"/>
        <v>0</v>
      </c>
      <c r="L166" s="202">
        <f t="shared" si="47"/>
        <v>0</v>
      </c>
      <c r="M166" s="202">
        <f t="shared" si="41"/>
        <v>0</v>
      </c>
      <c r="N166" s="169"/>
      <c r="Q166" s="171"/>
    </row>
    <row r="167" spans="1:17" ht="60" x14ac:dyDescent="0.25">
      <c r="A167" s="422"/>
      <c r="B167" s="424"/>
      <c r="C167" s="228" t="s">
        <v>6</v>
      </c>
      <c r="D167" s="251" t="s">
        <v>109</v>
      </c>
      <c r="E167" s="202">
        <f t="shared" si="47"/>
        <v>0</v>
      </c>
      <c r="F167" s="202">
        <f t="shared" si="47"/>
        <v>0</v>
      </c>
      <c r="G167" s="202">
        <f t="shared" si="47"/>
        <v>0</v>
      </c>
      <c r="H167" s="202">
        <f t="shared" si="47"/>
        <v>0</v>
      </c>
      <c r="I167" s="202">
        <f t="shared" si="47"/>
        <v>0</v>
      </c>
      <c r="J167" s="202">
        <f t="shared" si="47"/>
        <v>0</v>
      </c>
      <c r="K167" s="202">
        <f t="shared" si="47"/>
        <v>0</v>
      </c>
      <c r="L167" s="202">
        <f t="shared" si="47"/>
        <v>0</v>
      </c>
      <c r="M167" s="202">
        <f t="shared" si="41"/>
        <v>0</v>
      </c>
      <c r="N167" s="169"/>
      <c r="Q167" s="171"/>
    </row>
    <row r="168" spans="1:17" ht="51.75" customHeight="1" x14ac:dyDescent="0.25">
      <c r="A168" s="406"/>
      <c r="B168" s="425"/>
      <c r="C168" s="228" t="s">
        <v>7</v>
      </c>
      <c r="D168" s="251" t="s">
        <v>109</v>
      </c>
      <c r="E168" s="202">
        <f t="shared" si="47"/>
        <v>0</v>
      </c>
      <c r="F168" s="202">
        <f t="shared" si="47"/>
        <v>0</v>
      </c>
      <c r="G168" s="202">
        <f t="shared" si="47"/>
        <v>0</v>
      </c>
      <c r="H168" s="202">
        <f t="shared" si="47"/>
        <v>0</v>
      </c>
      <c r="I168" s="202">
        <f t="shared" si="47"/>
        <v>0</v>
      </c>
      <c r="J168" s="202">
        <f t="shared" si="47"/>
        <v>0</v>
      </c>
      <c r="K168" s="202">
        <f t="shared" si="47"/>
        <v>0</v>
      </c>
      <c r="L168" s="202">
        <f t="shared" si="47"/>
        <v>0</v>
      </c>
      <c r="M168" s="202">
        <f t="shared" si="41"/>
        <v>0</v>
      </c>
      <c r="N168" s="169"/>
      <c r="Q168" s="171"/>
    </row>
    <row r="169" spans="1:17" ht="15.75" customHeight="1" x14ac:dyDescent="0.25">
      <c r="A169" s="407" t="s">
        <v>282</v>
      </c>
      <c r="B169" s="419" t="s">
        <v>39</v>
      </c>
      <c r="C169" s="251" t="s">
        <v>3</v>
      </c>
      <c r="D169" s="251">
        <v>784</v>
      </c>
      <c r="E169" s="202">
        <f t="shared" ref="E169:L169" si="48">E170+E171+E172+E173+E174+E175</f>
        <v>47191.8</v>
      </c>
      <c r="F169" s="202">
        <f t="shared" si="48"/>
        <v>49148.612000000001</v>
      </c>
      <c r="G169" s="202">
        <f t="shared" si="48"/>
        <v>42755.14</v>
      </c>
      <c r="H169" s="202">
        <f t="shared" si="48"/>
        <v>39030.06</v>
      </c>
      <c r="I169" s="202">
        <f t="shared" si="48"/>
        <v>39110.97</v>
      </c>
      <c r="J169" s="202">
        <f t="shared" si="48"/>
        <v>39110.97</v>
      </c>
      <c r="K169" s="202">
        <f t="shared" si="48"/>
        <v>39110.97</v>
      </c>
      <c r="L169" s="202">
        <f t="shared" si="48"/>
        <v>39110.97</v>
      </c>
      <c r="M169" s="202">
        <f t="shared" si="41"/>
        <v>334569.49199999997</v>
      </c>
      <c r="N169" s="169"/>
      <c r="Q169" s="171"/>
    </row>
    <row r="170" spans="1:17" ht="75" x14ac:dyDescent="0.25">
      <c r="A170" s="393"/>
      <c r="B170" s="455"/>
      <c r="C170" s="228" t="s">
        <v>114</v>
      </c>
      <c r="D170" s="228" t="s">
        <v>109</v>
      </c>
      <c r="E170" s="202">
        <v>0</v>
      </c>
      <c r="F170" s="202">
        <v>0</v>
      </c>
      <c r="G170" s="202">
        <v>0</v>
      </c>
      <c r="H170" s="202">
        <v>0</v>
      </c>
      <c r="I170" s="202">
        <v>0</v>
      </c>
      <c r="J170" s="202">
        <v>0</v>
      </c>
      <c r="K170" s="202">
        <v>0</v>
      </c>
      <c r="L170" s="202">
        <v>0</v>
      </c>
      <c r="M170" s="202">
        <f t="shared" si="41"/>
        <v>0</v>
      </c>
      <c r="N170" s="169"/>
      <c r="Q170" s="171"/>
    </row>
    <row r="171" spans="1:17" ht="15.75" x14ac:dyDescent="0.25">
      <c r="A171" s="393"/>
      <c r="B171" s="455"/>
      <c r="C171" s="228" t="s">
        <v>4</v>
      </c>
      <c r="D171" s="228">
        <v>784</v>
      </c>
      <c r="E171" s="202">
        <v>47191.8</v>
      </c>
      <c r="F171" s="202">
        <v>49148.612000000001</v>
      </c>
      <c r="G171" s="202">
        <f>41955.26-0.12+800</f>
        <v>42755.14</v>
      </c>
      <c r="H171" s="202">
        <f>32765.37+5454.69-120-70+1000</f>
        <v>39030.06</v>
      </c>
      <c r="I171" s="202">
        <v>39110.97</v>
      </c>
      <c r="J171" s="202">
        <v>39110.97</v>
      </c>
      <c r="K171" s="202">
        <v>39110.97</v>
      </c>
      <c r="L171" s="202">
        <v>39110.97</v>
      </c>
      <c r="M171" s="202">
        <f t="shared" si="41"/>
        <v>334569.49199999997</v>
      </c>
      <c r="N171" s="169"/>
      <c r="Q171" s="171"/>
    </row>
    <row r="172" spans="1:17" ht="45" x14ac:dyDescent="0.25">
      <c r="A172" s="393"/>
      <c r="B172" s="455"/>
      <c r="C172" s="228" t="s">
        <v>15</v>
      </c>
      <c r="D172" s="228" t="s">
        <v>109</v>
      </c>
      <c r="E172" s="202">
        <v>0</v>
      </c>
      <c r="F172" s="202">
        <v>0</v>
      </c>
      <c r="G172" s="202">
        <v>0</v>
      </c>
      <c r="H172" s="202">
        <v>0</v>
      </c>
      <c r="I172" s="202">
        <v>0</v>
      </c>
      <c r="J172" s="202">
        <v>0</v>
      </c>
      <c r="K172" s="202">
        <v>0</v>
      </c>
      <c r="L172" s="202">
        <v>0</v>
      </c>
      <c r="M172" s="202">
        <f t="shared" si="41"/>
        <v>0</v>
      </c>
      <c r="N172" s="169"/>
      <c r="Q172" s="171"/>
    </row>
    <row r="173" spans="1:17" ht="60" x14ac:dyDescent="0.25">
      <c r="A173" s="393"/>
      <c r="B173" s="455"/>
      <c r="C173" s="228" t="s">
        <v>5</v>
      </c>
      <c r="D173" s="228" t="s">
        <v>109</v>
      </c>
      <c r="E173" s="202">
        <v>0</v>
      </c>
      <c r="F173" s="202">
        <v>0</v>
      </c>
      <c r="G173" s="202">
        <v>0</v>
      </c>
      <c r="H173" s="202">
        <v>0</v>
      </c>
      <c r="I173" s="202">
        <v>0</v>
      </c>
      <c r="J173" s="202">
        <v>0</v>
      </c>
      <c r="K173" s="202">
        <v>0</v>
      </c>
      <c r="L173" s="202">
        <v>0</v>
      </c>
      <c r="M173" s="202">
        <f t="shared" si="41"/>
        <v>0</v>
      </c>
      <c r="N173" s="169"/>
      <c r="Q173" s="171"/>
    </row>
    <row r="174" spans="1:17" ht="60" x14ac:dyDescent="0.25">
      <c r="A174" s="393"/>
      <c r="B174" s="455"/>
      <c r="C174" s="228" t="s">
        <v>6</v>
      </c>
      <c r="D174" s="228" t="s">
        <v>109</v>
      </c>
      <c r="E174" s="202">
        <v>0</v>
      </c>
      <c r="F174" s="202">
        <v>0</v>
      </c>
      <c r="G174" s="202">
        <v>0</v>
      </c>
      <c r="H174" s="202">
        <v>0</v>
      </c>
      <c r="I174" s="202">
        <v>0</v>
      </c>
      <c r="J174" s="202">
        <v>0</v>
      </c>
      <c r="K174" s="202">
        <v>0</v>
      </c>
      <c r="L174" s="202">
        <v>0</v>
      </c>
      <c r="M174" s="202">
        <f t="shared" si="41"/>
        <v>0</v>
      </c>
      <c r="N174" s="169"/>
      <c r="Q174" s="171"/>
    </row>
    <row r="175" spans="1:17" ht="53.25" customHeight="1" x14ac:dyDescent="0.25">
      <c r="A175" s="400"/>
      <c r="B175" s="420"/>
      <c r="C175" s="228" t="s">
        <v>7</v>
      </c>
      <c r="D175" s="228" t="s">
        <v>109</v>
      </c>
      <c r="E175" s="202">
        <v>0</v>
      </c>
      <c r="F175" s="202">
        <v>0</v>
      </c>
      <c r="G175" s="202">
        <v>0</v>
      </c>
      <c r="H175" s="202">
        <v>0</v>
      </c>
      <c r="I175" s="202">
        <v>0</v>
      </c>
      <c r="J175" s="202">
        <v>0</v>
      </c>
      <c r="K175" s="202">
        <v>0</v>
      </c>
      <c r="L175" s="202">
        <v>0</v>
      </c>
      <c r="M175" s="202">
        <f t="shared" si="41"/>
        <v>0</v>
      </c>
      <c r="N175" s="169"/>
      <c r="Q175" s="171"/>
    </row>
    <row r="176" spans="1:17" ht="15.75" customHeight="1" x14ac:dyDescent="0.25">
      <c r="A176" s="407" t="s">
        <v>283</v>
      </c>
      <c r="B176" s="419" t="s">
        <v>66</v>
      </c>
      <c r="C176" s="251" t="s">
        <v>3</v>
      </c>
      <c r="D176" s="251">
        <v>784</v>
      </c>
      <c r="E176" s="202">
        <f t="shared" ref="E176:L176" si="49">E177+E178+E179+E180+E181+E182</f>
        <v>0</v>
      </c>
      <c r="F176" s="202">
        <f t="shared" si="49"/>
        <v>0</v>
      </c>
      <c r="G176" s="202">
        <f t="shared" si="49"/>
        <v>0</v>
      </c>
      <c r="H176" s="202">
        <f t="shared" si="49"/>
        <v>0</v>
      </c>
      <c r="I176" s="202">
        <f t="shared" si="49"/>
        <v>0</v>
      </c>
      <c r="J176" s="202">
        <f t="shared" si="49"/>
        <v>0</v>
      </c>
      <c r="K176" s="202">
        <f t="shared" si="49"/>
        <v>0</v>
      </c>
      <c r="L176" s="202">
        <f t="shared" si="49"/>
        <v>0</v>
      </c>
      <c r="M176" s="202">
        <f t="shared" si="41"/>
        <v>0</v>
      </c>
      <c r="N176" s="169"/>
      <c r="Q176" s="171"/>
    </row>
    <row r="177" spans="1:17" ht="75" x14ac:dyDescent="0.25">
      <c r="A177" s="393"/>
      <c r="B177" s="455"/>
      <c r="C177" s="228" t="s">
        <v>114</v>
      </c>
      <c r="D177" s="228" t="s">
        <v>109</v>
      </c>
      <c r="E177" s="202">
        <v>0</v>
      </c>
      <c r="F177" s="202">
        <v>0</v>
      </c>
      <c r="G177" s="202">
        <v>0</v>
      </c>
      <c r="H177" s="202">
        <v>0</v>
      </c>
      <c r="I177" s="202">
        <v>0</v>
      </c>
      <c r="J177" s="202">
        <v>0</v>
      </c>
      <c r="K177" s="202">
        <v>0</v>
      </c>
      <c r="L177" s="202">
        <v>0</v>
      </c>
      <c r="M177" s="202">
        <f t="shared" si="41"/>
        <v>0</v>
      </c>
      <c r="N177" s="169"/>
      <c r="Q177" s="171"/>
    </row>
    <row r="178" spans="1:17" ht="15.75" x14ac:dyDescent="0.25">
      <c r="A178" s="393"/>
      <c r="B178" s="455"/>
      <c r="C178" s="228" t="s">
        <v>4</v>
      </c>
      <c r="D178" s="228">
        <v>784</v>
      </c>
      <c r="E178" s="202">
        <v>0</v>
      </c>
      <c r="F178" s="202">
        <v>0</v>
      </c>
      <c r="G178" s="202">
        <v>0</v>
      </c>
      <c r="H178" s="202">
        <v>0</v>
      </c>
      <c r="I178" s="202">
        <v>0</v>
      </c>
      <c r="J178" s="202">
        <v>0</v>
      </c>
      <c r="K178" s="202">
        <v>0</v>
      </c>
      <c r="L178" s="202">
        <v>0</v>
      </c>
      <c r="M178" s="202">
        <f t="shared" si="41"/>
        <v>0</v>
      </c>
      <c r="N178" s="169"/>
      <c r="Q178" s="171"/>
    </row>
    <row r="179" spans="1:17" ht="45" x14ac:dyDescent="0.25">
      <c r="A179" s="393"/>
      <c r="B179" s="455"/>
      <c r="C179" s="228" t="s">
        <v>15</v>
      </c>
      <c r="D179" s="228" t="s">
        <v>109</v>
      </c>
      <c r="E179" s="202">
        <v>0</v>
      </c>
      <c r="F179" s="202">
        <v>0</v>
      </c>
      <c r="G179" s="202">
        <v>0</v>
      </c>
      <c r="H179" s="202">
        <v>0</v>
      </c>
      <c r="I179" s="202">
        <v>0</v>
      </c>
      <c r="J179" s="202">
        <v>0</v>
      </c>
      <c r="K179" s="202">
        <v>0</v>
      </c>
      <c r="L179" s="202">
        <v>0</v>
      </c>
      <c r="M179" s="202">
        <f t="shared" si="41"/>
        <v>0</v>
      </c>
      <c r="N179" s="169"/>
      <c r="Q179" s="171"/>
    </row>
    <row r="180" spans="1:17" ht="60" x14ac:dyDescent="0.25">
      <c r="A180" s="393"/>
      <c r="B180" s="455"/>
      <c r="C180" s="228" t="s">
        <v>5</v>
      </c>
      <c r="D180" s="228" t="s">
        <v>109</v>
      </c>
      <c r="E180" s="202">
        <v>0</v>
      </c>
      <c r="F180" s="202">
        <v>0</v>
      </c>
      <c r="G180" s="202">
        <v>0</v>
      </c>
      <c r="H180" s="202">
        <v>0</v>
      </c>
      <c r="I180" s="202">
        <v>0</v>
      </c>
      <c r="J180" s="202">
        <v>0</v>
      </c>
      <c r="K180" s="202">
        <v>0</v>
      </c>
      <c r="L180" s="202">
        <v>0</v>
      </c>
      <c r="M180" s="202">
        <f t="shared" si="41"/>
        <v>0</v>
      </c>
      <c r="N180" s="169"/>
      <c r="Q180" s="171"/>
    </row>
    <row r="181" spans="1:17" ht="60" x14ac:dyDescent="0.25">
      <c r="A181" s="393"/>
      <c r="B181" s="455"/>
      <c r="C181" s="228" t="s">
        <v>6</v>
      </c>
      <c r="D181" s="228" t="s">
        <v>109</v>
      </c>
      <c r="E181" s="202">
        <v>0</v>
      </c>
      <c r="F181" s="202">
        <v>0</v>
      </c>
      <c r="G181" s="202">
        <v>0</v>
      </c>
      <c r="H181" s="202">
        <v>0</v>
      </c>
      <c r="I181" s="202">
        <v>0</v>
      </c>
      <c r="J181" s="202">
        <v>0</v>
      </c>
      <c r="K181" s="202">
        <v>0</v>
      </c>
      <c r="L181" s="202">
        <v>0</v>
      </c>
      <c r="M181" s="202">
        <f t="shared" si="41"/>
        <v>0</v>
      </c>
      <c r="N181" s="169"/>
      <c r="Q181" s="171"/>
    </row>
    <row r="182" spans="1:17" ht="53.25" customHeight="1" x14ac:dyDescent="0.25">
      <c r="A182" s="400"/>
      <c r="B182" s="420"/>
      <c r="C182" s="228" t="s">
        <v>7</v>
      </c>
      <c r="D182" s="228" t="s">
        <v>109</v>
      </c>
      <c r="E182" s="202">
        <v>0</v>
      </c>
      <c r="F182" s="202">
        <v>0</v>
      </c>
      <c r="G182" s="202">
        <v>0</v>
      </c>
      <c r="H182" s="202">
        <v>0</v>
      </c>
      <c r="I182" s="202">
        <v>0</v>
      </c>
      <c r="J182" s="202">
        <v>0</v>
      </c>
      <c r="K182" s="202">
        <v>0</v>
      </c>
      <c r="L182" s="202">
        <v>0</v>
      </c>
      <c r="M182" s="202">
        <f t="shared" si="41"/>
        <v>0</v>
      </c>
      <c r="N182" s="169"/>
      <c r="Q182" s="171"/>
    </row>
    <row r="183" spans="1:17" ht="15.75" customHeight="1" x14ac:dyDescent="0.25">
      <c r="A183" s="407" t="s">
        <v>284</v>
      </c>
      <c r="B183" s="419" t="s">
        <v>14</v>
      </c>
      <c r="C183" s="251" t="s">
        <v>3</v>
      </c>
      <c r="D183" s="251">
        <v>784</v>
      </c>
      <c r="E183" s="202">
        <f t="shared" ref="E183:L183" si="50">E184+E185+E186+E187+E188+E189</f>
        <v>0</v>
      </c>
      <c r="F183" s="202">
        <f t="shared" si="50"/>
        <v>0</v>
      </c>
      <c r="G183" s="202">
        <f t="shared" si="50"/>
        <v>0</v>
      </c>
      <c r="H183" s="202">
        <f t="shared" si="50"/>
        <v>0</v>
      </c>
      <c r="I183" s="202">
        <f t="shared" si="50"/>
        <v>0</v>
      </c>
      <c r="J183" s="202">
        <f t="shared" si="50"/>
        <v>0</v>
      </c>
      <c r="K183" s="202">
        <f t="shared" si="50"/>
        <v>0</v>
      </c>
      <c r="L183" s="202">
        <f t="shared" si="50"/>
        <v>0</v>
      </c>
      <c r="M183" s="202">
        <f t="shared" si="41"/>
        <v>0</v>
      </c>
      <c r="N183" s="169"/>
      <c r="Q183" s="171"/>
    </row>
    <row r="184" spans="1:17" ht="75" x14ac:dyDescent="0.25">
      <c r="A184" s="393"/>
      <c r="B184" s="455"/>
      <c r="C184" s="228" t="s">
        <v>114</v>
      </c>
      <c r="D184" s="228" t="s">
        <v>109</v>
      </c>
      <c r="E184" s="202">
        <v>0</v>
      </c>
      <c r="F184" s="202">
        <v>0</v>
      </c>
      <c r="G184" s="202">
        <v>0</v>
      </c>
      <c r="H184" s="202">
        <v>0</v>
      </c>
      <c r="I184" s="202">
        <v>0</v>
      </c>
      <c r="J184" s="202">
        <v>0</v>
      </c>
      <c r="K184" s="202">
        <v>0</v>
      </c>
      <c r="L184" s="202">
        <v>0</v>
      </c>
      <c r="M184" s="202">
        <f t="shared" si="41"/>
        <v>0</v>
      </c>
      <c r="N184" s="169"/>
      <c r="Q184" s="171"/>
    </row>
    <row r="185" spans="1:17" ht="15.75" x14ac:dyDescent="0.25">
      <c r="A185" s="393"/>
      <c r="B185" s="455"/>
      <c r="C185" s="228" t="s">
        <v>4</v>
      </c>
      <c r="D185" s="228">
        <v>784</v>
      </c>
      <c r="E185" s="202">
        <v>0</v>
      </c>
      <c r="F185" s="202">
        <v>0</v>
      </c>
      <c r="G185" s="202">
        <v>0</v>
      </c>
      <c r="H185" s="202">
        <v>0</v>
      </c>
      <c r="I185" s="202">
        <v>0</v>
      </c>
      <c r="J185" s="202">
        <v>0</v>
      </c>
      <c r="K185" s="202">
        <v>0</v>
      </c>
      <c r="L185" s="202">
        <v>0</v>
      </c>
      <c r="M185" s="202">
        <f t="shared" si="41"/>
        <v>0</v>
      </c>
      <c r="N185" s="169"/>
      <c r="Q185" s="171"/>
    </row>
    <row r="186" spans="1:17" ht="34.5" customHeight="1" x14ac:dyDescent="0.25">
      <c r="A186" s="393"/>
      <c r="B186" s="455"/>
      <c r="C186" s="228" t="s">
        <v>15</v>
      </c>
      <c r="D186" s="228" t="s">
        <v>109</v>
      </c>
      <c r="E186" s="202">
        <v>0</v>
      </c>
      <c r="F186" s="202">
        <v>0</v>
      </c>
      <c r="G186" s="202">
        <v>0</v>
      </c>
      <c r="H186" s="202">
        <v>0</v>
      </c>
      <c r="I186" s="202">
        <v>0</v>
      </c>
      <c r="J186" s="202">
        <v>0</v>
      </c>
      <c r="K186" s="202">
        <v>0</v>
      </c>
      <c r="L186" s="202">
        <v>0</v>
      </c>
      <c r="M186" s="202">
        <f t="shared" si="41"/>
        <v>0</v>
      </c>
      <c r="N186" s="169"/>
      <c r="Q186" s="171"/>
    </row>
    <row r="187" spans="1:17" ht="60" x14ac:dyDescent="0.25">
      <c r="A187" s="393"/>
      <c r="B187" s="455"/>
      <c r="C187" s="228" t="s">
        <v>5</v>
      </c>
      <c r="D187" s="228" t="s">
        <v>109</v>
      </c>
      <c r="E187" s="202">
        <v>0</v>
      </c>
      <c r="F187" s="202">
        <v>0</v>
      </c>
      <c r="G187" s="202">
        <v>0</v>
      </c>
      <c r="H187" s="202">
        <v>0</v>
      </c>
      <c r="I187" s="202">
        <v>0</v>
      </c>
      <c r="J187" s="202">
        <v>0</v>
      </c>
      <c r="K187" s="202">
        <v>0</v>
      </c>
      <c r="L187" s="202">
        <v>0</v>
      </c>
      <c r="M187" s="202">
        <f t="shared" si="41"/>
        <v>0</v>
      </c>
      <c r="N187" s="169"/>
      <c r="Q187" s="171"/>
    </row>
    <row r="188" spans="1:17" ht="60" x14ac:dyDescent="0.25">
      <c r="A188" s="393"/>
      <c r="B188" s="455"/>
      <c r="C188" s="228" t="s">
        <v>6</v>
      </c>
      <c r="D188" s="228" t="s">
        <v>109</v>
      </c>
      <c r="E188" s="202">
        <v>0</v>
      </c>
      <c r="F188" s="202">
        <v>0</v>
      </c>
      <c r="G188" s="202">
        <v>0</v>
      </c>
      <c r="H188" s="202">
        <v>0</v>
      </c>
      <c r="I188" s="202">
        <v>0</v>
      </c>
      <c r="J188" s="202">
        <v>0</v>
      </c>
      <c r="K188" s="202">
        <v>0</v>
      </c>
      <c r="L188" s="202">
        <v>0</v>
      </c>
      <c r="M188" s="202">
        <f t="shared" si="41"/>
        <v>0</v>
      </c>
      <c r="N188" s="169"/>
      <c r="Q188" s="171"/>
    </row>
    <row r="189" spans="1:17" ht="45.75" customHeight="1" x14ac:dyDescent="0.25">
      <c r="A189" s="400"/>
      <c r="B189" s="420"/>
      <c r="C189" s="228" t="s">
        <v>7</v>
      </c>
      <c r="D189" s="228" t="s">
        <v>109</v>
      </c>
      <c r="E189" s="202">
        <v>0</v>
      </c>
      <c r="F189" s="202">
        <v>0</v>
      </c>
      <c r="G189" s="202">
        <v>0</v>
      </c>
      <c r="H189" s="202">
        <v>0</v>
      </c>
      <c r="I189" s="202">
        <v>0</v>
      </c>
      <c r="J189" s="202">
        <v>0</v>
      </c>
      <c r="K189" s="202">
        <v>0</v>
      </c>
      <c r="L189" s="202">
        <v>0</v>
      </c>
      <c r="M189" s="202">
        <f t="shared" si="41"/>
        <v>0</v>
      </c>
      <c r="N189" s="169"/>
      <c r="Q189" s="171"/>
    </row>
    <row r="190" spans="1:17" ht="15.75" customHeight="1" x14ac:dyDescent="0.25">
      <c r="A190" s="405" t="s">
        <v>285</v>
      </c>
      <c r="B190" s="423" t="s">
        <v>170</v>
      </c>
      <c r="C190" s="251" t="s">
        <v>3</v>
      </c>
      <c r="D190" s="251">
        <v>798</v>
      </c>
      <c r="E190" s="202">
        <f>E198+E205+E212</f>
        <v>0</v>
      </c>
      <c r="F190" s="202">
        <f t="shared" ref="F190:K191" si="51">F198+F205+F212</f>
        <v>0</v>
      </c>
      <c r="G190" s="202">
        <f t="shared" si="51"/>
        <v>3800</v>
      </c>
      <c r="H190" s="202">
        <f t="shared" si="51"/>
        <v>12845.03</v>
      </c>
      <c r="I190" s="202">
        <f t="shared" si="51"/>
        <v>63045.599999999999</v>
      </c>
      <c r="J190" s="202">
        <f t="shared" si="51"/>
        <v>13045.6</v>
      </c>
      <c r="K190" s="202">
        <f t="shared" si="51"/>
        <v>13045.6</v>
      </c>
      <c r="L190" s="202">
        <f>L198+L205+L212</f>
        <v>13045.6</v>
      </c>
      <c r="M190" s="202">
        <f t="shared" si="41"/>
        <v>118827.43000000002</v>
      </c>
      <c r="N190" s="169"/>
      <c r="Q190" s="171"/>
    </row>
    <row r="191" spans="1:17" ht="75" x14ac:dyDescent="0.25">
      <c r="A191" s="422"/>
      <c r="B191" s="424"/>
      <c r="C191" s="228" t="s">
        <v>114</v>
      </c>
      <c r="D191" s="228" t="s">
        <v>109</v>
      </c>
      <c r="E191" s="202">
        <f>E199+E206+E213</f>
        <v>0</v>
      </c>
      <c r="F191" s="202">
        <f t="shared" si="51"/>
        <v>0</v>
      </c>
      <c r="G191" s="202">
        <f t="shared" si="51"/>
        <v>0</v>
      </c>
      <c r="H191" s="202">
        <f t="shared" si="51"/>
        <v>0</v>
      </c>
      <c r="I191" s="202">
        <f t="shared" si="51"/>
        <v>0</v>
      </c>
      <c r="J191" s="202">
        <f t="shared" si="51"/>
        <v>0</v>
      </c>
      <c r="K191" s="202">
        <f t="shared" si="51"/>
        <v>0</v>
      </c>
      <c r="L191" s="202">
        <f>L199+L206+L213</f>
        <v>0</v>
      </c>
      <c r="M191" s="202">
        <f t="shared" si="41"/>
        <v>0</v>
      </c>
      <c r="N191" s="169"/>
      <c r="Q191" s="171"/>
    </row>
    <row r="192" spans="1:17" ht="15.75" x14ac:dyDescent="0.25">
      <c r="A192" s="422"/>
      <c r="B192" s="424"/>
      <c r="C192" s="407" t="s">
        <v>4</v>
      </c>
      <c r="D192" s="228">
        <v>798</v>
      </c>
      <c r="E192" s="202">
        <f>E200</f>
        <v>0</v>
      </c>
      <c r="F192" s="202">
        <f t="shared" ref="F192:L192" si="52">F200</f>
        <v>0</v>
      </c>
      <c r="G192" s="202">
        <f t="shared" si="52"/>
        <v>3800</v>
      </c>
      <c r="H192" s="202">
        <f t="shared" si="52"/>
        <v>12845.03</v>
      </c>
      <c r="I192" s="202">
        <f t="shared" si="52"/>
        <v>13045.6</v>
      </c>
      <c r="J192" s="202">
        <f t="shared" si="52"/>
        <v>13045.6</v>
      </c>
      <c r="K192" s="202">
        <f t="shared" si="52"/>
        <v>13045.6</v>
      </c>
      <c r="L192" s="202">
        <f t="shared" si="52"/>
        <v>13045.6</v>
      </c>
      <c r="M192" s="202">
        <f t="shared" si="41"/>
        <v>68827.429999999993</v>
      </c>
      <c r="N192" s="169"/>
      <c r="Q192" s="171"/>
    </row>
    <row r="193" spans="1:17" ht="15.75" x14ac:dyDescent="0.25">
      <c r="A193" s="422"/>
      <c r="B193" s="424"/>
      <c r="C193" s="400"/>
      <c r="D193" s="228">
        <v>784</v>
      </c>
      <c r="E193" s="202">
        <f>E207+E214</f>
        <v>0</v>
      </c>
      <c r="F193" s="202">
        <f t="shared" ref="F193:L193" si="53">F207+F214</f>
        <v>0</v>
      </c>
      <c r="G193" s="202">
        <f t="shared" si="53"/>
        <v>0</v>
      </c>
      <c r="H193" s="202">
        <f t="shared" si="53"/>
        <v>0</v>
      </c>
      <c r="I193" s="202">
        <f t="shared" si="53"/>
        <v>50000</v>
      </c>
      <c r="J193" s="202">
        <f t="shared" si="53"/>
        <v>0</v>
      </c>
      <c r="K193" s="202">
        <f t="shared" si="53"/>
        <v>0</v>
      </c>
      <c r="L193" s="202">
        <f t="shared" si="53"/>
        <v>0</v>
      </c>
      <c r="M193" s="202">
        <f t="shared" si="41"/>
        <v>50000</v>
      </c>
      <c r="N193" s="169"/>
      <c r="Q193" s="171"/>
    </row>
    <row r="194" spans="1:17" ht="45" x14ac:dyDescent="0.25">
      <c r="A194" s="422"/>
      <c r="B194" s="424"/>
      <c r="C194" s="228" t="s">
        <v>15</v>
      </c>
      <c r="D194" s="228" t="s">
        <v>109</v>
      </c>
      <c r="E194" s="202">
        <f t="shared" ref="E194:K197" si="54">E201+E208+E215</f>
        <v>0</v>
      </c>
      <c r="F194" s="202">
        <f t="shared" si="54"/>
        <v>0</v>
      </c>
      <c r="G194" s="202">
        <f t="shared" si="54"/>
        <v>0</v>
      </c>
      <c r="H194" s="202">
        <f t="shared" si="54"/>
        <v>0</v>
      </c>
      <c r="I194" s="202">
        <f t="shared" si="54"/>
        <v>0</v>
      </c>
      <c r="J194" s="202">
        <f t="shared" si="54"/>
        <v>0</v>
      </c>
      <c r="K194" s="202">
        <f t="shared" si="54"/>
        <v>0</v>
      </c>
      <c r="L194" s="202">
        <f>L201+L208+L215</f>
        <v>0</v>
      </c>
      <c r="M194" s="202">
        <f t="shared" si="41"/>
        <v>0</v>
      </c>
      <c r="N194" s="169"/>
      <c r="Q194" s="171"/>
    </row>
    <row r="195" spans="1:17" ht="60" x14ac:dyDescent="0.25">
      <c r="A195" s="422"/>
      <c r="B195" s="424"/>
      <c r="C195" s="228" t="s">
        <v>5</v>
      </c>
      <c r="D195" s="228" t="s">
        <v>109</v>
      </c>
      <c r="E195" s="202">
        <f t="shared" si="54"/>
        <v>0</v>
      </c>
      <c r="F195" s="202">
        <f t="shared" si="54"/>
        <v>0</v>
      </c>
      <c r="G195" s="202">
        <f t="shared" si="54"/>
        <v>0</v>
      </c>
      <c r="H195" s="202">
        <f t="shared" si="54"/>
        <v>0</v>
      </c>
      <c r="I195" s="202">
        <f t="shared" si="54"/>
        <v>0</v>
      </c>
      <c r="J195" s="202">
        <f t="shared" si="54"/>
        <v>0</v>
      </c>
      <c r="K195" s="202">
        <f t="shared" si="54"/>
        <v>0</v>
      </c>
      <c r="L195" s="202">
        <f>L202+L209+L216</f>
        <v>0</v>
      </c>
      <c r="M195" s="202">
        <f t="shared" si="41"/>
        <v>0</v>
      </c>
      <c r="N195" s="169"/>
      <c r="Q195" s="171"/>
    </row>
    <row r="196" spans="1:17" ht="62.25" customHeight="1" x14ac:dyDescent="0.25">
      <c r="A196" s="422"/>
      <c r="B196" s="424"/>
      <c r="C196" s="228" t="s">
        <v>6</v>
      </c>
      <c r="D196" s="228" t="s">
        <v>109</v>
      </c>
      <c r="E196" s="202">
        <f t="shared" si="54"/>
        <v>0</v>
      </c>
      <c r="F196" s="202">
        <f t="shared" si="54"/>
        <v>0</v>
      </c>
      <c r="G196" s="202">
        <f t="shared" si="54"/>
        <v>0</v>
      </c>
      <c r="H196" s="202">
        <f t="shared" si="54"/>
        <v>0</v>
      </c>
      <c r="I196" s="202">
        <f t="shared" si="54"/>
        <v>0</v>
      </c>
      <c r="J196" s="202">
        <f t="shared" si="54"/>
        <v>0</v>
      </c>
      <c r="K196" s="202">
        <f t="shared" si="54"/>
        <v>0</v>
      </c>
      <c r="L196" s="202">
        <f>L203+L210+L217</f>
        <v>0</v>
      </c>
      <c r="M196" s="202">
        <f t="shared" si="41"/>
        <v>0</v>
      </c>
      <c r="N196" s="169"/>
      <c r="Q196" s="171"/>
    </row>
    <row r="197" spans="1:17" ht="51.75" customHeight="1" x14ac:dyDescent="0.25">
      <c r="A197" s="406"/>
      <c r="B197" s="425"/>
      <c r="C197" s="228" t="s">
        <v>7</v>
      </c>
      <c r="D197" s="228" t="s">
        <v>109</v>
      </c>
      <c r="E197" s="202">
        <f t="shared" si="54"/>
        <v>0</v>
      </c>
      <c r="F197" s="202">
        <f t="shared" si="54"/>
        <v>0</v>
      </c>
      <c r="G197" s="202">
        <f t="shared" si="54"/>
        <v>0</v>
      </c>
      <c r="H197" s="202">
        <f t="shared" si="54"/>
        <v>0</v>
      </c>
      <c r="I197" s="202">
        <f t="shared" si="54"/>
        <v>0</v>
      </c>
      <c r="J197" s="202">
        <f t="shared" si="54"/>
        <v>0</v>
      </c>
      <c r="K197" s="202">
        <f t="shared" si="54"/>
        <v>0</v>
      </c>
      <c r="L197" s="202">
        <f>L204+L211+L218</f>
        <v>0</v>
      </c>
      <c r="M197" s="202">
        <f t="shared" si="41"/>
        <v>0</v>
      </c>
      <c r="N197" s="169"/>
      <c r="Q197" s="171"/>
    </row>
    <row r="198" spans="1:17" ht="15.75" customHeight="1" x14ac:dyDescent="0.25">
      <c r="A198" s="407" t="s">
        <v>286</v>
      </c>
      <c r="B198" s="419" t="s">
        <v>39</v>
      </c>
      <c r="C198" s="251" t="s">
        <v>3</v>
      </c>
      <c r="D198" s="251">
        <v>798</v>
      </c>
      <c r="E198" s="202">
        <f t="shared" ref="E198:L198" si="55">E199+E200+E201+E202+E203+E204</f>
        <v>0</v>
      </c>
      <c r="F198" s="202">
        <f t="shared" si="55"/>
        <v>0</v>
      </c>
      <c r="G198" s="202">
        <f t="shared" si="55"/>
        <v>3800</v>
      </c>
      <c r="H198" s="202">
        <f t="shared" si="55"/>
        <v>12845.03</v>
      </c>
      <c r="I198" s="202">
        <f t="shared" si="55"/>
        <v>13045.6</v>
      </c>
      <c r="J198" s="202">
        <f t="shared" si="55"/>
        <v>13045.6</v>
      </c>
      <c r="K198" s="202">
        <f t="shared" si="55"/>
        <v>13045.6</v>
      </c>
      <c r="L198" s="202">
        <f t="shared" si="55"/>
        <v>13045.6</v>
      </c>
      <c r="M198" s="202">
        <f t="shared" si="41"/>
        <v>68827.429999999993</v>
      </c>
      <c r="N198" s="169"/>
      <c r="Q198" s="171"/>
    </row>
    <row r="199" spans="1:17" ht="75" x14ac:dyDescent="0.25">
      <c r="A199" s="393"/>
      <c r="B199" s="455"/>
      <c r="C199" s="228" t="s">
        <v>114</v>
      </c>
      <c r="D199" s="228" t="s">
        <v>109</v>
      </c>
      <c r="E199" s="202">
        <v>0</v>
      </c>
      <c r="F199" s="202">
        <v>0</v>
      </c>
      <c r="G199" s="202">
        <v>0</v>
      </c>
      <c r="H199" s="202">
        <v>0</v>
      </c>
      <c r="I199" s="202">
        <v>0</v>
      </c>
      <c r="J199" s="202">
        <v>0</v>
      </c>
      <c r="K199" s="202">
        <v>0</v>
      </c>
      <c r="L199" s="202">
        <v>0</v>
      </c>
      <c r="M199" s="202">
        <f t="shared" si="41"/>
        <v>0</v>
      </c>
      <c r="N199" s="169"/>
      <c r="Q199" s="171"/>
    </row>
    <row r="200" spans="1:17" ht="15.75" x14ac:dyDescent="0.25">
      <c r="A200" s="393"/>
      <c r="B200" s="455"/>
      <c r="C200" s="228" t="s">
        <v>4</v>
      </c>
      <c r="D200" s="228">
        <v>798</v>
      </c>
      <c r="E200" s="202">
        <v>0</v>
      </c>
      <c r="F200" s="202">
        <v>0</v>
      </c>
      <c r="G200" s="202">
        <f>5000-800-400</f>
        <v>3800</v>
      </c>
      <c r="H200" s="202">
        <v>12845.03</v>
      </c>
      <c r="I200" s="202">
        <v>13045.6</v>
      </c>
      <c r="J200" s="202">
        <v>13045.6</v>
      </c>
      <c r="K200" s="202">
        <v>13045.6</v>
      </c>
      <c r="L200" s="202">
        <v>13045.6</v>
      </c>
      <c r="M200" s="202">
        <f t="shared" si="41"/>
        <v>68827.429999999993</v>
      </c>
      <c r="N200" s="169"/>
      <c r="Q200" s="171"/>
    </row>
    <row r="201" spans="1:17" ht="45" x14ac:dyDescent="0.25">
      <c r="A201" s="393"/>
      <c r="B201" s="455"/>
      <c r="C201" s="228" t="s">
        <v>15</v>
      </c>
      <c r="D201" s="228" t="s">
        <v>109</v>
      </c>
      <c r="E201" s="202">
        <v>0</v>
      </c>
      <c r="F201" s="202">
        <v>0</v>
      </c>
      <c r="G201" s="202">
        <v>0</v>
      </c>
      <c r="H201" s="202">
        <v>0</v>
      </c>
      <c r="I201" s="202">
        <v>0</v>
      </c>
      <c r="J201" s="202">
        <v>0</v>
      </c>
      <c r="K201" s="202">
        <v>0</v>
      </c>
      <c r="L201" s="202">
        <v>0</v>
      </c>
      <c r="M201" s="202">
        <f t="shared" si="41"/>
        <v>0</v>
      </c>
      <c r="N201" s="169"/>
      <c r="Q201" s="171"/>
    </row>
    <row r="202" spans="1:17" ht="60" x14ac:dyDescent="0.25">
      <c r="A202" s="393"/>
      <c r="B202" s="455"/>
      <c r="C202" s="228" t="s">
        <v>5</v>
      </c>
      <c r="D202" s="228" t="s">
        <v>109</v>
      </c>
      <c r="E202" s="202">
        <v>0</v>
      </c>
      <c r="F202" s="202">
        <v>0</v>
      </c>
      <c r="G202" s="202">
        <v>0</v>
      </c>
      <c r="H202" s="202">
        <v>0</v>
      </c>
      <c r="I202" s="202">
        <v>0</v>
      </c>
      <c r="J202" s="202">
        <v>0</v>
      </c>
      <c r="K202" s="202">
        <v>0</v>
      </c>
      <c r="L202" s="202">
        <v>0</v>
      </c>
      <c r="M202" s="202">
        <f t="shared" si="41"/>
        <v>0</v>
      </c>
      <c r="N202" s="169"/>
      <c r="Q202" s="171"/>
    </row>
    <row r="203" spans="1:17" ht="60" x14ac:dyDescent="0.25">
      <c r="A203" s="393"/>
      <c r="B203" s="455"/>
      <c r="C203" s="228" t="s">
        <v>6</v>
      </c>
      <c r="D203" s="228" t="s">
        <v>109</v>
      </c>
      <c r="E203" s="202">
        <v>0</v>
      </c>
      <c r="F203" s="202">
        <v>0</v>
      </c>
      <c r="G203" s="202">
        <v>0</v>
      </c>
      <c r="H203" s="202">
        <v>0</v>
      </c>
      <c r="I203" s="202">
        <v>0</v>
      </c>
      <c r="J203" s="202">
        <v>0</v>
      </c>
      <c r="K203" s="202">
        <v>0</v>
      </c>
      <c r="L203" s="202">
        <v>0</v>
      </c>
      <c r="M203" s="202">
        <f t="shared" si="41"/>
        <v>0</v>
      </c>
      <c r="N203" s="169"/>
      <c r="Q203" s="171"/>
    </row>
    <row r="204" spans="1:17" ht="52.5" customHeight="1" x14ac:dyDescent="0.25">
      <c r="A204" s="400"/>
      <c r="B204" s="420"/>
      <c r="C204" s="228" t="s">
        <v>7</v>
      </c>
      <c r="D204" s="228" t="s">
        <v>109</v>
      </c>
      <c r="E204" s="202">
        <v>0</v>
      </c>
      <c r="F204" s="202">
        <v>0</v>
      </c>
      <c r="G204" s="202">
        <v>0</v>
      </c>
      <c r="H204" s="202">
        <v>0</v>
      </c>
      <c r="I204" s="202">
        <v>0</v>
      </c>
      <c r="J204" s="202">
        <v>0</v>
      </c>
      <c r="K204" s="202">
        <v>0</v>
      </c>
      <c r="L204" s="202">
        <v>0</v>
      </c>
      <c r="M204" s="202">
        <f t="shared" si="41"/>
        <v>0</v>
      </c>
      <c r="N204" s="169"/>
      <c r="Q204" s="171"/>
    </row>
    <row r="205" spans="1:17" ht="15.75" customHeight="1" x14ac:dyDescent="0.25">
      <c r="A205" s="407" t="s">
        <v>287</v>
      </c>
      <c r="B205" s="419" t="s">
        <v>158</v>
      </c>
      <c r="C205" s="251" t="s">
        <v>3</v>
      </c>
      <c r="D205" s="251">
        <v>784</v>
      </c>
      <c r="E205" s="202">
        <f t="shared" ref="E205:L205" si="56">E206+E207+E208+E209+E210+E211</f>
        <v>0</v>
      </c>
      <c r="F205" s="202">
        <f t="shared" si="56"/>
        <v>0</v>
      </c>
      <c r="G205" s="202">
        <f t="shared" si="56"/>
        <v>0</v>
      </c>
      <c r="H205" s="202">
        <f t="shared" si="56"/>
        <v>0</v>
      </c>
      <c r="I205" s="202">
        <f t="shared" si="56"/>
        <v>0</v>
      </c>
      <c r="J205" s="202">
        <f t="shared" si="56"/>
        <v>0</v>
      </c>
      <c r="K205" s="202">
        <f t="shared" si="56"/>
        <v>0</v>
      </c>
      <c r="L205" s="202">
        <f t="shared" si="56"/>
        <v>0</v>
      </c>
      <c r="M205" s="202">
        <f t="shared" si="41"/>
        <v>0</v>
      </c>
      <c r="N205" s="169"/>
      <c r="Q205" s="171"/>
    </row>
    <row r="206" spans="1:17" ht="75" x14ac:dyDescent="0.25">
      <c r="A206" s="393"/>
      <c r="B206" s="455"/>
      <c r="C206" s="228" t="s">
        <v>114</v>
      </c>
      <c r="D206" s="228" t="s">
        <v>109</v>
      </c>
      <c r="E206" s="202">
        <v>0</v>
      </c>
      <c r="F206" s="202">
        <v>0</v>
      </c>
      <c r="G206" s="202">
        <v>0</v>
      </c>
      <c r="H206" s="202">
        <v>0</v>
      </c>
      <c r="I206" s="202">
        <v>0</v>
      </c>
      <c r="J206" s="202">
        <v>0</v>
      </c>
      <c r="K206" s="202">
        <v>0</v>
      </c>
      <c r="L206" s="202">
        <v>0</v>
      </c>
      <c r="M206" s="202">
        <f t="shared" si="41"/>
        <v>0</v>
      </c>
      <c r="N206" s="169"/>
      <c r="Q206" s="171"/>
    </row>
    <row r="207" spans="1:17" ht="15.75" x14ac:dyDescent="0.25">
      <c r="A207" s="393"/>
      <c r="B207" s="455"/>
      <c r="C207" s="228" t="s">
        <v>4</v>
      </c>
      <c r="D207" s="228">
        <v>784</v>
      </c>
      <c r="E207" s="202">
        <v>0</v>
      </c>
      <c r="F207" s="202">
        <v>0</v>
      </c>
      <c r="G207" s="202">
        <v>0</v>
      </c>
      <c r="H207" s="202">
        <v>0</v>
      </c>
      <c r="I207" s="202">
        <v>0</v>
      </c>
      <c r="J207" s="202">
        <v>0</v>
      </c>
      <c r="K207" s="202">
        <v>0</v>
      </c>
      <c r="L207" s="202">
        <v>0</v>
      </c>
      <c r="M207" s="202">
        <f t="shared" si="41"/>
        <v>0</v>
      </c>
      <c r="N207" s="169"/>
      <c r="Q207" s="171"/>
    </row>
    <row r="208" spans="1:17" ht="45" x14ac:dyDescent="0.25">
      <c r="A208" s="393"/>
      <c r="B208" s="455"/>
      <c r="C208" s="228" t="s">
        <v>15</v>
      </c>
      <c r="D208" s="228" t="s">
        <v>109</v>
      </c>
      <c r="E208" s="202">
        <v>0</v>
      </c>
      <c r="F208" s="202">
        <v>0</v>
      </c>
      <c r="G208" s="202">
        <v>0</v>
      </c>
      <c r="H208" s="202">
        <v>0</v>
      </c>
      <c r="I208" s="202">
        <v>0</v>
      </c>
      <c r="J208" s="202">
        <v>0</v>
      </c>
      <c r="K208" s="202">
        <v>0</v>
      </c>
      <c r="L208" s="202">
        <v>0</v>
      </c>
      <c r="M208" s="202">
        <f t="shared" si="41"/>
        <v>0</v>
      </c>
      <c r="N208" s="169"/>
      <c r="Q208" s="171"/>
    </row>
    <row r="209" spans="1:17" ht="60" x14ac:dyDescent="0.25">
      <c r="A209" s="393"/>
      <c r="B209" s="455"/>
      <c r="C209" s="228" t="s">
        <v>5</v>
      </c>
      <c r="D209" s="228" t="s">
        <v>109</v>
      </c>
      <c r="E209" s="202">
        <v>0</v>
      </c>
      <c r="F209" s="202">
        <v>0</v>
      </c>
      <c r="G209" s="202">
        <v>0</v>
      </c>
      <c r="H209" s="202">
        <v>0</v>
      </c>
      <c r="I209" s="202">
        <v>0</v>
      </c>
      <c r="J209" s="202">
        <v>0</v>
      </c>
      <c r="K209" s="202">
        <v>0</v>
      </c>
      <c r="L209" s="202">
        <v>0</v>
      </c>
      <c r="M209" s="202">
        <f t="shared" si="41"/>
        <v>0</v>
      </c>
      <c r="N209" s="169"/>
      <c r="Q209" s="171"/>
    </row>
    <row r="210" spans="1:17" ht="60" x14ac:dyDescent="0.25">
      <c r="A210" s="393"/>
      <c r="B210" s="455"/>
      <c r="C210" s="228" t="s">
        <v>6</v>
      </c>
      <c r="D210" s="228" t="s">
        <v>109</v>
      </c>
      <c r="E210" s="202">
        <v>0</v>
      </c>
      <c r="F210" s="202">
        <v>0</v>
      </c>
      <c r="G210" s="202">
        <v>0</v>
      </c>
      <c r="H210" s="202">
        <v>0</v>
      </c>
      <c r="I210" s="202">
        <v>0</v>
      </c>
      <c r="J210" s="202">
        <v>0</v>
      </c>
      <c r="K210" s="202">
        <v>0</v>
      </c>
      <c r="L210" s="202">
        <v>0</v>
      </c>
      <c r="M210" s="202">
        <f t="shared" ref="M210:M273" si="57">SUM(E210:L210)</f>
        <v>0</v>
      </c>
      <c r="N210" s="169"/>
      <c r="Q210" s="171"/>
    </row>
    <row r="211" spans="1:17" ht="56.25" customHeight="1" x14ac:dyDescent="0.25">
      <c r="A211" s="400"/>
      <c r="B211" s="420"/>
      <c r="C211" s="228" t="s">
        <v>7</v>
      </c>
      <c r="D211" s="228" t="s">
        <v>109</v>
      </c>
      <c r="E211" s="202">
        <v>0</v>
      </c>
      <c r="F211" s="202">
        <v>0</v>
      </c>
      <c r="G211" s="202">
        <v>0</v>
      </c>
      <c r="H211" s="202">
        <v>0</v>
      </c>
      <c r="I211" s="202">
        <v>0</v>
      </c>
      <c r="J211" s="202">
        <v>0</v>
      </c>
      <c r="K211" s="202">
        <v>0</v>
      </c>
      <c r="L211" s="202">
        <v>0</v>
      </c>
      <c r="M211" s="202">
        <f t="shared" si="57"/>
        <v>0</v>
      </c>
      <c r="N211" s="169"/>
      <c r="Q211" s="171"/>
    </row>
    <row r="212" spans="1:17" ht="15.75" customHeight="1" x14ac:dyDescent="0.25">
      <c r="A212" s="407" t="s">
        <v>288</v>
      </c>
      <c r="B212" s="419" t="s">
        <v>159</v>
      </c>
      <c r="C212" s="251" t="s">
        <v>3</v>
      </c>
      <c r="D212" s="251">
        <v>784</v>
      </c>
      <c r="E212" s="202">
        <f t="shared" ref="E212:L212" si="58">E213+E214+E215+E216+E217+E218</f>
        <v>0</v>
      </c>
      <c r="F212" s="202">
        <f t="shared" si="58"/>
        <v>0</v>
      </c>
      <c r="G212" s="202">
        <f t="shared" si="58"/>
        <v>0</v>
      </c>
      <c r="H212" s="202">
        <f t="shared" si="58"/>
        <v>0</v>
      </c>
      <c r="I212" s="202">
        <f t="shared" si="58"/>
        <v>50000</v>
      </c>
      <c r="J212" s="202">
        <f t="shared" si="58"/>
        <v>0</v>
      </c>
      <c r="K212" s="202">
        <f t="shared" si="58"/>
        <v>0</v>
      </c>
      <c r="L212" s="202">
        <f t="shared" si="58"/>
        <v>0</v>
      </c>
      <c r="M212" s="202">
        <f t="shared" si="57"/>
        <v>50000</v>
      </c>
      <c r="N212" s="169"/>
      <c r="Q212" s="171"/>
    </row>
    <row r="213" spans="1:17" ht="75" x14ac:dyDescent="0.25">
      <c r="A213" s="393"/>
      <c r="B213" s="455"/>
      <c r="C213" s="228" t="s">
        <v>114</v>
      </c>
      <c r="D213" s="228" t="s">
        <v>109</v>
      </c>
      <c r="E213" s="202">
        <v>0</v>
      </c>
      <c r="F213" s="202">
        <v>0</v>
      </c>
      <c r="G213" s="202">
        <v>0</v>
      </c>
      <c r="H213" s="202">
        <v>0</v>
      </c>
      <c r="I213" s="202">
        <v>0</v>
      </c>
      <c r="J213" s="202">
        <v>0</v>
      </c>
      <c r="K213" s="202">
        <v>0</v>
      </c>
      <c r="L213" s="202">
        <v>0</v>
      </c>
      <c r="M213" s="202">
        <f t="shared" si="57"/>
        <v>0</v>
      </c>
      <c r="N213" s="169"/>
      <c r="Q213" s="171"/>
    </row>
    <row r="214" spans="1:17" ht="15.75" x14ac:dyDescent="0.25">
      <c r="A214" s="393"/>
      <c r="B214" s="455"/>
      <c r="C214" s="228" t="s">
        <v>4</v>
      </c>
      <c r="D214" s="228">
        <v>784</v>
      </c>
      <c r="E214" s="202">
        <v>0</v>
      </c>
      <c r="F214" s="202">
        <v>0</v>
      </c>
      <c r="G214" s="202">
        <f>100000-50000-37500-12500</f>
        <v>0</v>
      </c>
      <c r="H214" s="202">
        <f>50000-50000</f>
        <v>0</v>
      </c>
      <c r="I214" s="202">
        <v>50000</v>
      </c>
      <c r="J214" s="202">
        <v>0</v>
      </c>
      <c r="K214" s="202">
        <v>0</v>
      </c>
      <c r="L214" s="202">
        <v>0</v>
      </c>
      <c r="M214" s="202">
        <f t="shared" si="57"/>
        <v>50000</v>
      </c>
      <c r="N214" s="169"/>
      <c r="Q214" s="171"/>
    </row>
    <row r="215" spans="1:17" ht="45" x14ac:dyDescent="0.25">
      <c r="A215" s="393"/>
      <c r="B215" s="455"/>
      <c r="C215" s="228" t="s">
        <v>15</v>
      </c>
      <c r="D215" s="228" t="s">
        <v>109</v>
      </c>
      <c r="E215" s="202">
        <v>0</v>
      </c>
      <c r="F215" s="202">
        <v>0</v>
      </c>
      <c r="G215" s="202">
        <v>0</v>
      </c>
      <c r="H215" s="202">
        <v>0</v>
      </c>
      <c r="I215" s="202">
        <v>0</v>
      </c>
      <c r="J215" s="202">
        <v>0</v>
      </c>
      <c r="K215" s="202">
        <v>0</v>
      </c>
      <c r="L215" s="202">
        <v>0</v>
      </c>
      <c r="M215" s="202">
        <f t="shared" si="57"/>
        <v>0</v>
      </c>
      <c r="N215" s="169"/>
      <c r="Q215" s="171"/>
    </row>
    <row r="216" spans="1:17" ht="60" x14ac:dyDescent="0.25">
      <c r="A216" s="393"/>
      <c r="B216" s="455"/>
      <c r="C216" s="228" t="s">
        <v>5</v>
      </c>
      <c r="D216" s="228" t="s">
        <v>109</v>
      </c>
      <c r="E216" s="202">
        <v>0</v>
      </c>
      <c r="F216" s="202">
        <v>0</v>
      </c>
      <c r="G216" s="202">
        <v>0</v>
      </c>
      <c r="H216" s="202">
        <v>0</v>
      </c>
      <c r="I216" s="202">
        <v>0</v>
      </c>
      <c r="J216" s="202">
        <v>0</v>
      </c>
      <c r="K216" s="202">
        <v>0</v>
      </c>
      <c r="L216" s="202">
        <v>0</v>
      </c>
      <c r="M216" s="202">
        <f t="shared" si="57"/>
        <v>0</v>
      </c>
      <c r="N216" s="169"/>
      <c r="Q216" s="171"/>
    </row>
    <row r="217" spans="1:17" ht="60" x14ac:dyDescent="0.25">
      <c r="A217" s="393"/>
      <c r="B217" s="455"/>
      <c r="C217" s="228" t="s">
        <v>6</v>
      </c>
      <c r="D217" s="228" t="s">
        <v>109</v>
      </c>
      <c r="E217" s="202">
        <v>0</v>
      </c>
      <c r="F217" s="202">
        <v>0</v>
      </c>
      <c r="G217" s="202">
        <v>0</v>
      </c>
      <c r="H217" s="202">
        <v>0</v>
      </c>
      <c r="I217" s="202">
        <v>0</v>
      </c>
      <c r="J217" s="202">
        <v>0</v>
      </c>
      <c r="K217" s="202">
        <v>0</v>
      </c>
      <c r="L217" s="202">
        <v>0</v>
      </c>
      <c r="M217" s="202">
        <f t="shared" si="57"/>
        <v>0</v>
      </c>
      <c r="N217" s="169"/>
      <c r="Q217" s="171"/>
    </row>
    <row r="218" spans="1:17" ht="63.75" customHeight="1" x14ac:dyDescent="0.25">
      <c r="A218" s="400"/>
      <c r="B218" s="420"/>
      <c r="C218" s="228" t="s">
        <v>7</v>
      </c>
      <c r="D218" s="228" t="s">
        <v>109</v>
      </c>
      <c r="E218" s="202">
        <v>0</v>
      </c>
      <c r="F218" s="202">
        <v>0</v>
      </c>
      <c r="G218" s="202">
        <v>0</v>
      </c>
      <c r="H218" s="202">
        <v>0</v>
      </c>
      <c r="I218" s="202">
        <v>0</v>
      </c>
      <c r="J218" s="202">
        <v>0</v>
      </c>
      <c r="K218" s="202">
        <v>0</v>
      </c>
      <c r="L218" s="202">
        <v>0</v>
      </c>
      <c r="M218" s="202">
        <f t="shared" si="57"/>
        <v>0</v>
      </c>
      <c r="N218" s="169"/>
      <c r="Q218" s="171"/>
    </row>
    <row r="219" spans="1:17" ht="15.75" customHeight="1" x14ac:dyDescent="0.25">
      <c r="A219" s="405" t="s">
        <v>289</v>
      </c>
      <c r="B219" s="423" t="s">
        <v>171</v>
      </c>
      <c r="C219" s="251" t="s">
        <v>3</v>
      </c>
      <c r="D219" s="251">
        <v>784</v>
      </c>
      <c r="E219" s="202">
        <f t="shared" ref="E219:L219" si="59">E226</f>
        <v>0</v>
      </c>
      <c r="F219" s="202">
        <f t="shared" si="59"/>
        <v>0</v>
      </c>
      <c r="G219" s="202">
        <f t="shared" si="59"/>
        <v>829.4</v>
      </c>
      <c r="H219" s="202">
        <f t="shared" si="59"/>
        <v>829.41</v>
      </c>
      <c r="I219" s="202">
        <f t="shared" si="59"/>
        <v>829.4</v>
      </c>
      <c r="J219" s="202">
        <f t="shared" si="59"/>
        <v>829.41</v>
      </c>
      <c r="K219" s="202">
        <f t="shared" si="59"/>
        <v>829.41</v>
      </c>
      <c r="L219" s="202">
        <f t="shared" si="59"/>
        <v>829.41</v>
      </c>
      <c r="M219" s="202">
        <f t="shared" si="57"/>
        <v>4976.4399999999996</v>
      </c>
      <c r="N219" s="169"/>
      <c r="Q219" s="171"/>
    </row>
    <row r="220" spans="1:17" ht="81.75" customHeight="1" x14ac:dyDescent="0.25">
      <c r="A220" s="422"/>
      <c r="B220" s="424"/>
      <c r="C220" s="228" t="s">
        <v>114</v>
      </c>
      <c r="D220" s="228" t="s">
        <v>109</v>
      </c>
      <c r="E220" s="202">
        <f t="shared" ref="E220:K225" si="60">E227</f>
        <v>0</v>
      </c>
      <c r="F220" s="202">
        <f t="shared" si="60"/>
        <v>0</v>
      </c>
      <c r="G220" s="202">
        <f t="shared" si="60"/>
        <v>0</v>
      </c>
      <c r="H220" s="202">
        <f t="shared" si="60"/>
        <v>0</v>
      </c>
      <c r="I220" s="202">
        <f t="shared" si="60"/>
        <v>0</v>
      </c>
      <c r="J220" s="202">
        <f t="shared" si="60"/>
        <v>0</v>
      </c>
      <c r="K220" s="202">
        <f t="shared" si="60"/>
        <v>0</v>
      </c>
      <c r="L220" s="202">
        <f t="shared" ref="L220:L225" si="61">L227</f>
        <v>0</v>
      </c>
      <c r="M220" s="202">
        <f t="shared" si="57"/>
        <v>0</v>
      </c>
      <c r="N220" s="169"/>
      <c r="Q220" s="171"/>
    </row>
    <row r="221" spans="1:17" ht="25.5" customHeight="1" x14ac:dyDescent="0.25">
      <c r="A221" s="422"/>
      <c r="B221" s="424"/>
      <c r="C221" s="228" t="s">
        <v>4</v>
      </c>
      <c r="D221" s="228">
        <v>784</v>
      </c>
      <c r="E221" s="202">
        <f t="shared" si="60"/>
        <v>0</v>
      </c>
      <c r="F221" s="202">
        <f t="shared" si="60"/>
        <v>0</v>
      </c>
      <c r="G221" s="202">
        <f t="shared" si="60"/>
        <v>829.4</v>
      </c>
      <c r="H221" s="202">
        <f t="shared" si="60"/>
        <v>829.41</v>
      </c>
      <c r="I221" s="202">
        <f t="shared" si="60"/>
        <v>829.4</v>
      </c>
      <c r="J221" s="202">
        <f t="shared" si="60"/>
        <v>829.41</v>
      </c>
      <c r="K221" s="202">
        <f t="shared" si="60"/>
        <v>829.41</v>
      </c>
      <c r="L221" s="202">
        <f t="shared" si="61"/>
        <v>829.41</v>
      </c>
      <c r="M221" s="202">
        <f t="shared" si="57"/>
        <v>4976.4399999999996</v>
      </c>
      <c r="N221" s="169"/>
      <c r="Q221" s="171"/>
    </row>
    <row r="222" spans="1:17" ht="57" customHeight="1" x14ac:dyDescent="0.25">
      <c r="A222" s="422"/>
      <c r="B222" s="424"/>
      <c r="C222" s="228" t="s">
        <v>15</v>
      </c>
      <c r="D222" s="228" t="s">
        <v>109</v>
      </c>
      <c r="E222" s="202">
        <f t="shared" si="60"/>
        <v>0</v>
      </c>
      <c r="F222" s="202">
        <f t="shared" si="60"/>
        <v>0</v>
      </c>
      <c r="G222" s="202">
        <f t="shared" si="60"/>
        <v>0</v>
      </c>
      <c r="H222" s="202">
        <f t="shared" si="60"/>
        <v>0</v>
      </c>
      <c r="I222" s="202">
        <f t="shared" si="60"/>
        <v>0</v>
      </c>
      <c r="J222" s="202">
        <f t="shared" si="60"/>
        <v>0</v>
      </c>
      <c r="K222" s="202">
        <f t="shared" si="60"/>
        <v>0</v>
      </c>
      <c r="L222" s="202">
        <f t="shared" si="61"/>
        <v>0</v>
      </c>
      <c r="M222" s="202">
        <f t="shared" si="57"/>
        <v>0</v>
      </c>
      <c r="N222" s="169"/>
      <c r="Q222" s="171"/>
    </row>
    <row r="223" spans="1:17" ht="60" x14ac:dyDescent="0.25">
      <c r="A223" s="422"/>
      <c r="B223" s="424"/>
      <c r="C223" s="228" t="s">
        <v>5</v>
      </c>
      <c r="D223" s="228" t="s">
        <v>109</v>
      </c>
      <c r="E223" s="202">
        <f t="shared" si="60"/>
        <v>0</v>
      </c>
      <c r="F223" s="202">
        <f t="shared" si="60"/>
        <v>0</v>
      </c>
      <c r="G223" s="202">
        <f t="shared" si="60"/>
        <v>0</v>
      </c>
      <c r="H223" s="202">
        <f t="shared" si="60"/>
        <v>0</v>
      </c>
      <c r="I223" s="202">
        <f t="shared" si="60"/>
        <v>0</v>
      </c>
      <c r="J223" s="202">
        <f t="shared" si="60"/>
        <v>0</v>
      </c>
      <c r="K223" s="202">
        <f t="shared" si="60"/>
        <v>0</v>
      </c>
      <c r="L223" s="202">
        <f t="shared" si="61"/>
        <v>0</v>
      </c>
      <c r="M223" s="202">
        <f t="shared" si="57"/>
        <v>0</v>
      </c>
      <c r="N223" s="169"/>
      <c r="Q223" s="171"/>
    </row>
    <row r="224" spans="1:17" ht="60" x14ac:dyDescent="0.25">
      <c r="A224" s="422"/>
      <c r="B224" s="424"/>
      <c r="C224" s="228" t="s">
        <v>6</v>
      </c>
      <c r="D224" s="228" t="s">
        <v>109</v>
      </c>
      <c r="E224" s="202">
        <f t="shared" si="60"/>
        <v>0</v>
      </c>
      <c r="F224" s="202">
        <f t="shared" si="60"/>
        <v>0</v>
      </c>
      <c r="G224" s="202">
        <f t="shared" si="60"/>
        <v>0</v>
      </c>
      <c r="H224" s="202">
        <f t="shared" si="60"/>
        <v>0</v>
      </c>
      <c r="I224" s="202">
        <f t="shared" si="60"/>
        <v>0</v>
      </c>
      <c r="J224" s="202">
        <f t="shared" si="60"/>
        <v>0</v>
      </c>
      <c r="K224" s="202">
        <f t="shared" si="60"/>
        <v>0</v>
      </c>
      <c r="L224" s="202">
        <f t="shared" si="61"/>
        <v>0</v>
      </c>
      <c r="M224" s="202">
        <f t="shared" si="57"/>
        <v>0</v>
      </c>
      <c r="N224" s="169"/>
      <c r="Q224" s="171"/>
    </row>
    <row r="225" spans="1:26" ht="65.25" customHeight="1" x14ac:dyDescent="0.25">
      <c r="A225" s="406"/>
      <c r="B225" s="425"/>
      <c r="C225" s="228" t="s">
        <v>7</v>
      </c>
      <c r="D225" s="228" t="s">
        <v>109</v>
      </c>
      <c r="E225" s="202">
        <f t="shared" si="60"/>
        <v>0</v>
      </c>
      <c r="F225" s="202">
        <f t="shared" si="60"/>
        <v>0</v>
      </c>
      <c r="G225" s="202">
        <f t="shared" si="60"/>
        <v>0</v>
      </c>
      <c r="H225" s="202">
        <f t="shared" si="60"/>
        <v>0</v>
      </c>
      <c r="I225" s="202">
        <f t="shared" si="60"/>
        <v>0</v>
      </c>
      <c r="J225" s="202">
        <f t="shared" si="60"/>
        <v>0</v>
      </c>
      <c r="K225" s="202">
        <f t="shared" si="60"/>
        <v>0</v>
      </c>
      <c r="L225" s="202">
        <f t="shared" si="61"/>
        <v>0</v>
      </c>
      <c r="M225" s="202">
        <f t="shared" si="57"/>
        <v>0</v>
      </c>
      <c r="N225" s="169"/>
      <c r="Q225" s="171"/>
    </row>
    <row r="226" spans="1:26" ht="15.75" customHeight="1" x14ac:dyDescent="0.25">
      <c r="A226" s="407" t="s">
        <v>290</v>
      </c>
      <c r="B226" s="419" t="s">
        <v>105</v>
      </c>
      <c r="C226" s="251" t="s">
        <v>3</v>
      </c>
      <c r="D226" s="251">
        <v>784</v>
      </c>
      <c r="E226" s="202">
        <f t="shared" ref="E226:L226" si="62">E227+E228+E229+E230+E231+E232</f>
        <v>0</v>
      </c>
      <c r="F226" s="202">
        <f t="shared" si="62"/>
        <v>0</v>
      </c>
      <c r="G226" s="202">
        <f t="shared" si="62"/>
        <v>829.4</v>
      </c>
      <c r="H226" s="202">
        <f t="shared" si="62"/>
        <v>829.41</v>
      </c>
      <c r="I226" s="202">
        <f t="shared" si="62"/>
        <v>829.4</v>
      </c>
      <c r="J226" s="202">
        <f t="shared" si="62"/>
        <v>829.41</v>
      </c>
      <c r="K226" s="202">
        <f t="shared" si="62"/>
        <v>829.41</v>
      </c>
      <c r="L226" s="202">
        <f t="shared" si="62"/>
        <v>829.41</v>
      </c>
      <c r="M226" s="202">
        <f t="shared" si="57"/>
        <v>4976.4399999999996</v>
      </c>
      <c r="N226" s="169"/>
      <c r="Q226" s="171"/>
    </row>
    <row r="227" spans="1:26" ht="75" x14ac:dyDescent="0.25">
      <c r="A227" s="393"/>
      <c r="B227" s="455"/>
      <c r="C227" s="228" t="s">
        <v>114</v>
      </c>
      <c r="D227" s="228" t="s">
        <v>109</v>
      </c>
      <c r="E227" s="202">
        <v>0</v>
      </c>
      <c r="F227" s="202">
        <v>0</v>
      </c>
      <c r="G227" s="202">
        <v>0</v>
      </c>
      <c r="H227" s="202">
        <v>0</v>
      </c>
      <c r="I227" s="202">
        <v>0</v>
      </c>
      <c r="J227" s="202">
        <v>0</v>
      </c>
      <c r="K227" s="202">
        <v>0</v>
      </c>
      <c r="L227" s="202">
        <v>0</v>
      </c>
      <c r="M227" s="202">
        <f t="shared" si="57"/>
        <v>0</v>
      </c>
      <c r="N227" s="169"/>
      <c r="Q227" s="171"/>
    </row>
    <row r="228" spans="1:26" ht="15.75" x14ac:dyDescent="0.25">
      <c r="A228" s="393"/>
      <c r="B228" s="455"/>
      <c r="C228" s="228" t="s">
        <v>4</v>
      </c>
      <c r="D228" s="228">
        <v>784</v>
      </c>
      <c r="E228" s="202">
        <v>0</v>
      </c>
      <c r="F228" s="202">
        <v>0</v>
      </c>
      <c r="G228" s="202">
        <f>831.91-2.51</f>
        <v>829.4</v>
      </c>
      <c r="H228" s="202">
        <v>829.41</v>
      </c>
      <c r="I228" s="202">
        <f>829.41-0.01</f>
        <v>829.4</v>
      </c>
      <c r="J228" s="202">
        <v>829.41</v>
      </c>
      <c r="K228" s="202">
        <v>829.41</v>
      </c>
      <c r="L228" s="202">
        <v>829.41</v>
      </c>
      <c r="M228" s="202">
        <f t="shared" si="57"/>
        <v>4976.4399999999996</v>
      </c>
      <c r="N228" s="169"/>
      <c r="Q228" s="171"/>
    </row>
    <row r="229" spans="1:26" ht="45" x14ac:dyDescent="0.25">
      <c r="A229" s="393"/>
      <c r="B229" s="455"/>
      <c r="C229" s="228" t="s">
        <v>15</v>
      </c>
      <c r="D229" s="228" t="s">
        <v>109</v>
      </c>
      <c r="E229" s="202">
        <v>0</v>
      </c>
      <c r="F229" s="202">
        <v>0</v>
      </c>
      <c r="G229" s="202">
        <v>0</v>
      </c>
      <c r="H229" s="202">
        <v>0</v>
      </c>
      <c r="I229" s="202">
        <v>0</v>
      </c>
      <c r="J229" s="202">
        <v>0</v>
      </c>
      <c r="K229" s="202">
        <v>0</v>
      </c>
      <c r="L229" s="202">
        <v>0</v>
      </c>
      <c r="M229" s="202">
        <f t="shared" si="57"/>
        <v>0</v>
      </c>
      <c r="N229" s="169"/>
      <c r="Q229" s="171"/>
    </row>
    <row r="230" spans="1:26" ht="60" x14ac:dyDescent="0.25">
      <c r="A230" s="393"/>
      <c r="B230" s="455"/>
      <c r="C230" s="228" t="s">
        <v>5</v>
      </c>
      <c r="D230" s="228" t="s">
        <v>109</v>
      </c>
      <c r="E230" s="202">
        <v>0</v>
      </c>
      <c r="F230" s="202">
        <v>0</v>
      </c>
      <c r="G230" s="202">
        <v>0</v>
      </c>
      <c r="H230" s="202">
        <v>0</v>
      </c>
      <c r="I230" s="202">
        <v>0</v>
      </c>
      <c r="J230" s="202">
        <v>0</v>
      </c>
      <c r="K230" s="202">
        <v>0</v>
      </c>
      <c r="L230" s="202">
        <v>0</v>
      </c>
      <c r="M230" s="202">
        <f t="shared" si="57"/>
        <v>0</v>
      </c>
      <c r="N230" s="169"/>
      <c r="Q230" s="171"/>
    </row>
    <row r="231" spans="1:26" ht="60" x14ac:dyDescent="0.25">
      <c r="A231" s="393"/>
      <c r="B231" s="455"/>
      <c r="C231" s="228" t="s">
        <v>6</v>
      </c>
      <c r="D231" s="228" t="s">
        <v>109</v>
      </c>
      <c r="E231" s="202">
        <v>0</v>
      </c>
      <c r="F231" s="202">
        <v>0</v>
      </c>
      <c r="G231" s="202">
        <v>0</v>
      </c>
      <c r="H231" s="202">
        <v>0</v>
      </c>
      <c r="I231" s="202">
        <v>0</v>
      </c>
      <c r="J231" s="202">
        <v>0</v>
      </c>
      <c r="K231" s="202">
        <v>0</v>
      </c>
      <c r="L231" s="202">
        <v>0</v>
      </c>
      <c r="M231" s="202">
        <f t="shared" si="57"/>
        <v>0</v>
      </c>
      <c r="N231" s="169"/>
      <c r="Q231" s="171"/>
    </row>
    <row r="232" spans="1:26" ht="66.75" customHeight="1" x14ac:dyDescent="0.25">
      <c r="A232" s="400"/>
      <c r="B232" s="420"/>
      <c r="C232" s="228" t="s">
        <v>7</v>
      </c>
      <c r="D232" s="228" t="s">
        <v>109</v>
      </c>
      <c r="E232" s="202">
        <v>0</v>
      </c>
      <c r="F232" s="202">
        <v>0</v>
      </c>
      <c r="G232" s="202">
        <v>0</v>
      </c>
      <c r="H232" s="202">
        <v>0</v>
      </c>
      <c r="I232" s="202">
        <v>0</v>
      </c>
      <c r="J232" s="202">
        <v>0</v>
      </c>
      <c r="K232" s="202">
        <v>0</v>
      </c>
      <c r="L232" s="202">
        <v>0</v>
      </c>
      <c r="M232" s="202">
        <f t="shared" si="57"/>
        <v>0</v>
      </c>
      <c r="N232" s="169"/>
      <c r="Q232" s="171"/>
    </row>
    <row r="233" spans="1:26" ht="15.75" customHeight="1" x14ac:dyDescent="0.25">
      <c r="A233" s="405" t="s">
        <v>8</v>
      </c>
      <c r="B233" s="423" t="s">
        <v>225</v>
      </c>
      <c r="C233" s="251" t="s">
        <v>3</v>
      </c>
      <c r="D233" s="251" t="s">
        <v>109</v>
      </c>
      <c r="E233" s="201">
        <f t="shared" ref="E233:L239" si="63">E240+E303+E380+E415</f>
        <v>387163.59023000003</v>
      </c>
      <c r="F233" s="201">
        <f t="shared" si="63"/>
        <v>393955.60842</v>
      </c>
      <c r="G233" s="201">
        <f t="shared" si="63"/>
        <v>339923.92853999999</v>
      </c>
      <c r="H233" s="201">
        <f t="shared" si="63"/>
        <v>263393.00400000002</v>
      </c>
      <c r="I233" s="201">
        <f t="shared" si="63"/>
        <v>208739.41</v>
      </c>
      <c r="J233" s="201">
        <f t="shared" si="63"/>
        <v>91823.41</v>
      </c>
      <c r="K233" s="201">
        <f t="shared" si="63"/>
        <v>91823.41</v>
      </c>
      <c r="L233" s="201">
        <f t="shared" si="63"/>
        <v>91723.41</v>
      </c>
      <c r="M233" s="201">
        <f t="shared" si="57"/>
        <v>1868545.7711899995</v>
      </c>
      <c r="N233" s="169"/>
      <c r="O233" s="159"/>
      <c r="Q233" s="171"/>
      <c r="T233" s="159"/>
      <c r="U233" s="159"/>
      <c r="V233" s="159"/>
      <c r="W233" s="159"/>
      <c r="X233" s="159"/>
      <c r="Y233" s="159"/>
      <c r="Z233" s="159"/>
    </row>
    <row r="234" spans="1:26" ht="75" x14ac:dyDescent="0.25">
      <c r="A234" s="422"/>
      <c r="B234" s="424"/>
      <c r="C234" s="228" t="s">
        <v>114</v>
      </c>
      <c r="D234" s="251">
        <v>784</v>
      </c>
      <c r="E234" s="201">
        <f t="shared" si="63"/>
        <v>278798.09022999997</v>
      </c>
      <c r="F234" s="201">
        <f t="shared" si="63"/>
        <v>272917.72842</v>
      </c>
      <c r="G234" s="201">
        <f t="shared" si="63"/>
        <v>239901.93171999999</v>
      </c>
      <c r="H234" s="201">
        <f t="shared" si="63"/>
        <v>146958.78399999999</v>
      </c>
      <c r="I234" s="201">
        <f t="shared" si="63"/>
        <v>92006</v>
      </c>
      <c r="J234" s="201">
        <f t="shared" si="63"/>
        <v>0</v>
      </c>
      <c r="K234" s="201">
        <f t="shared" si="63"/>
        <v>0</v>
      </c>
      <c r="L234" s="201">
        <f t="shared" si="63"/>
        <v>0</v>
      </c>
      <c r="M234" s="201">
        <f t="shared" si="57"/>
        <v>1030582.53437</v>
      </c>
      <c r="N234" s="169"/>
      <c r="O234" s="173"/>
      <c r="Q234" s="171"/>
      <c r="T234" s="159"/>
      <c r="U234" s="159"/>
      <c r="V234" s="159"/>
      <c r="W234" s="159"/>
      <c r="X234" s="159"/>
      <c r="Y234" s="159"/>
      <c r="Z234" s="159"/>
    </row>
    <row r="235" spans="1:26" ht="15.75" x14ac:dyDescent="0.25">
      <c r="A235" s="422"/>
      <c r="B235" s="424"/>
      <c r="C235" s="228" t="s">
        <v>4</v>
      </c>
      <c r="D235" s="251">
        <v>784</v>
      </c>
      <c r="E235" s="201">
        <f t="shared" si="63"/>
        <v>67805</v>
      </c>
      <c r="F235" s="201">
        <f t="shared" si="63"/>
        <v>67805</v>
      </c>
      <c r="G235" s="201">
        <f t="shared" si="63"/>
        <v>57733.99682</v>
      </c>
      <c r="H235" s="201">
        <f t="shared" si="63"/>
        <v>66807.02</v>
      </c>
      <c r="I235" s="201">
        <f t="shared" si="63"/>
        <v>74121.709999999992</v>
      </c>
      <c r="J235" s="201">
        <f t="shared" si="63"/>
        <v>53666.71</v>
      </c>
      <c r="K235" s="201">
        <f t="shared" si="63"/>
        <v>53666.71</v>
      </c>
      <c r="L235" s="201">
        <f t="shared" si="63"/>
        <v>53566.71</v>
      </c>
      <c r="M235" s="201">
        <f t="shared" si="57"/>
        <v>495172.85682000004</v>
      </c>
      <c r="N235" s="169"/>
      <c r="O235" s="159"/>
      <c r="Q235" s="171"/>
      <c r="T235" s="159"/>
      <c r="U235" s="159"/>
      <c r="V235" s="159"/>
      <c r="W235" s="159"/>
      <c r="X235" s="159"/>
      <c r="Y235" s="159"/>
      <c r="Z235" s="159"/>
    </row>
    <row r="236" spans="1:26" ht="45" x14ac:dyDescent="0.25">
      <c r="A236" s="422"/>
      <c r="B236" s="424"/>
      <c r="C236" s="228" t="s">
        <v>15</v>
      </c>
      <c r="D236" s="251" t="s">
        <v>109</v>
      </c>
      <c r="E236" s="201">
        <f t="shared" si="63"/>
        <v>40560.5</v>
      </c>
      <c r="F236" s="201">
        <f t="shared" si="63"/>
        <v>53232.88</v>
      </c>
      <c r="G236" s="201">
        <f t="shared" si="63"/>
        <v>42288</v>
      </c>
      <c r="H236" s="201">
        <f t="shared" si="63"/>
        <v>49627.199999999997</v>
      </c>
      <c r="I236" s="201">
        <f t="shared" si="63"/>
        <v>42611.7</v>
      </c>
      <c r="J236" s="201">
        <f t="shared" si="63"/>
        <v>38156.699999999997</v>
      </c>
      <c r="K236" s="201">
        <f t="shared" si="63"/>
        <v>38156.699999999997</v>
      </c>
      <c r="L236" s="201">
        <f t="shared" si="63"/>
        <v>38156.699999999997</v>
      </c>
      <c r="M236" s="201">
        <f t="shared" si="57"/>
        <v>342790.38000000006</v>
      </c>
      <c r="N236" s="169"/>
      <c r="O236" s="159"/>
      <c r="Q236" s="171"/>
      <c r="T236" s="159"/>
      <c r="U236" s="159"/>
      <c r="V236" s="159"/>
      <c r="W236" s="159"/>
      <c r="X236" s="159"/>
      <c r="Y236" s="159"/>
    </row>
    <row r="237" spans="1:26" ht="84" customHeight="1" x14ac:dyDescent="0.25">
      <c r="A237" s="422"/>
      <c r="B237" s="424"/>
      <c r="C237" s="228" t="s">
        <v>5</v>
      </c>
      <c r="D237" s="251" t="s">
        <v>109</v>
      </c>
      <c r="E237" s="201">
        <f t="shared" si="63"/>
        <v>0</v>
      </c>
      <c r="F237" s="201">
        <f t="shared" si="63"/>
        <v>0</v>
      </c>
      <c r="G237" s="201">
        <f t="shared" si="63"/>
        <v>0</v>
      </c>
      <c r="H237" s="201">
        <f t="shared" si="63"/>
        <v>0</v>
      </c>
      <c r="I237" s="201">
        <f t="shared" si="63"/>
        <v>0</v>
      </c>
      <c r="J237" s="201">
        <f t="shared" si="63"/>
        <v>0</v>
      </c>
      <c r="K237" s="201">
        <f t="shared" si="63"/>
        <v>0</v>
      </c>
      <c r="L237" s="201">
        <f t="shared" si="63"/>
        <v>0</v>
      </c>
      <c r="M237" s="201">
        <f t="shared" si="57"/>
        <v>0</v>
      </c>
      <c r="N237" s="169"/>
      <c r="O237" s="159"/>
      <c r="Q237" s="171"/>
      <c r="T237" s="159"/>
      <c r="U237" s="159"/>
      <c r="V237" s="159"/>
      <c r="W237" s="159"/>
      <c r="X237" s="159"/>
      <c r="Y237" s="159"/>
    </row>
    <row r="238" spans="1:26" ht="67.5" customHeight="1" x14ac:dyDescent="0.25">
      <c r="A238" s="422"/>
      <c r="B238" s="424"/>
      <c r="C238" s="228" t="s">
        <v>6</v>
      </c>
      <c r="D238" s="251" t="s">
        <v>109</v>
      </c>
      <c r="E238" s="201">
        <f t="shared" si="63"/>
        <v>0</v>
      </c>
      <c r="F238" s="201">
        <f t="shared" si="63"/>
        <v>0</v>
      </c>
      <c r="G238" s="201">
        <f t="shared" si="63"/>
        <v>0</v>
      </c>
      <c r="H238" s="201">
        <f t="shared" si="63"/>
        <v>0</v>
      </c>
      <c r="I238" s="201">
        <f t="shared" si="63"/>
        <v>0</v>
      </c>
      <c r="J238" s="201">
        <f t="shared" si="63"/>
        <v>0</v>
      </c>
      <c r="K238" s="201">
        <f t="shared" si="63"/>
        <v>0</v>
      </c>
      <c r="L238" s="201">
        <f t="shared" si="63"/>
        <v>0</v>
      </c>
      <c r="M238" s="201">
        <f t="shared" si="57"/>
        <v>0</v>
      </c>
      <c r="N238" s="169"/>
      <c r="O238" s="159"/>
      <c r="Q238" s="171"/>
      <c r="T238" s="159"/>
      <c r="U238" s="159"/>
      <c r="V238" s="159"/>
      <c r="W238" s="159"/>
      <c r="X238" s="159"/>
      <c r="Y238" s="159"/>
    </row>
    <row r="239" spans="1:26" ht="27" customHeight="1" x14ac:dyDescent="0.25">
      <c r="A239" s="406"/>
      <c r="B239" s="425"/>
      <c r="C239" s="228" t="s">
        <v>7</v>
      </c>
      <c r="D239" s="251" t="s">
        <v>109</v>
      </c>
      <c r="E239" s="201">
        <f t="shared" si="63"/>
        <v>0</v>
      </c>
      <c r="F239" s="201">
        <f t="shared" si="63"/>
        <v>0</v>
      </c>
      <c r="G239" s="201">
        <f t="shared" si="63"/>
        <v>0</v>
      </c>
      <c r="H239" s="201">
        <f t="shared" si="63"/>
        <v>0</v>
      </c>
      <c r="I239" s="201">
        <f t="shared" si="63"/>
        <v>0</v>
      </c>
      <c r="J239" s="201">
        <f t="shared" si="63"/>
        <v>0</v>
      </c>
      <c r="K239" s="201">
        <f t="shared" si="63"/>
        <v>0</v>
      </c>
      <c r="L239" s="201">
        <f t="shared" si="63"/>
        <v>0</v>
      </c>
      <c r="M239" s="201">
        <f t="shared" si="57"/>
        <v>0</v>
      </c>
      <c r="N239" s="169"/>
      <c r="O239" s="159"/>
      <c r="Q239" s="171"/>
      <c r="T239" s="159"/>
      <c r="U239" s="159"/>
      <c r="V239" s="159"/>
      <c r="W239" s="159"/>
      <c r="X239" s="159"/>
      <c r="Y239" s="159"/>
    </row>
    <row r="240" spans="1:26" ht="63" customHeight="1" x14ac:dyDescent="0.25">
      <c r="A240" s="405" t="s">
        <v>16</v>
      </c>
      <c r="B240" s="423" t="s">
        <v>183</v>
      </c>
      <c r="C240" s="251" t="s">
        <v>3</v>
      </c>
      <c r="D240" s="251">
        <v>784</v>
      </c>
      <c r="E240" s="202">
        <f>E247+E254+E261+E268+E275+E289+E296</f>
        <v>122438.82104000001</v>
      </c>
      <c r="F240" s="202">
        <f t="shared" ref="F240:L240" si="64">F247+F254+F261+F268+F275+F289+F296</f>
        <v>136600</v>
      </c>
      <c r="G240" s="202">
        <f t="shared" si="64"/>
        <v>97974.14499999999</v>
      </c>
      <c r="H240" s="202">
        <f t="shared" si="64"/>
        <v>74287.784</v>
      </c>
      <c r="I240" s="202">
        <f>I247+I254+I261+I268+I275+I289+I296+I282</f>
        <v>111035</v>
      </c>
      <c r="J240" s="202">
        <f t="shared" si="64"/>
        <v>29429</v>
      </c>
      <c r="K240" s="202">
        <f t="shared" si="64"/>
        <v>29429</v>
      </c>
      <c r="L240" s="202">
        <f t="shared" si="64"/>
        <v>29329</v>
      </c>
      <c r="M240" s="202">
        <f>M247+M254+M261+M268+M275+M289+M296</f>
        <v>630482.75004000007</v>
      </c>
      <c r="N240" s="169"/>
      <c r="O240" s="159"/>
      <c r="Q240" s="171"/>
    </row>
    <row r="241" spans="1:17" ht="123" customHeight="1" x14ac:dyDescent="0.25">
      <c r="A241" s="422"/>
      <c r="B241" s="424"/>
      <c r="C241" s="228" t="s">
        <v>114</v>
      </c>
      <c r="D241" s="228">
        <v>784</v>
      </c>
      <c r="E241" s="202">
        <f>E248+E255+E262+E269+E276+E290+E297+E283</f>
        <v>97402.82104000001</v>
      </c>
      <c r="F241" s="202">
        <f t="shared" ref="F241:L241" si="65">F248+F255+F262+F269+F276+F290+F297+F283</f>
        <v>109280</v>
      </c>
      <c r="G241" s="202">
        <f t="shared" si="65"/>
        <v>69645.14499999999</v>
      </c>
      <c r="H241" s="202">
        <f t="shared" si="65"/>
        <v>44958.784</v>
      </c>
      <c r="I241" s="202">
        <f t="shared" si="65"/>
        <v>72506</v>
      </c>
      <c r="J241" s="202">
        <f t="shared" si="65"/>
        <v>0</v>
      </c>
      <c r="K241" s="202">
        <f t="shared" si="65"/>
        <v>0</v>
      </c>
      <c r="L241" s="202">
        <f t="shared" si="65"/>
        <v>0</v>
      </c>
      <c r="M241" s="202">
        <f t="shared" si="57"/>
        <v>393792.75003999996</v>
      </c>
      <c r="N241" s="169"/>
      <c r="Q241" s="171"/>
    </row>
    <row r="242" spans="1:17" x14ac:dyDescent="0.2">
      <c r="A242" s="422"/>
      <c r="B242" s="424"/>
      <c r="C242" s="228" t="s">
        <v>4</v>
      </c>
      <c r="D242" s="228">
        <v>784</v>
      </c>
      <c r="E242" s="202">
        <f>E249+E256+E263+E270+E277+E291+E298+E284</f>
        <v>25036</v>
      </c>
      <c r="F242" s="202">
        <f t="shared" ref="F242:L242" si="66">F249+F256+F263+F270+F277+F291+F298+F284</f>
        <v>27320</v>
      </c>
      <c r="G242" s="202">
        <f t="shared" si="66"/>
        <v>28329</v>
      </c>
      <c r="H242" s="202">
        <f t="shared" si="66"/>
        <v>29329</v>
      </c>
      <c r="I242" s="202">
        <f>I249+I256+I263+I270+I277+I291+I298+I284</f>
        <v>38529</v>
      </c>
      <c r="J242" s="202">
        <f t="shared" si="66"/>
        <v>29429</v>
      </c>
      <c r="K242" s="202">
        <f t="shared" si="66"/>
        <v>29429</v>
      </c>
      <c r="L242" s="202">
        <f t="shared" si="66"/>
        <v>29329</v>
      </c>
      <c r="M242" s="202">
        <f t="shared" ref="M242" si="67">M249+M256+M263+M270+M277+M291+M298+M284</f>
        <v>236730</v>
      </c>
      <c r="N242" s="202">
        <f t="shared" ref="N242" si="68">N249+N256+N263+N270+N277+N291+N298</f>
        <v>0</v>
      </c>
      <c r="Q242" s="171"/>
    </row>
    <row r="243" spans="1:17" ht="51.75" customHeight="1" x14ac:dyDescent="0.25">
      <c r="A243" s="422"/>
      <c r="B243" s="424"/>
      <c r="C243" s="228" t="s">
        <v>15</v>
      </c>
      <c r="D243" s="228" t="s">
        <v>109</v>
      </c>
      <c r="E243" s="202">
        <f t="shared" ref="E243:L246" si="69">E250+E257+E264+E271+E278+E292+E299+E285</f>
        <v>0</v>
      </c>
      <c r="F243" s="202">
        <f t="shared" si="69"/>
        <v>0</v>
      </c>
      <c r="G243" s="202">
        <f t="shared" si="69"/>
        <v>0</v>
      </c>
      <c r="H243" s="202">
        <f t="shared" si="69"/>
        <v>0</v>
      </c>
      <c r="I243" s="202">
        <f t="shared" si="69"/>
        <v>0</v>
      </c>
      <c r="J243" s="202">
        <f t="shared" si="69"/>
        <v>0</v>
      </c>
      <c r="K243" s="202">
        <f t="shared" si="69"/>
        <v>0</v>
      </c>
      <c r="L243" s="202">
        <f t="shared" si="69"/>
        <v>0</v>
      </c>
      <c r="M243" s="202">
        <f t="shared" si="57"/>
        <v>0</v>
      </c>
      <c r="N243" s="169"/>
      <c r="Q243" s="171"/>
    </row>
    <row r="244" spans="1:17" ht="75" customHeight="1" x14ac:dyDescent="0.25">
      <c r="A244" s="422"/>
      <c r="B244" s="424"/>
      <c r="C244" s="228" t="s">
        <v>5</v>
      </c>
      <c r="D244" s="228" t="s">
        <v>109</v>
      </c>
      <c r="E244" s="202">
        <f t="shared" si="69"/>
        <v>0</v>
      </c>
      <c r="F244" s="202">
        <f t="shared" si="69"/>
        <v>0</v>
      </c>
      <c r="G244" s="202">
        <f t="shared" si="69"/>
        <v>0</v>
      </c>
      <c r="H244" s="202">
        <f t="shared" si="69"/>
        <v>0</v>
      </c>
      <c r="I244" s="202">
        <f t="shared" si="69"/>
        <v>0</v>
      </c>
      <c r="J244" s="202">
        <f t="shared" si="69"/>
        <v>0</v>
      </c>
      <c r="K244" s="202">
        <f t="shared" si="69"/>
        <v>0</v>
      </c>
      <c r="L244" s="202">
        <f t="shared" si="69"/>
        <v>0</v>
      </c>
      <c r="M244" s="202">
        <f t="shared" si="57"/>
        <v>0</v>
      </c>
      <c r="N244" s="169"/>
      <c r="Q244" s="134"/>
    </row>
    <row r="245" spans="1:17" ht="65.25" customHeight="1" x14ac:dyDescent="0.25">
      <c r="A245" s="422"/>
      <c r="B245" s="424"/>
      <c r="C245" s="228" t="s">
        <v>6</v>
      </c>
      <c r="D245" s="228" t="s">
        <v>109</v>
      </c>
      <c r="E245" s="202">
        <f t="shared" si="69"/>
        <v>0</v>
      </c>
      <c r="F245" s="202">
        <f t="shared" si="69"/>
        <v>0</v>
      </c>
      <c r="G245" s="202">
        <f t="shared" si="69"/>
        <v>0</v>
      </c>
      <c r="H245" s="202">
        <f t="shared" si="69"/>
        <v>0</v>
      </c>
      <c r="I245" s="202">
        <f t="shared" si="69"/>
        <v>0</v>
      </c>
      <c r="J245" s="202">
        <f t="shared" si="69"/>
        <v>0</v>
      </c>
      <c r="K245" s="202">
        <f t="shared" si="69"/>
        <v>0</v>
      </c>
      <c r="L245" s="202">
        <f t="shared" si="69"/>
        <v>0</v>
      </c>
      <c r="M245" s="202">
        <f t="shared" si="57"/>
        <v>0</v>
      </c>
      <c r="N245" s="169"/>
      <c r="Q245" s="171"/>
    </row>
    <row r="246" spans="1:17" ht="57" customHeight="1" x14ac:dyDescent="0.25">
      <c r="A246" s="406"/>
      <c r="B246" s="425"/>
      <c r="C246" s="228" t="s">
        <v>7</v>
      </c>
      <c r="D246" s="228" t="s">
        <v>109</v>
      </c>
      <c r="E246" s="202">
        <f t="shared" si="69"/>
        <v>0</v>
      </c>
      <c r="F246" s="202">
        <f t="shared" si="69"/>
        <v>0</v>
      </c>
      <c r="G246" s="202">
        <f t="shared" si="69"/>
        <v>0</v>
      </c>
      <c r="H246" s="202">
        <f t="shared" si="69"/>
        <v>0</v>
      </c>
      <c r="I246" s="202">
        <f t="shared" si="69"/>
        <v>0</v>
      </c>
      <c r="J246" s="202">
        <f t="shared" si="69"/>
        <v>0</v>
      </c>
      <c r="K246" s="202">
        <f t="shared" si="69"/>
        <v>0</v>
      </c>
      <c r="L246" s="202">
        <f t="shared" si="69"/>
        <v>0</v>
      </c>
      <c r="M246" s="202">
        <f t="shared" si="57"/>
        <v>0</v>
      </c>
      <c r="N246" s="169"/>
      <c r="Q246" s="171"/>
    </row>
    <row r="247" spans="1:17" ht="15.75" customHeight="1" x14ac:dyDescent="0.25">
      <c r="A247" s="407" t="s">
        <v>17</v>
      </c>
      <c r="B247" s="419" t="s">
        <v>22</v>
      </c>
      <c r="C247" s="251" t="s">
        <v>3</v>
      </c>
      <c r="D247" s="251">
        <v>784</v>
      </c>
      <c r="E247" s="202">
        <f t="shared" ref="E247:L247" si="70">SUM(E248:E253)</f>
        <v>10502.821040000001</v>
      </c>
      <c r="F247" s="202">
        <f t="shared" si="70"/>
        <v>0</v>
      </c>
      <c r="G247" s="202">
        <f t="shared" si="70"/>
        <v>0</v>
      </c>
      <c r="H247" s="202">
        <f t="shared" si="70"/>
        <v>0</v>
      </c>
      <c r="I247" s="202">
        <f t="shared" si="70"/>
        <v>0</v>
      </c>
      <c r="J247" s="202">
        <f t="shared" si="70"/>
        <v>0</v>
      </c>
      <c r="K247" s="202">
        <f t="shared" si="70"/>
        <v>0</v>
      </c>
      <c r="L247" s="202">
        <f t="shared" si="70"/>
        <v>0</v>
      </c>
      <c r="M247" s="202">
        <f t="shared" si="57"/>
        <v>10502.821040000001</v>
      </c>
      <c r="N247" s="169"/>
      <c r="Q247" s="171"/>
    </row>
    <row r="248" spans="1:17" ht="75" x14ac:dyDescent="0.25">
      <c r="A248" s="393"/>
      <c r="B248" s="455"/>
      <c r="C248" s="228" t="s">
        <v>114</v>
      </c>
      <c r="D248" s="228">
        <v>784</v>
      </c>
      <c r="E248" s="202">
        <v>8402.8210400000007</v>
      </c>
      <c r="F248" s="202">
        <v>0</v>
      </c>
      <c r="G248" s="202">
        <v>0</v>
      </c>
      <c r="H248" s="202">
        <v>0</v>
      </c>
      <c r="I248" s="202">
        <v>0</v>
      </c>
      <c r="J248" s="202">
        <v>0</v>
      </c>
      <c r="K248" s="202">
        <v>0</v>
      </c>
      <c r="L248" s="202">
        <v>0</v>
      </c>
      <c r="M248" s="202">
        <f t="shared" si="57"/>
        <v>8402.8210400000007</v>
      </c>
      <c r="N248" s="169"/>
      <c r="Q248" s="171"/>
    </row>
    <row r="249" spans="1:17" ht="15.75" x14ac:dyDescent="0.25">
      <c r="A249" s="393"/>
      <c r="B249" s="455"/>
      <c r="C249" s="228" t="s">
        <v>4</v>
      </c>
      <c r="D249" s="228">
        <v>784</v>
      </c>
      <c r="E249" s="202">
        <v>2100</v>
      </c>
      <c r="F249" s="202">
        <v>0</v>
      </c>
      <c r="G249" s="202">
        <v>0</v>
      </c>
      <c r="H249" s="202">
        <v>0</v>
      </c>
      <c r="I249" s="202">
        <v>0</v>
      </c>
      <c r="J249" s="202">
        <v>0</v>
      </c>
      <c r="K249" s="202">
        <v>0</v>
      </c>
      <c r="L249" s="202">
        <v>0</v>
      </c>
      <c r="M249" s="202">
        <f t="shared" si="57"/>
        <v>2100</v>
      </c>
      <c r="N249" s="169"/>
      <c r="Q249" s="171"/>
    </row>
    <row r="250" spans="1:17" ht="45" x14ac:dyDescent="0.25">
      <c r="A250" s="393"/>
      <c r="B250" s="455"/>
      <c r="C250" s="228" t="s">
        <v>15</v>
      </c>
      <c r="D250" s="228" t="s">
        <v>109</v>
      </c>
      <c r="E250" s="202">
        <v>0</v>
      </c>
      <c r="F250" s="202">
        <v>0</v>
      </c>
      <c r="G250" s="202">
        <v>0</v>
      </c>
      <c r="H250" s="202">
        <v>0</v>
      </c>
      <c r="I250" s="202">
        <v>0</v>
      </c>
      <c r="J250" s="202">
        <v>0</v>
      </c>
      <c r="K250" s="202">
        <v>0</v>
      </c>
      <c r="L250" s="202">
        <v>0</v>
      </c>
      <c r="M250" s="202">
        <f t="shared" si="57"/>
        <v>0</v>
      </c>
      <c r="N250" s="169"/>
      <c r="Q250" s="171"/>
    </row>
    <row r="251" spans="1:17" ht="82.5" customHeight="1" x14ac:dyDescent="0.25">
      <c r="A251" s="393"/>
      <c r="B251" s="455"/>
      <c r="C251" s="228" t="s">
        <v>5</v>
      </c>
      <c r="D251" s="228" t="s">
        <v>109</v>
      </c>
      <c r="E251" s="202">
        <v>0</v>
      </c>
      <c r="F251" s="202">
        <v>0</v>
      </c>
      <c r="G251" s="202">
        <v>0</v>
      </c>
      <c r="H251" s="202">
        <v>0</v>
      </c>
      <c r="I251" s="202">
        <v>0</v>
      </c>
      <c r="J251" s="202">
        <v>0</v>
      </c>
      <c r="K251" s="202">
        <v>0</v>
      </c>
      <c r="L251" s="202">
        <v>0</v>
      </c>
      <c r="M251" s="202">
        <f t="shared" si="57"/>
        <v>0</v>
      </c>
      <c r="N251" s="169"/>
      <c r="Q251" s="171"/>
    </row>
    <row r="252" spans="1:17" ht="66.75" customHeight="1" x14ac:dyDescent="0.25">
      <c r="A252" s="393"/>
      <c r="B252" s="455"/>
      <c r="C252" s="228" t="s">
        <v>6</v>
      </c>
      <c r="D252" s="228" t="s">
        <v>109</v>
      </c>
      <c r="E252" s="202">
        <v>0</v>
      </c>
      <c r="F252" s="202">
        <v>0</v>
      </c>
      <c r="G252" s="202">
        <v>0</v>
      </c>
      <c r="H252" s="202">
        <v>0</v>
      </c>
      <c r="I252" s="202">
        <v>0</v>
      </c>
      <c r="J252" s="202">
        <v>0</v>
      </c>
      <c r="K252" s="202">
        <v>0</v>
      </c>
      <c r="L252" s="202">
        <v>0</v>
      </c>
      <c r="M252" s="202">
        <f t="shared" si="57"/>
        <v>0</v>
      </c>
      <c r="N252" s="169"/>
      <c r="Q252" s="171"/>
    </row>
    <row r="253" spans="1:17" ht="53.25" customHeight="1" x14ac:dyDescent="0.25">
      <c r="A253" s="400"/>
      <c r="B253" s="420"/>
      <c r="C253" s="228" t="s">
        <v>7</v>
      </c>
      <c r="D253" s="228" t="s">
        <v>109</v>
      </c>
      <c r="E253" s="202">
        <v>0</v>
      </c>
      <c r="F253" s="202">
        <v>0</v>
      </c>
      <c r="G253" s="202">
        <v>0</v>
      </c>
      <c r="H253" s="202">
        <v>0</v>
      </c>
      <c r="I253" s="202">
        <v>0</v>
      </c>
      <c r="J253" s="202">
        <v>0</v>
      </c>
      <c r="K253" s="202">
        <v>0</v>
      </c>
      <c r="L253" s="202">
        <v>0</v>
      </c>
      <c r="M253" s="202">
        <f t="shared" si="57"/>
        <v>0</v>
      </c>
      <c r="N253" s="169"/>
      <c r="Q253" s="171"/>
    </row>
    <row r="254" spans="1:17" ht="15.75" customHeight="1" x14ac:dyDescent="0.25">
      <c r="A254" s="407" t="s">
        <v>53</v>
      </c>
      <c r="B254" s="419" t="s">
        <v>871</v>
      </c>
      <c r="C254" s="251" t="s">
        <v>3</v>
      </c>
      <c r="D254" s="251">
        <v>784</v>
      </c>
      <c r="E254" s="202">
        <f t="shared" ref="E254:L254" si="71">SUM(E255:E259)</f>
        <v>11900</v>
      </c>
      <c r="F254" s="202">
        <f t="shared" si="71"/>
        <v>36600</v>
      </c>
      <c r="G254" s="202">
        <f t="shared" si="71"/>
        <v>43341.2</v>
      </c>
      <c r="H254" s="202">
        <f t="shared" si="71"/>
        <v>26229</v>
      </c>
      <c r="I254" s="202">
        <f t="shared" si="71"/>
        <v>28850</v>
      </c>
      <c r="J254" s="202">
        <f t="shared" si="71"/>
        <v>9429</v>
      </c>
      <c r="K254" s="202">
        <f t="shared" si="71"/>
        <v>9429</v>
      </c>
      <c r="L254" s="202">
        <f t="shared" si="71"/>
        <v>9329</v>
      </c>
      <c r="M254" s="202">
        <f t="shared" si="57"/>
        <v>175107.20000000001</v>
      </c>
      <c r="N254" s="169"/>
      <c r="Q254" s="171"/>
    </row>
    <row r="255" spans="1:17" ht="75" x14ac:dyDescent="0.25">
      <c r="A255" s="393"/>
      <c r="B255" s="455"/>
      <c r="C255" s="228" t="s">
        <v>114</v>
      </c>
      <c r="D255" s="228">
        <v>784</v>
      </c>
      <c r="E255" s="202">
        <v>9000</v>
      </c>
      <c r="F255" s="202">
        <f>F256*4</f>
        <v>29280</v>
      </c>
      <c r="G255" s="202">
        <v>34012.199999999997</v>
      </c>
      <c r="H255" s="202">
        <v>16900</v>
      </c>
      <c r="I255" s="202">
        <v>19421</v>
      </c>
      <c r="J255" s="202">
        <v>0</v>
      </c>
      <c r="K255" s="202">
        <v>0</v>
      </c>
      <c r="L255" s="202">
        <v>0</v>
      </c>
      <c r="M255" s="202">
        <f t="shared" si="57"/>
        <v>108613.2</v>
      </c>
      <c r="N255" s="169"/>
      <c r="Q255" s="171"/>
    </row>
    <row r="256" spans="1:17" ht="15.75" x14ac:dyDescent="0.25">
      <c r="A256" s="393"/>
      <c r="B256" s="455"/>
      <c r="C256" s="228" t="s">
        <v>4</v>
      </c>
      <c r="D256" s="228">
        <v>784</v>
      </c>
      <c r="E256" s="202">
        <v>2900</v>
      </c>
      <c r="F256" s="202">
        <v>7320</v>
      </c>
      <c r="G256" s="202">
        <f t="shared" ref="G256:H256" si="72">9820-491</f>
        <v>9329</v>
      </c>
      <c r="H256" s="202">
        <f t="shared" si="72"/>
        <v>9329</v>
      </c>
      <c r="I256" s="202">
        <f>9820-491+100</f>
        <v>9429</v>
      </c>
      <c r="J256" s="202">
        <f>9820-491+100</f>
        <v>9429</v>
      </c>
      <c r="K256" s="202">
        <f>9820-491+100</f>
        <v>9429</v>
      </c>
      <c r="L256" s="202">
        <f>9820-491</f>
        <v>9329</v>
      </c>
      <c r="M256" s="202">
        <f t="shared" si="57"/>
        <v>66494</v>
      </c>
      <c r="N256" s="169"/>
      <c r="Q256" s="171"/>
    </row>
    <row r="257" spans="1:17" ht="33" customHeight="1" x14ac:dyDescent="0.25">
      <c r="A257" s="393"/>
      <c r="B257" s="455"/>
      <c r="C257" s="228" t="s">
        <v>15</v>
      </c>
      <c r="D257" s="228" t="s">
        <v>109</v>
      </c>
      <c r="E257" s="202">
        <v>0</v>
      </c>
      <c r="F257" s="202">
        <v>0</v>
      </c>
      <c r="G257" s="202">
        <v>0</v>
      </c>
      <c r="H257" s="202">
        <v>0</v>
      </c>
      <c r="I257" s="202">
        <v>0</v>
      </c>
      <c r="J257" s="202">
        <v>0</v>
      </c>
      <c r="K257" s="202">
        <v>0</v>
      </c>
      <c r="L257" s="202">
        <v>0</v>
      </c>
      <c r="M257" s="202">
        <f t="shared" si="57"/>
        <v>0</v>
      </c>
      <c r="N257" s="169"/>
      <c r="Q257" s="171"/>
    </row>
    <row r="258" spans="1:17" ht="84" customHeight="1" x14ac:dyDescent="0.25">
      <c r="A258" s="393"/>
      <c r="B258" s="455"/>
      <c r="C258" s="228" t="s">
        <v>5</v>
      </c>
      <c r="D258" s="228" t="s">
        <v>109</v>
      </c>
      <c r="E258" s="202">
        <v>0</v>
      </c>
      <c r="F258" s="202">
        <v>0</v>
      </c>
      <c r="G258" s="202">
        <v>0</v>
      </c>
      <c r="H258" s="202">
        <v>0</v>
      </c>
      <c r="I258" s="202">
        <v>0</v>
      </c>
      <c r="J258" s="202">
        <v>0</v>
      </c>
      <c r="K258" s="202">
        <v>0</v>
      </c>
      <c r="L258" s="202">
        <v>0</v>
      </c>
      <c r="M258" s="202">
        <f t="shared" si="57"/>
        <v>0</v>
      </c>
      <c r="N258" s="169"/>
      <c r="Q258" s="171"/>
    </row>
    <row r="259" spans="1:17" ht="65.25" customHeight="1" x14ac:dyDescent="0.25">
      <c r="A259" s="393"/>
      <c r="B259" s="455"/>
      <c r="C259" s="228" t="s">
        <v>6</v>
      </c>
      <c r="D259" s="228" t="s">
        <v>109</v>
      </c>
      <c r="E259" s="202">
        <v>0</v>
      </c>
      <c r="F259" s="202">
        <v>0</v>
      </c>
      <c r="G259" s="202">
        <v>0</v>
      </c>
      <c r="H259" s="202">
        <v>0</v>
      </c>
      <c r="I259" s="202">
        <v>0</v>
      </c>
      <c r="J259" s="202">
        <v>0</v>
      </c>
      <c r="K259" s="202">
        <v>0</v>
      </c>
      <c r="L259" s="202">
        <v>0</v>
      </c>
      <c r="M259" s="202">
        <f t="shared" si="57"/>
        <v>0</v>
      </c>
      <c r="N259" s="169"/>
      <c r="Q259" s="171"/>
    </row>
    <row r="260" spans="1:17" ht="63.75" customHeight="1" x14ac:dyDescent="0.25">
      <c r="A260" s="400"/>
      <c r="B260" s="420"/>
      <c r="C260" s="228" t="s">
        <v>7</v>
      </c>
      <c r="D260" s="228" t="s">
        <v>109</v>
      </c>
      <c r="E260" s="202">
        <v>0</v>
      </c>
      <c r="F260" s="202">
        <v>0</v>
      </c>
      <c r="G260" s="202">
        <v>0</v>
      </c>
      <c r="H260" s="202">
        <v>0</v>
      </c>
      <c r="I260" s="202">
        <v>0</v>
      </c>
      <c r="J260" s="202">
        <v>0</v>
      </c>
      <c r="K260" s="202">
        <v>0</v>
      </c>
      <c r="L260" s="202">
        <v>0</v>
      </c>
      <c r="M260" s="202">
        <f t="shared" si="57"/>
        <v>0</v>
      </c>
      <c r="N260" s="169"/>
      <c r="Q260" s="171"/>
    </row>
    <row r="261" spans="1:17" ht="15.75" customHeight="1" x14ac:dyDescent="0.25">
      <c r="A261" s="407" t="s">
        <v>162</v>
      </c>
      <c r="B261" s="419" t="s">
        <v>872</v>
      </c>
      <c r="C261" s="251" t="s">
        <v>3</v>
      </c>
      <c r="D261" s="251">
        <v>784</v>
      </c>
      <c r="E261" s="202">
        <f t="shared" ref="E261:L261" si="73">SUM(E262:E267)</f>
        <v>36</v>
      </c>
      <c r="F261" s="202">
        <f t="shared" si="73"/>
        <v>0</v>
      </c>
      <c r="G261" s="202">
        <f t="shared" si="73"/>
        <v>0</v>
      </c>
      <c r="H261" s="202">
        <f t="shared" si="73"/>
        <v>0</v>
      </c>
      <c r="I261" s="202">
        <f t="shared" si="73"/>
        <v>0</v>
      </c>
      <c r="J261" s="202">
        <f t="shared" si="73"/>
        <v>0</v>
      </c>
      <c r="K261" s="202">
        <f t="shared" si="73"/>
        <v>0</v>
      </c>
      <c r="L261" s="202">
        <f t="shared" si="73"/>
        <v>0</v>
      </c>
      <c r="M261" s="202">
        <f t="shared" si="57"/>
        <v>36</v>
      </c>
      <c r="N261" s="169"/>
      <c r="Q261" s="171"/>
    </row>
    <row r="262" spans="1:17" ht="75" x14ac:dyDescent="0.25">
      <c r="A262" s="393"/>
      <c r="B262" s="455"/>
      <c r="C262" s="228" t="s">
        <v>114</v>
      </c>
      <c r="D262" s="228" t="s">
        <v>109</v>
      </c>
      <c r="E262" s="202">
        <v>0</v>
      </c>
      <c r="F262" s="202">
        <v>0</v>
      </c>
      <c r="G262" s="202">
        <v>0</v>
      </c>
      <c r="H262" s="202">
        <v>0</v>
      </c>
      <c r="I262" s="202">
        <v>0</v>
      </c>
      <c r="J262" s="202">
        <v>0</v>
      </c>
      <c r="K262" s="202">
        <v>0</v>
      </c>
      <c r="L262" s="202">
        <v>0</v>
      </c>
      <c r="M262" s="202">
        <f t="shared" si="57"/>
        <v>0</v>
      </c>
      <c r="N262" s="169"/>
      <c r="Q262" s="171"/>
    </row>
    <row r="263" spans="1:17" ht="15.75" x14ac:dyDescent="0.25">
      <c r="A263" s="393"/>
      <c r="B263" s="455"/>
      <c r="C263" s="228" t="s">
        <v>4</v>
      </c>
      <c r="D263" s="228">
        <v>784</v>
      </c>
      <c r="E263" s="202">
        <v>36</v>
      </c>
      <c r="F263" s="202">
        <v>0</v>
      </c>
      <c r="G263" s="202">
        <v>0</v>
      </c>
      <c r="H263" s="202">
        <v>0</v>
      </c>
      <c r="I263" s="202">
        <v>0</v>
      </c>
      <c r="J263" s="202">
        <v>0</v>
      </c>
      <c r="K263" s="202">
        <v>0</v>
      </c>
      <c r="L263" s="202">
        <v>0</v>
      </c>
      <c r="M263" s="202">
        <f t="shared" si="57"/>
        <v>36</v>
      </c>
      <c r="N263" s="169"/>
      <c r="Q263" s="171"/>
    </row>
    <row r="264" spans="1:17" ht="45" x14ac:dyDescent="0.25">
      <c r="A264" s="393"/>
      <c r="B264" s="455"/>
      <c r="C264" s="228" t="s">
        <v>15</v>
      </c>
      <c r="D264" s="228" t="s">
        <v>109</v>
      </c>
      <c r="E264" s="202">
        <v>0</v>
      </c>
      <c r="F264" s="202">
        <v>0</v>
      </c>
      <c r="G264" s="202">
        <v>0</v>
      </c>
      <c r="H264" s="202">
        <v>0</v>
      </c>
      <c r="I264" s="202">
        <v>0</v>
      </c>
      <c r="J264" s="202">
        <v>0</v>
      </c>
      <c r="K264" s="202">
        <v>0</v>
      </c>
      <c r="L264" s="202">
        <v>0</v>
      </c>
      <c r="M264" s="202">
        <f t="shared" si="57"/>
        <v>0</v>
      </c>
      <c r="N264" s="169"/>
      <c r="Q264" s="171"/>
    </row>
    <row r="265" spans="1:17" ht="78.75" customHeight="1" x14ac:dyDescent="0.25">
      <c r="A265" s="393"/>
      <c r="B265" s="455"/>
      <c r="C265" s="228" t="s">
        <v>5</v>
      </c>
      <c r="D265" s="228" t="s">
        <v>109</v>
      </c>
      <c r="E265" s="202">
        <v>0</v>
      </c>
      <c r="F265" s="202">
        <v>0</v>
      </c>
      <c r="G265" s="202">
        <v>0</v>
      </c>
      <c r="H265" s="202">
        <v>0</v>
      </c>
      <c r="I265" s="202">
        <v>0</v>
      </c>
      <c r="J265" s="202">
        <v>0</v>
      </c>
      <c r="K265" s="202">
        <v>0</v>
      </c>
      <c r="L265" s="202">
        <v>0</v>
      </c>
      <c r="M265" s="202">
        <f t="shared" si="57"/>
        <v>0</v>
      </c>
      <c r="N265" s="169"/>
      <c r="Q265" s="171"/>
    </row>
    <row r="266" spans="1:17" ht="66.75" customHeight="1" x14ac:dyDescent="0.25">
      <c r="A266" s="393"/>
      <c r="B266" s="455"/>
      <c r="C266" s="228" t="s">
        <v>6</v>
      </c>
      <c r="D266" s="228" t="s">
        <v>109</v>
      </c>
      <c r="E266" s="202">
        <v>0</v>
      </c>
      <c r="F266" s="202">
        <v>0</v>
      </c>
      <c r="G266" s="202">
        <v>0</v>
      </c>
      <c r="H266" s="202">
        <v>0</v>
      </c>
      <c r="I266" s="202">
        <v>0</v>
      </c>
      <c r="J266" s="202">
        <v>0</v>
      </c>
      <c r="K266" s="202">
        <v>0</v>
      </c>
      <c r="L266" s="202">
        <v>0</v>
      </c>
      <c r="M266" s="202">
        <f t="shared" si="57"/>
        <v>0</v>
      </c>
      <c r="N266" s="169"/>
      <c r="Q266" s="171"/>
    </row>
    <row r="267" spans="1:17" ht="51.75" customHeight="1" x14ac:dyDescent="0.25">
      <c r="A267" s="400"/>
      <c r="B267" s="420"/>
      <c r="C267" s="228" t="s">
        <v>7</v>
      </c>
      <c r="D267" s="228" t="s">
        <v>109</v>
      </c>
      <c r="E267" s="202">
        <v>0</v>
      </c>
      <c r="F267" s="202">
        <v>0</v>
      </c>
      <c r="G267" s="202">
        <v>0</v>
      </c>
      <c r="H267" s="202">
        <v>0</v>
      </c>
      <c r="I267" s="202">
        <v>0</v>
      </c>
      <c r="J267" s="202">
        <v>0</v>
      </c>
      <c r="K267" s="202">
        <v>0</v>
      </c>
      <c r="L267" s="202">
        <v>0</v>
      </c>
      <c r="M267" s="202">
        <f t="shared" si="57"/>
        <v>0</v>
      </c>
      <c r="N267" s="169"/>
      <c r="Q267" s="171"/>
    </row>
    <row r="268" spans="1:17" ht="15.75" customHeight="1" x14ac:dyDescent="0.25">
      <c r="A268" s="407" t="s">
        <v>163</v>
      </c>
      <c r="B268" s="419" t="s">
        <v>152</v>
      </c>
      <c r="C268" s="251" t="s">
        <v>3</v>
      </c>
      <c r="D268" s="251">
        <v>784</v>
      </c>
      <c r="E268" s="202">
        <f t="shared" ref="E268:L268" si="74">SUM(E269:E274)</f>
        <v>100000</v>
      </c>
      <c r="F268" s="202">
        <f t="shared" si="74"/>
        <v>100000</v>
      </c>
      <c r="G268" s="202">
        <f t="shared" si="74"/>
        <v>54632.945</v>
      </c>
      <c r="H268" s="202">
        <f t="shared" si="74"/>
        <v>48058.784</v>
      </c>
      <c r="I268" s="202">
        <f t="shared" si="74"/>
        <v>68000</v>
      </c>
      <c r="J268" s="202">
        <f t="shared" si="74"/>
        <v>20000</v>
      </c>
      <c r="K268" s="202">
        <f t="shared" si="74"/>
        <v>20000</v>
      </c>
      <c r="L268" s="202">
        <f t="shared" si="74"/>
        <v>20000</v>
      </c>
      <c r="M268" s="202">
        <f t="shared" si="57"/>
        <v>430691.72899999999</v>
      </c>
      <c r="N268" s="169"/>
      <c r="Q268" s="171"/>
    </row>
    <row r="269" spans="1:17" ht="75" x14ac:dyDescent="0.25">
      <c r="A269" s="393"/>
      <c r="B269" s="455"/>
      <c r="C269" s="228" t="s">
        <v>114</v>
      </c>
      <c r="D269" s="228">
        <v>784</v>
      </c>
      <c r="E269" s="202">
        <v>80000</v>
      </c>
      <c r="F269" s="202">
        <v>80000</v>
      </c>
      <c r="G269" s="202">
        <v>35632.945</v>
      </c>
      <c r="H269" s="202">
        <v>28058.784</v>
      </c>
      <c r="I269" s="202">
        <v>48000</v>
      </c>
      <c r="J269" s="202">
        <v>0</v>
      </c>
      <c r="K269" s="202">
        <v>0</v>
      </c>
      <c r="L269" s="202">
        <v>0</v>
      </c>
      <c r="M269" s="202">
        <f t="shared" si="57"/>
        <v>271691.72899999999</v>
      </c>
      <c r="N269" s="169"/>
      <c r="Q269" s="171"/>
    </row>
    <row r="270" spans="1:17" ht="15.75" x14ac:dyDescent="0.25">
      <c r="A270" s="393"/>
      <c r="B270" s="455"/>
      <c r="C270" s="228" t="s">
        <v>4</v>
      </c>
      <c r="D270" s="228">
        <v>784</v>
      </c>
      <c r="E270" s="202">
        <v>20000</v>
      </c>
      <c r="F270" s="202">
        <v>20000</v>
      </c>
      <c r="G270" s="202">
        <f>20000-1000</f>
        <v>19000</v>
      </c>
      <c r="H270" s="202">
        <v>20000</v>
      </c>
      <c r="I270" s="202">
        <v>20000</v>
      </c>
      <c r="J270" s="202">
        <v>20000</v>
      </c>
      <c r="K270" s="202">
        <v>20000</v>
      </c>
      <c r="L270" s="202">
        <v>20000</v>
      </c>
      <c r="M270" s="202">
        <f t="shared" si="57"/>
        <v>159000</v>
      </c>
      <c r="N270" s="169"/>
      <c r="Q270" s="171"/>
    </row>
    <row r="271" spans="1:17" ht="45" x14ac:dyDescent="0.25">
      <c r="A271" s="393"/>
      <c r="B271" s="455"/>
      <c r="C271" s="228" t="s">
        <v>15</v>
      </c>
      <c r="D271" s="228" t="s">
        <v>109</v>
      </c>
      <c r="E271" s="202">
        <v>0</v>
      </c>
      <c r="F271" s="202">
        <v>0</v>
      </c>
      <c r="G271" s="202">
        <v>0</v>
      </c>
      <c r="H271" s="202">
        <v>0</v>
      </c>
      <c r="I271" s="202">
        <v>0</v>
      </c>
      <c r="J271" s="202">
        <v>0</v>
      </c>
      <c r="K271" s="202">
        <v>0</v>
      </c>
      <c r="L271" s="202">
        <v>0</v>
      </c>
      <c r="M271" s="202">
        <f t="shared" si="57"/>
        <v>0</v>
      </c>
      <c r="N271" s="174"/>
      <c r="Q271" s="171"/>
    </row>
    <row r="272" spans="1:17" ht="60" x14ac:dyDescent="0.25">
      <c r="A272" s="393"/>
      <c r="B272" s="455"/>
      <c r="C272" s="228" t="s">
        <v>5</v>
      </c>
      <c r="D272" s="228" t="s">
        <v>109</v>
      </c>
      <c r="E272" s="202">
        <v>0</v>
      </c>
      <c r="F272" s="202">
        <v>0</v>
      </c>
      <c r="G272" s="202">
        <v>0</v>
      </c>
      <c r="H272" s="202">
        <v>0</v>
      </c>
      <c r="I272" s="202">
        <v>0</v>
      </c>
      <c r="J272" s="202">
        <v>0</v>
      </c>
      <c r="K272" s="202">
        <v>0</v>
      </c>
      <c r="L272" s="202">
        <v>0</v>
      </c>
      <c r="M272" s="202">
        <f t="shared" si="57"/>
        <v>0</v>
      </c>
      <c r="N272" s="174"/>
      <c r="Q272" s="171"/>
    </row>
    <row r="273" spans="1:17" ht="47.25" customHeight="1" x14ac:dyDescent="0.25">
      <c r="A273" s="393"/>
      <c r="B273" s="455"/>
      <c r="C273" s="228" t="s">
        <v>6</v>
      </c>
      <c r="D273" s="228" t="s">
        <v>109</v>
      </c>
      <c r="E273" s="202">
        <v>0</v>
      </c>
      <c r="F273" s="202">
        <v>0</v>
      </c>
      <c r="G273" s="202">
        <v>0</v>
      </c>
      <c r="H273" s="202">
        <v>0</v>
      </c>
      <c r="I273" s="202">
        <v>0</v>
      </c>
      <c r="J273" s="202">
        <v>0</v>
      </c>
      <c r="K273" s="202">
        <v>0</v>
      </c>
      <c r="L273" s="202">
        <v>0</v>
      </c>
      <c r="M273" s="202">
        <f t="shared" si="57"/>
        <v>0</v>
      </c>
      <c r="N273" s="174"/>
      <c r="Q273" s="171"/>
    </row>
    <row r="274" spans="1:17" ht="50.25" customHeight="1" x14ac:dyDescent="0.25">
      <c r="A274" s="400"/>
      <c r="B274" s="420"/>
      <c r="C274" s="228" t="s">
        <v>7</v>
      </c>
      <c r="D274" s="228" t="s">
        <v>109</v>
      </c>
      <c r="E274" s="202">
        <v>0</v>
      </c>
      <c r="F274" s="202">
        <v>0</v>
      </c>
      <c r="G274" s="202">
        <v>0</v>
      </c>
      <c r="H274" s="202">
        <v>0</v>
      </c>
      <c r="I274" s="202">
        <v>0</v>
      </c>
      <c r="J274" s="202">
        <v>0</v>
      </c>
      <c r="K274" s="202">
        <v>0</v>
      </c>
      <c r="L274" s="202">
        <v>0</v>
      </c>
      <c r="M274" s="202">
        <f t="shared" ref="M274:M365" si="75">SUM(E274:L274)</f>
        <v>0</v>
      </c>
      <c r="N274" s="174"/>
      <c r="Q274" s="171"/>
    </row>
    <row r="275" spans="1:17" ht="30" customHeight="1" x14ac:dyDescent="0.25">
      <c r="A275" s="407" t="s">
        <v>873</v>
      </c>
      <c r="B275" s="419" t="s">
        <v>884</v>
      </c>
      <c r="C275" s="251" t="s">
        <v>3</v>
      </c>
      <c r="D275" s="251">
        <v>784</v>
      </c>
      <c r="E275" s="202">
        <f t="shared" ref="E275:L275" si="76">SUM(E276:E281)</f>
        <v>0</v>
      </c>
      <c r="F275" s="202">
        <f t="shared" si="76"/>
        <v>0</v>
      </c>
      <c r="G275" s="202">
        <f t="shared" si="76"/>
        <v>0</v>
      </c>
      <c r="H275" s="202">
        <f t="shared" si="76"/>
        <v>0</v>
      </c>
      <c r="I275" s="202">
        <f t="shared" si="76"/>
        <v>9045</v>
      </c>
      <c r="J275" s="202">
        <f t="shared" si="76"/>
        <v>0</v>
      </c>
      <c r="K275" s="202">
        <f t="shared" si="76"/>
        <v>0</v>
      </c>
      <c r="L275" s="202">
        <f t="shared" si="76"/>
        <v>0</v>
      </c>
      <c r="M275" s="202">
        <f t="shared" si="75"/>
        <v>9045</v>
      </c>
      <c r="N275" s="174"/>
      <c r="Q275" s="171"/>
    </row>
    <row r="276" spans="1:17" ht="93.75" customHeight="1" x14ac:dyDescent="0.25">
      <c r="A276" s="393"/>
      <c r="B276" s="455"/>
      <c r="C276" s="228" t="s">
        <v>114</v>
      </c>
      <c r="D276" s="228">
        <v>784</v>
      </c>
      <c r="E276" s="202">
        <v>0</v>
      </c>
      <c r="F276" s="202">
        <v>0</v>
      </c>
      <c r="G276" s="202">
        <v>0</v>
      </c>
      <c r="H276" s="202">
        <v>0</v>
      </c>
      <c r="I276" s="202">
        <v>5085</v>
      </c>
      <c r="J276" s="202">
        <v>0</v>
      </c>
      <c r="K276" s="202">
        <v>0</v>
      </c>
      <c r="L276" s="202">
        <v>0</v>
      </c>
      <c r="M276" s="202">
        <f t="shared" si="75"/>
        <v>5085</v>
      </c>
      <c r="N276" s="174"/>
      <c r="Q276" s="171"/>
    </row>
    <row r="277" spans="1:17" ht="23.25" customHeight="1" x14ac:dyDescent="0.25">
      <c r="A277" s="393"/>
      <c r="B277" s="455"/>
      <c r="C277" s="228" t="s">
        <v>4</v>
      </c>
      <c r="D277" s="228">
        <v>784</v>
      </c>
      <c r="E277" s="202">
        <v>0</v>
      </c>
      <c r="F277" s="202">
        <v>0</v>
      </c>
      <c r="G277" s="202">
        <v>0</v>
      </c>
      <c r="H277" s="202">
        <v>0</v>
      </c>
      <c r="I277" s="202">
        <v>3960</v>
      </c>
      <c r="J277" s="202">
        <v>0</v>
      </c>
      <c r="K277" s="202">
        <v>0</v>
      </c>
      <c r="L277" s="202">
        <v>0</v>
      </c>
      <c r="M277" s="202">
        <f t="shared" si="75"/>
        <v>3960</v>
      </c>
      <c r="N277" s="174"/>
      <c r="Q277" s="171"/>
    </row>
    <row r="278" spans="1:17" ht="51" customHeight="1" x14ac:dyDescent="0.25">
      <c r="A278" s="393"/>
      <c r="B278" s="455"/>
      <c r="C278" s="228" t="s">
        <v>15</v>
      </c>
      <c r="D278" s="228" t="s">
        <v>109</v>
      </c>
      <c r="E278" s="202">
        <v>0</v>
      </c>
      <c r="F278" s="202">
        <v>0</v>
      </c>
      <c r="G278" s="202">
        <v>0</v>
      </c>
      <c r="H278" s="202">
        <v>0</v>
      </c>
      <c r="I278" s="202">
        <v>0</v>
      </c>
      <c r="J278" s="202">
        <v>0</v>
      </c>
      <c r="K278" s="202">
        <v>0</v>
      </c>
      <c r="L278" s="202">
        <v>0</v>
      </c>
      <c r="M278" s="202">
        <f t="shared" si="75"/>
        <v>0</v>
      </c>
      <c r="N278" s="174"/>
      <c r="Q278" s="171"/>
    </row>
    <row r="279" spans="1:17" ht="69.75" customHeight="1" x14ac:dyDescent="0.25">
      <c r="A279" s="393"/>
      <c r="B279" s="455"/>
      <c r="C279" s="228" t="s">
        <v>5</v>
      </c>
      <c r="D279" s="228" t="s">
        <v>109</v>
      </c>
      <c r="E279" s="202">
        <v>0</v>
      </c>
      <c r="F279" s="202">
        <v>0</v>
      </c>
      <c r="G279" s="202">
        <v>0</v>
      </c>
      <c r="H279" s="202">
        <v>0</v>
      </c>
      <c r="I279" s="202">
        <v>0</v>
      </c>
      <c r="J279" s="202">
        <v>0</v>
      </c>
      <c r="K279" s="202">
        <v>0</v>
      </c>
      <c r="L279" s="202">
        <v>0</v>
      </c>
      <c r="M279" s="202">
        <f t="shared" si="75"/>
        <v>0</v>
      </c>
      <c r="N279" s="174"/>
      <c r="Q279" s="171"/>
    </row>
    <row r="280" spans="1:17" ht="66" customHeight="1" x14ac:dyDescent="0.25">
      <c r="A280" s="393"/>
      <c r="B280" s="455"/>
      <c r="C280" s="228" t="s">
        <v>6</v>
      </c>
      <c r="D280" s="228" t="s">
        <v>109</v>
      </c>
      <c r="E280" s="202">
        <v>0</v>
      </c>
      <c r="F280" s="202">
        <v>0</v>
      </c>
      <c r="G280" s="202">
        <v>0</v>
      </c>
      <c r="H280" s="202">
        <v>0</v>
      </c>
      <c r="I280" s="202">
        <v>0</v>
      </c>
      <c r="J280" s="202">
        <v>0</v>
      </c>
      <c r="K280" s="202">
        <v>0</v>
      </c>
      <c r="L280" s="202">
        <v>0</v>
      </c>
      <c r="M280" s="202">
        <f t="shared" si="75"/>
        <v>0</v>
      </c>
      <c r="N280" s="174"/>
      <c r="Q280" s="171"/>
    </row>
    <row r="281" spans="1:17" ht="55.5" customHeight="1" x14ac:dyDescent="0.25">
      <c r="A281" s="400"/>
      <c r="B281" s="420"/>
      <c r="C281" s="228" t="s">
        <v>7</v>
      </c>
      <c r="D281" s="228" t="s">
        <v>109</v>
      </c>
      <c r="E281" s="202">
        <v>0</v>
      </c>
      <c r="F281" s="202">
        <v>0</v>
      </c>
      <c r="G281" s="202">
        <v>0</v>
      </c>
      <c r="H281" s="202">
        <v>0</v>
      </c>
      <c r="I281" s="202">
        <v>0</v>
      </c>
      <c r="J281" s="202">
        <v>0</v>
      </c>
      <c r="K281" s="202">
        <v>0</v>
      </c>
      <c r="L281" s="202">
        <v>0</v>
      </c>
      <c r="M281" s="202">
        <f>SUM(E281:L281)</f>
        <v>0</v>
      </c>
      <c r="N281" s="174"/>
      <c r="Q281" s="171"/>
    </row>
    <row r="282" spans="1:17" ht="27" customHeight="1" x14ac:dyDescent="0.25">
      <c r="A282" s="407" t="s">
        <v>874</v>
      </c>
      <c r="B282" s="419" t="s">
        <v>908</v>
      </c>
      <c r="C282" s="251" t="s">
        <v>3</v>
      </c>
      <c r="D282" s="251">
        <v>784</v>
      </c>
      <c r="E282" s="202">
        <f t="shared" ref="E282:L282" si="77">SUM(E283:E288)</f>
        <v>0</v>
      </c>
      <c r="F282" s="202">
        <f t="shared" si="77"/>
        <v>0</v>
      </c>
      <c r="G282" s="202">
        <f t="shared" si="77"/>
        <v>0</v>
      </c>
      <c r="H282" s="202">
        <f t="shared" si="77"/>
        <v>0</v>
      </c>
      <c r="I282" s="202">
        <f t="shared" si="77"/>
        <v>40</v>
      </c>
      <c r="J282" s="202">
        <f t="shared" si="77"/>
        <v>0</v>
      </c>
      <c r="K282" s="202">
        <f t="shared" si="77"/>
        <v>0</v>
      </c>
      <c r="L282" s="202">
        <f t="shared" si="77"/>
        <v>0</v>
      </c>
      <c r="M282" s="202">
        <f t="shared" ref="M282:M287" si="78">SUM(E282:L282)</f>
        <v>40</v>
      </c>
      <c r="N282" s="174"/>
      <c r="Q282" s="171"/>
    </row>
    <row r="283" spans="1:17" ht="83.25" customHeight="1" x14ac:dyDescent="0.25">
      <c r="A283" s="393"/>
      <c r="B283" s="455"/>
      <c r="C283" s="228" t="s">
        <v>114</v>
      </c>
      <c r="D283" s="228">
        <v>784</v>
      </c>
      <c r="E283" s="202">
        <v>0</v>
      </c>
      <c r="F283" s="202">
        <v>0</v>
      </c>
      <c r="G283" s="202">
        <v>0</v>
      </c>
      <c r="H283" s="202">
        <v>0</v>
      </c>
      <c r="I283" s="202">
        <v>0</v>
      </c>
      <c r="J283" s="202">
        <v>0</v>
      </c>
      <c r="K283" s="202">
        <v>0</v>
      </c>
      <c r="L283" s="202">
        <v>0</v>
      </c>
      <c r="M283" s="202">
        <f t="shared" si="78"/>
        <v>0</v>
      </c>
      <c r="N283" s="174"/>
      <c r="Q283" s="171"/>
    </row>
    <row r="284" spans="1:17" ht="28.5" customHeight="1" x14ac:dyDescent="0.25">
      <c r="A284" s="393"/>
      <c r="B284" s="455"/>
      <c r="C284" s="228" t="s">
        <v>4</v>
      </c>
      <c r="D284" s="228">
        <v>784</v>
      </c>
      <c r="E284" s="202">
        <v>0</v>
      </c>
      <c r="F284" s="202">
        <v>0</v>
      </c>
      <c r="G284" s="202">
        <v>0</v>
      </c>
      <c r="H284" s="202">
        <v>0</v>
      </c>
      <c r="I284" s="202">
        <v>40</v>
      </c>
      <c r="J284" s="202">
        <v>0</v>
      </c>
      <c r="K284" s="202">
        <v>0</v>
      </c>
      <c r="L284" s="202">
        <v>0</v>
      </c>
      <c r="M284" s="202">
        <f t="shared" si="78"/>
        <v>40</v>
      </c>
      <c r="N284" s="174"/>
      <c r="Q284" s="171"/>
    </row>
    <row r="285" spans="1:17" ht="47.25" customHeight="1" x14ac:dyDescent="0.25">
      <c r="A285" s="393"/>
      <c r="B285" s="455"/>
      <c r="C285" s="228" t="s">
        <v>15</v>
      </c>
      <c r="D285" s="228" t="s">
        <v>109</v>
      </c>
      <c r="E285" s="202">
        <v>0</v>
      </c>
      <c r="F285" s="202">
        <v>0</v>
      </c>
      <c r="G285" s="202">
        <v>0</v>
      </c>
      <c r="H285" s="202">
        <v>0</v>
      </c>
      <c r="I285" s="202">
        <v>0</v>
      </c>
      <c r="J285" s="202">
        <v>0</v>
      </c>
      <c r="K285" s="202">
        <v>0</v>
      </c>
      <c r="L285" s="202">
        <v>0</v>
      </c>
      <c r="M285" s="202">
        <f t="shared" si="78"/>
        <v>0</v>
      </c>
      <c r="N285" s="174"/>
      <c r="Q285" s="171"/>
    </row>
    <row r="286" spans="1:17" ht="69" customHeight="1" x14ac:dyDescent="0.25">
      <c r="A286" s="393"/>
      <c r="B286" s="455"/>
      <c r="C286" s="228" t="s">
        <v>5</v>
      </c>
      <c r="D286" s="228" t="s">
        <v>109</v>
      </c>
      <c r="E286" s="202">
        <v>0</v>
      </c>
      <c r="F286" s="202">
        <v>0</v>
      </c>
      <c r="G286" s="202">
        <v>0</v>
      </c>
      <c r="H286" s="202">
        <v>0</v>
      </c>
      <c r="I286" s="202">
        <v>0</v>
      </c>
      <c r="J286" s="202">
        <v>0</v>
      </c>
      <c r="K286" s="202">
        <v>0</v>
      </c>
      <c r="L286" s="202">
        <v>0</v>
      </c>
      <c r="M286" s="202">
        <f t="shared" si="78"/>
        <v>0</v>
      </c>
      <c r="N286" s="174"/>
      <c r="Q286" s="171"/>
    </row>
    <row r="287" spans="1:17" ht="63.75" customHeight="1" x14ac:dyDescent="0.25">
      <c r="A287" s="393"/>
      <c r="B287" s="455"/>
      <c r="C287" s="228" t="s">
        <v>6</v>
      </c>
      <c r="D287" s="228" t="s">
        <v>109</v>
      </c>
      <c r="E287" s="202">
        <v>0</v>
      </c>
      <c r="F287" s="202">
        <v>0</v>
      </c>
      <c r="G287" s="202">
        <v>0</v>
      </c>
      <c r="H287" s="202">
        <v>0</v>
      </c>
      <c r="I287" s="202">
        <v>0</v>
      </c>
      <c r="J287" s="202">
        <v>0</v>
      </c>
      <c r="K287" s="202">
        <v>0</v>
      </c>
      <c r="L287" s="202">
        <v>0</v>
      </c>
      <c r="M287" s="202">
        <f t="shared" si="78"/>
        <v>0</v>
      </c>
      <c r="N287" s="174"/>
      <c r="Q287" s="171"/>
    </row>
    <row r="288" spans="1:17" ht="47.25" customHeight="1" x14ac:dyDescent="0.25">
      <c r="A288" s="400"/>
      <c r="B288" s="420"/>
      <c r="C288" s="228" t="s">
        <v>7</v>
      </c>
      <c r="D288" s="228" t="s">
        <v>109</v>
      </c>
      <c r="E288" s="202">
        <v>0</v>
      </c>
      <c r="F288" s="202">
        <v>0</v>
      </c>
      <c r="G288" s="202">
        <v>0</v>
      </c>
      <c r="H288" s="202">
        <v>0</v>
      </c>
      <c r="I288" s="202">
        <v>0</v>
      </c>
      <c r="J288" s="202">
        <v>0</v>
      </c>
      <c r="K288" s="202">
        <v>0</v>
      </c>
      <c r="L288" s="202">
        <v>0</v>
      </c>
      <c r="M288" s="202">
        <f>SUM(E288:L288)</f>
        <v>0</v>
      </c>
      <c r="N288" s="174"/>
      <c r="Q288" s="171"/>
    </row>
    <row r="289" spans="1:26" ht="21.75" customHeight="1" x14ac:dyDescent="0.25">
      <c r="A289" s="407" t="s">
        <v>880</v>
      </c>
      <c r="B289" s="419" t="s">
        <v>885</v>
      </c>
      <c r="C289" s="251" t="s">
        <v>3</v>
      </c>
      <c r="D289" s="251">
        <v>784</v>
      </c>
      <c r="E289" s="202">
        <f t="shared" ref="E289:L289" si="79">SUM(E290:E295)</f>
        <v>0</v>
      </c>
      <c r="F289" s="202">
        <f t="shared" si="79"/>
        <v>0</v>
      </c>
      <c r="G289" s="202">
        <f t="shared" si="79"/>
        <v>0</v>
      </c>
      <c r="H289" s="202">
        <f t="shared" si="79"/>
        <v>0</v>
      </c>
      <c r="I289" s="202">
        <f t="shared" si="79"/>
        <v>100</v>
      </c>
      <c r="J289" s="202">
        <f t="shared" si="79"/>
        <v>0</v>
      </c>
      <c r="K289" s="202">
        <f t="shared" si="79"/>
        <v>0</v>
      </c>
      <c r="L289" s="202">
        <f t="shared" si="79"/>
        <v>0</v>
      </c>
      <c r="M289" s="202">
        <f>SUM(E289:L289)</f>
        <v>100</v>
      </c>
      <c r="N289" s="174"/>
      <c r="Q289" s="171"/>
    </row>
    <row r="290" spans="1:26" ht="88.5" customHeight="1" x14ac:dyDescent="0.25">
      <c r="A290" s="393"/>
      <c r="B290" s="455"/>
      <c r="C290" s="228" t="s">
        <v>114</v>
      </c>
      <c r="D290" s="228">
        <v>784</v>
      </c>
      <c r="E290" s="202">
        <v>0</v>
      </c>
      <c r="F290" s="202">
        <v>0</v>
      </c>
      <c r="G290" s="202">
        <v>0</v>
      </c>
      <c r="H290" s="202">
        <v>0</v>
      </c>
      <c r="I290" s="202">
        <v>0</v>
      </c>
      <c r="J290" s="202">
        <v>0</v>
      </c>
      <c r="K290" s="202">
        <v>0</v>
      </c>
      <c r="L290" s="202">
        <v>0</v>
      </c>
      <c r="M290" s="202">
        <v>0</v>
      </c>
      <c r="N290" s="174"/>
      <c r="Q290" s="171"/>
    </row>
    <row r="291" spans="1:26" ht="21" customHeight="1" x14ac:dyDescent="0.25">
      <c r="A291" s="393"/>
      <c r="B291" s="455"/>
      <c r="C291" s="228" t="s">
        <v>4</v>
      </c>
      <c r="D291" s="228">
        <v>784</v>
      </c>
      <c r="E291" s="202">
        <v>0</v>
      </c>
      <c r="F291" s="202">
        <v>0</v>
      </c>
      <c r="G291" s="202">
        <v>0</v>
      </c>
      <c r="H291" s="202">
        <v>0</v>
      </c>
      <c r="I291" s="202">
        <v>100</v>
      </c>
      <c r="J291" s="202">
        <v>0</v>
      </c>
      <c r="K291" s="202">
        <v>0</v>
      </c>
      <c r="L291" s="202">
        <v>0</v>
      </c>
      <c r="M291" s="202">
        <f t="shared" ref="M291:M296" si="80">SUM(E291:L291)</f>
        <v>100</v>
      </c>
      <c r="N291" s="174"/>
      <c r="Q291" s="171"/>
    </row>
    <row r="292" spans="1:26" ht="44.25" customHeight="1" x14ac:dyDescent="0.25">
      <c r="A292" s="393"/>
      <c r="B292" s="455"/>
      <c r="C292" s="228" t="s">
        <v>15</v>
      </c>
      <c r="D292" s="228" t="s">
        <v>109</v>
      </c>
      <c r="E292" s="202">
        <v>0</v>
      </c>
      <c r="F292" s="202">
        <v>0</v>
      </c>
      <c r="G292" s="202">
        <v>0</v>
      </c>
      <c r="H292" s="202">
        <v>0</v>
      </c>
      <c r="I292" s="202">
        <v>0</v>
      </c>
      <c r="J292" s="202">
        <v>0</v>
      </c>
      <c r="K292" s="202">
        <v>0</v>
      </c>
      <c r="L292" s="202">
        <v>0</v>
      </c>
      <c r="M292" s="202">
        <f t="shared" si="80"/>
        <v>0</v>
      </c>
      <c r="N292" s="174"/>
      <c r="Q292" s="171"/>
    </row>
    <row r="293" spans="1:26" ht="88.5" customHeight="1" x14ac:dyDescent="0.25">
      <c r="A293" s="393"/>
      <c r="B293" s="455"/>
      <c r="C293" s="228" t="s">
        <v>5</v>
      </c>
      <c r="D293" s="228" t="s">
        <v>109</v>
      </c>
      <c r="E293" s="202">
        <v>0</v>
      </c>
      <c r="F293" s="202">
        <v>0</v>
      </c>
      <c r="G293" s="202">
        <v>0</v>
      </c>
      <c r="H293" s="202">
        <v>0</v>
      </c>
      <c r="I293" s="202">
        <v>0</v>
      </c>
      <c r="J293" s="202">
        <v>0</v>
      </c>
      <c r="K293" s="202">
        <v>0</v>
      </c>
      <c r="L293" s="202">
        <v>0</v>
      </c>
      <c r="M293" s="202">
        <f t="shared" si="80"/>
        <v>0</v>
      </c>
      <c r="N293" s="174"/>
      <c r="Q293" s="171"/>
    </row>
    <row r="294" spans="1:26" ht="63" customHeight="1" x14ac:dyDescent="0.25">
      <c r="A294" s="393"/>
      <c r="B294" s="455"/>
      <c r="C294" s="228" t="s">
        <v>6</v>
      </c>
      <c r="D294" s="228" t="s">
        <v>109</v>
      </c>
      <c r="E294" s="202">
        <v>0</v>
      </c>
      <c r="F294" s="202">
        <v>0</v>
      </c>
      <c r="G294" s="202">
        <v>0</v>
      </c>
      <c r="H294" s="202">
        <v>0</v>
      </c>
      <c r="I294" s="202">
        <v>0</v>
      </c>
      <c r="J294" s="202">
        <v>0</v>
      </c>
      <c r="K294" s="202">
        <v>0</v>
      </c>
      <c r="L294" s="202">
        <v>0</v>
      </c>
      <c r="M294" s="202">
        <f t="shared" si="80"/>
        <v>0</v>
      </c>
      <c r="N294" s="174"/>
      <c r="Q294" s="171"/>
    </row>
    <row r="295" spans="1:26" ht="48" customHeight="1" x14ac:dyDescent="0.25">
      <c r="A295" s="400"/>
      <c r="B295" s="420"/>
      <c r="C295" s="228" t="s">
        <v>7</v>
      </c>
      <c r="D295" s="228" t="s">
        <v>109</v>
      </c>
      <c r="E295" s="202">
        <v>0</v>
      </c>
      <c r="F295" s="202">
        <v>0</v>
      </c>
      <c r="G295" s="202">
        <v>0</v>
      </c>
      <c r="H295" s="202">
        <v>0</v>
      </c>
      <c r="I295" s="202">
        <v>0</v>
      </c>
      <c r="J295" s="202">
        <v>0</v>
      </c>
      <c r="K295" s="202">
        <v>0</v>
      </c>
      <c r="L295" s="202">
        <v>0</v>
      </c>
      <c r="M295" s="202">
        <f t="shared" si="80"/>
        <v>0</v>
      </c>
      <c r="N295" s="174"/>
      <c r="Q295" s="171"/>
    </row>
    <row r="296" spans="1:26" ht="22.5" customHeight="1" x14ac:dyDescent="0.25">
      <c r="A296" s="407" t="s">
        <v>909</v>
      </c>
      <c r="B296" s="419" t="s">
        <v>891</v>
      </c>
      <c r="C296" s="251" t="s">
        <v>3</v>
      </c>
      <c r="D296" s="251">
        <v>784</v>
      </c>
      <c r="E296" s="202">
        <f t="shared" ref="E296:L296" si="81">SUM(E297:E302)</f>
        <v>0</v>
      </c>
      <c r="F296" s="202">
        <f t="shared" si="81"/>
        <v>0</v>
      </c>
      <c r="G296" s="202">
        <f t="shared" si="81"/>
        <v>0</v>
      </c>
      <c r="H296" s="202">
        <f t="shared" si="81"/>
        <v>0</v>
      </c>
      <c r="I296" s="202">
        <f t="shared" si="81"/>
        <v>5000</v>
      </c>
      <c r="J296" s="202">
        <f t="shared" si="81"/>
        <v>0</v>
      </c>
      <c r="K296" s="202">
        <f t="shared" si="81"/>
        <v>0</v>
      </c>
      <c r="L296" s="202">
        <f t="shared" si="81"/>
        <v>0</v>
      </c>
      <c r="M296" s="202">
        <f t="shared" si="80"/>
        <v>5000</v>
      </c>
      <c r="N296" s="174"/>
      <c r="Q296" s="171"/>
    </row>
    <row r="297" spans="1:26" ht="48" customHeight="1" x14ac:dyDescent="0.25">
      <c r="A297" s="393"/>
      <c r="B297" s="455"/>
      <c r="C297" s="228" t="s">
        <v>114</v>
      </c>
      <c r="D297" s="228">
        <v>784</v>
      </c>
      <c r="E297" s="202">
        <v>0</v>
      </c>
      <c r="F297" s="202">
        <v>0</v>
      </c>
      <c r="G297" s="202">
        <v>0</v>
      </c>
      <c r="H297" s="202">
        <v>0</v>
      </c>
      <c r="I297" s="202">
        <v>0</v>
      </c>
      <c r="J297" s="202">
        <v>0</v>
      </c>
      <c r="K297" s="202">
        <v>0</v>
      </c>
      <c r="L297" s="202">
        <v>0</v>
      </c>
      <c r="M297" s="202">
        <v>0</v>
      </c>
      <c r="N297" s="174"/>
      <c r="Q297" s="171"/>
    </row>
    <row r="298" spans="1:26" ht="33" customHeight="1" x14ac:dyDescent="0.25">
      <c r="A298" s="393"/>
      <c r="B298" s="455"/>
      <c r="C298" s="228" t="s">
        <v>4</v>
      </c>
      <c r="D298" s="228">
        <v>784</v>
      </c>
      <c r="E298" s="202">
        <v>0</v>
      </c>
      <c r="F298" s="202">
        <v>0</v>
      </c>
      <c r="G298" s="202">
        <v>0</v>
      </c>
      <c r="H298" s="202">
        <v>0</v>
      </c>
      <c r="I298" s="202">
        <v>5000</v>
      </c>
      <c r="J298" s="202">
        <v>0</v>
      </c>
      <c r="K298" s="202">
        <v>0</v>
      </c>
      <c r="L298" s="202">
        <v>0</v>
      </c>
      <c r="M298" s="202">
        <f>SUM(E298:L298)</f>
        <v>5000</v>
      </c>
      <c r="N298" s="174"/>
      <c r="Q298" s="171"/>
    </row>
    <row r="299" spans="1:26" ht="56.25" customHeight="1" x14ac:dyDescent="0.25">
      <c r="A299" s="393"/>
      <c r="B299" s="455"/>
      <c r="C299" s="228" t="s">
        <v>15</v>
      </c>
      <c r="D299" s="228" t="s">
        <v>109</v>
      </c>
      <c r="E299" s="202">
        <v>0</v>
      </c>
      <c r="F299" s="202">
        <v>0</v>
      </c>
      <c r="G299" s="202">
        <v>0</v>
      </c>
      <c r="H299" s="202">
        <v>0</v>
      </c>
      <c r="I299" s="202">
        <v>0</v>
      </c>
      <c r="J299" s="202">
        <v>0</v>
      </c>
      <c r="K299" s="202">
        <v>0</v>
      </c>
      <c r="L299" s="202">
        <v>0</v>
      </c>
      <c r="M299" s="202">
        <f>SUM(E299:L299)</f>
        <v>0</v>
      </c>
      <c r="N299" s="174"/>
      <c r="Q299" s="171"/>
    </row>
    <row r="300" spans="1:26" ht="81.75" customHeight="1" x14ac:dyDescent="0.25">
      <c r="A300" s="393"/>
      <c r="B300" s="455"/>
      <c r="C300" s="228" t="s">
        <v>5</v>
      </c>
      <c r="D300" s="228" t="s">
        <v>109</v>
      </c>
      <c r="E300" s="202">
        <v>0</v>
      </c>
      <c r="F300" s="202">
        <v>0</v>
      </c>
      <c r="G300" s="202">
        <v>0</v>
      </c>
      <c r="H300" s="202">
        <v>0</v>
      </c>
      <c r="I300" s="202">
        <v>0</v>
      </c>
      <c r="J300" s="202">
        <v>0</v>
      </c>
      <c r="K300" s="202">
        <v>0</v>
      </c>
      <c r="L300" s="202">
        <v>0</v>
      </c>
      <c r="M300" s="202">
        <f>SUM(E300:L300)</f>
        <v>0</v>
      </c>
      <c r="N300" s="174"/>
      <c r="Q300" s="171"/>
    </row>
    <row r="301" spans="1:26" ht="72" customHeight="1" x14ac:dyDescent="0.25">
      <c r="A301" s="393"/>
      <c r="B301" s="455"/>
      <c r="C301" s="228" t="s">
        <v>6</v>
      </c>
      <c r="D301" s="228" t="s">
        <v>109</v>
      </c>
      <c r="E301" s="202">
        <v>0</v>
      </c>
      <c r="F301" s="202">
        <v>0</v>
      </c>
      <c r="G301" s="202">
        <v>0</v>
      </c>
      <c r="H301" s="202">
        <v>0</v>
      </c>
      <c r="I301" s="202">
        <v>0</v>
      </c>
      <c r="J301" s="202">
        <v>0</v>
      </c>
      <c r="K301" s="202">
        <v>0</v>
      </c>
      <c r="L301" s="202">
        <v>0</v>
      </c>
      <c r="M301" s="202">
        <f>SUM(E301:L301)</f>
        <v>0</v>
      </c>
      <c r="N301" s="174"/>
      <c r="Q301" s="171"/>
    </row>
    <row r="302" spans="1:26" ht="60" customHeight="1" x14ac:dyDescent="0.25">
      <c r="A302" s="400"/>
      <c r="B302" s="420"/>
      <c r="C302" s="228" t="s">
        <v>7</v>
      </c>
      <c r="D302" s="228" t="s">
        <v>109</v>
      </c>
      <c r="E302" s="202">
        <v>0</v>
      </c>
      <c r="F302" s="202">
        <v>0</v>
      </c>
      <c r="G302" s="202">
        <v>0</v>
      </c>
      <c r="H302" s="202">
        <v>0</v>
      </c>
      <c r="I302" s="202">
        <v>0</v>
      </c>
      <c r="J302" s="202">
        <v>0</v>
      </c>
      <c r="K302" s="202">
        <v>0</v>
      </c>
      <c r="L302" s="202">
        <v>0</v>
      </c>
      <c r="M302" s="202">
        <f>SUM(E302:L302)</f>
        <v>0</v>
      </c>
      <c r="N302" s="174"/>
      <c r="Q302" s="171"/>
    </row>
    <row r="303" spans="1:26" ht="0.75" customHeight="1" x14ac:dyDescent="0.25">
      <c r="A303" s="405" t="s">
        <v>18</v>
      </c>
      <c r="B303" s="423" t="s">
        <v>184</v>
      </c>
      <c r="C303" s="251" t="s">
        <v>3</v>
      </c>
      <c r="D303" s="251">
        <v>784</v>
      </c>
      <c r="E303" s="202">
        <f t="shared" ref="E303:E309" si="82">E310+E317+E324+E331+E338+E345+E352+E359+E366+E373</f>
        <v>263019.76919000002</v>
      </c>
      <c r="F303" s="202">
        <f t="shared" ref="F303:L303" si="83">F310+F317+F324+F331+F338+F345+F352+F359+F366+F373</f>
        <v>256720.60842</v>
      </c>
      <c r="G303" s="202">
        <f t="shared" si="83"/>
        <v>241885.59354</v>
      </c>
      <c r="H303" s="202">
        <f t="shared" si="83"/>
        <v>189050.22000000003</v>
      </c>
      <c r="I303" s="202">
        <f t="shared" si="83"/>
        <v>97649.41</v>
      </c>
      <c r="J303" s="202">
        <f t="shared" si="83"/>
        <v>62339.409999999996</v>
      </c>
      <c r="K303" s="202">
        <f t="shared" si="83"/>
        <v>62339.409999999996</v>
      </c>
      <c r="L303" s="202">
        <f t="shared" si="83"/>
        <v>62339.409999999996</v>
      </c>
      <c r="M303" s="202">
        <f>E303+F303+G303+H303+I303+J303+K303+L303</f>
        <v>1235343.83115</v>
      </c>
      <c r="N303" s="174"/>
      <c r="O303" s="175"/>
      <c r="Q303" s="171"/>
      <c r="Z303" s="171"/>
    </row>
    <row r="304" spans="1:26" ht="75" x14ac:dyDescent="0.25">
      <c r="A304" s="422"/>
      <c r="B304" s="424"/>
      <c r="C304" s="228" t="s">
        <v>114</v>
      </c>
      <c r="D304" s="228">
        <v>784</v>
      </c>
      <c r="E304" s="202">
        <f t="shared" si="82"/>
        <v>181395.26918999999</v>
      </c>
      <c r="F304" s="202">
        <f t="shared" ref="F304:L304" si="84">F311+F318+F325+F332+F339+F346+F353+F360+F367+F374</f>
        <v>163637.72842</v>
      </c>
      <c r="G304" s="202">
        <f t="shared" si="84"/>
        <v>170256.78672</v>
      </c>
      <c r="H304" s="202">
        <f t="shared" si="84"/>
        <v>102000</v>
      </c>
      <c r="I304" s="202">
        <f t="shared" si="84"/>
        <v>19500</v>
      </c>
      <c r="J304" s="202">
        <f t="shared" si="84"/>
        <v>0</v>
      </c>
      <c r="K304" s="202">
        <f t="shared" si="84"/>
        <v>0</v>
      </c>
      <c r="L304" s="202">
        <f t="shared" si="84"/>
        <v>0</v>
      </c>
      <c r="M304" s="202">
        <f t="shared" ref="M304:M309" si="85">E304+F304+G304+H304+I304+J304+K304+L304</f>
        <v>636789.78432999994</v>
      </c>
      <c r="N304" s="174"/>
      <c r="O304" s="175"/>
      <c r="Q304" s="171"/>
      <c r="Z304" s="171"/>
    </row>
    <row r="305" spans="1:26" ht="25.5" customHeight="1" x14ac:dyDescent="0.25">
      <c r="A305" s="422"/>
      <c r="B305" s="424"/>
      <c r="C305" s="228" t="s">
        <v>4</v>
      </c>
      <c r="D305" s="228">
        <v>784</v>
      </c>
      <c r="E305" s="202">
        <f t="shared" si="82"/>
        <v>41064</v>
      </c>
      <c r="F305" s="202">
        <f t="shared" ref="F305:L305" si="86">F312+F319+F326+F333+F340+F347+F354+F361+F368+F375</f>
        <v>39850</v>
      </c>
      <c r="G305" s="202">
        <f t="shared" si="86"/>
        <v>29340.806819999998</v>
      </c>
      <c r="H305" s="202">
        <f t="shared" si="86"/>
        <v>37423.020000000004</v>
      </c>
      <c r="I305" s="202">
        <f t="shared" si="86"/>
        <v>35537.71</v>
      </c>
      <c r="J305" s="202">
        <f t="shared" si="86"/>
        <v>24182.71</v>
      </c>
      <c r="K305" s="202">
        <f t="shared" si="86"/>
        <v>24182.71</v>
      </c>
      <c r="L305" s="202">
        <f t="shared" si="86"/>
        <v>24182.71</v>
      </c>
      <c r="M305" s="202">
        <f t="shared" si="85"/>
        <v>255763.66681999998</v>
      </c>
      <c r="N305" s="174"/>
      <c r="O305" s="175"/>
      <c r="Q305" s="171"/>
      <c r="Z305" s="171"/>
    </row>
    <row r="306" spans="1:26" ht="45" x14ac:dyDescent="0.25">
      <c r="A306" s="422"/>
      <c r="B306" s="424"/>
      <c r="C306" s="228" t="s">
        <v>15</v>
      </c>
      <c r="D306" s="228" t="s">
        <v>109</v>
      </c>
      <c r="E306" s="202">
        <f t="shared" si="82"/>
        <v>40560.5</v>
      </c>
      <c r="F306" s="202">
        <f t="shared" ref="F306:L306" si="87">F313+F320+F327+F334+F341+F348+F355+F362+F369+F376</f>
        <v>53232.88</v>
      </c>
      <c r="G306" s="202">
        <f t="shared" si="87"/>
        <v>42288</v>
      </c>
      <c r="H306" s="202">
        <f t="shared" si="87"/>
        <v>49627.199999999997</v>
      </c>
      <c r="I306" s="202">
        <f t="shared" si="87"/>
        <v>42611.7</v>
      </c>
      <c r="J306" s="202">
        <f t="shared" si="87"/>
        <v>38156.699999999997</v>
      </c>
      <c r="K306" s="202">
        <f t="shared" si="87"/>
        <v>38156.699999999997</v>
      </c>
      <c r="L306" s="202">
        <f t="shared" si="87"/>
        <v>38156.699999999997</v>
      </c>
      <c r="M306" s="202">
        <f t="shared" si="85"/>
        <v>342790.38000000006</v>
      </c>
      <c r="N306" s="174"/>
      <c r="Q306" s="171"/>
    </row>
    <row r="307" spans="1:26" ht="81" customHeight="1" x14ac:dyDescent="0.25">
      <c r="A307" s="422"/>
      <c r="B307" s="424"/>
      <c r="C307" s="228" t="s">
        <v>5</v>
      </c>
      <c r="D307" s="228" t="s">
        <v>109</v>
      </c>
      <c r="E307" s="202">
        <f t="shared" si="82"/>
        <v>0</v>
      </c>
      <c r="F307" s="202">
        <f t="shared" ref="F307:L307" si="88">F314+F321+F328+F335+F342+F349+F356+F363+F370+F377</f>
        <v>0</v>
      </c>
      <c r="G307" s="202">
        <f t="shared" si="88"/>
        <v>0</v>
      </c>
      <c r="H307" s="202">
        <f t="shared" si="88"/>
        <v>0</v>
      </c>
      <c r="I307" s="202">
        <f t="shared" si="88"/>
        <v>0</v>
      </c>
      <c r="J307" s="202">
        <f t="shared" si="88"/>
        <v>0</v>
      </c>
      <c r="K307" s="202">
        <f t="shared" si="88"/>
        <v>0</v>
      </c>
      <c r="L307" s="202">
        <f t="shared" si="88"/>
        <v>0</v>
      </c>
      <c r="M307" s="202">
        <f t="shared" si="85"/>
        <v>0</v>
      </c>
      <c r="N307" s="174"/>
      <c r="Q307" s="171"/>
    </row>
    <row r="308" spans="1:26" ht="47.25" customHeight="1" x14ac:dyDescent="0.25">
      <c r="A308" s="422"/>
      <c r="B308" s="424"/>
      <c r="C308" s="228" t="s">
        <v>6</v>
      </c>
      <c r="D308" s="228" t="s">
        <v>109</v>
      </c>
      <c r="E308" s="202">
        <f t="shared" si="82"/>
        <v>0</v>
      </c>
      <c r="F308" s="202">
        <f t="shared" ref="F308:L308" si="89">F315+F322+F329+F336+F343+F350+F357+F364+F371+F378</f>
        <v>0</v>
      </c>
      <c r="G308" s="202">
        <f t="shared" si="89"/>
        <v>0</v>
      </c>
      <c r="H308" s="202">
        <f t="shared" si="89"/>
        <v>0</v>
      </c>
      <c r="I308" s="202">
        <f t="shared" si="89"/>
        <v>0</v>
      </c>
      <c r="J308" s="202">
        <f t="shared" si="89"/>
        <v>0</v>
      </c>
      <c r="K308" s="202">
        <f t="shared" si="89"/>
        <v>0</v>
      </c>
      <c r="L308" s="202">
        <f t="shared" si="89"/>
        <v>0</v>
      </c>
      <c r="M308" s="202">
        <f t="shared" si="85"/>
        <v>0</v>
      </c>
      <c r="N308" s="174"/>
      <c r="Q308" s="171"/>
    </row>
    <row r="309" spans="1:26" ht="51" customHeight="1" x14ac:dyDescent="0.25">
      <c r="A309" s="406"/>
      <c r="B309" s="425"/>
      <c r="C309" s="228" t="s">
        <v>7</v>
      </c>
      <c r="D309" s="228" t="s">
        <v>109</v>
      </c>
      <c r="E309" s="202">
        <f t="shared" si="82"/>
        <v>0</v>
      </c>
      <c r="F309" s="202">
        <f t="shared" ref="F309:L309" si="90">F316+F323+F330+F337+F344+F351+F358+F365+F372+F379</f>
        <v>0</v>
      </c>
      <c r="G309" s="202">
        <f t="shared" si="90"/>
        <v>0</v>
      </c>
      <c r="H309" s="202">
        <f t="shared" si="90"/>
        <v>0</v>
      </c>
      <c r="I309" s="202">
        <f t="shared" si="90"/>
        <v>0</v>
      </c>
      <c r="J309" s="202">
        <f t="shared" si="90"/>
        <v>0</v>
      </c>
      <c r="K309" s="202">
        <f t="shared" si="90"/>
        <v>0</v>
      </c>
      <c r="L309" s="202">
        <f t="shared" si="90"/>
        <v>0</v>
      </c>
      <c r="M309" s="202">
        <f t="shared" si="85"/>
        <v>0</v>
      </c>
      <c r="N309" s="174"/>
      <c r="Q309" s="171"/>
    </row>
    <row r="310" spans="1:26" ht="15.75" customHeight="1" x14ac:dyDescent="0.25">
      <c r="A310" s="407" t="s">
        <v>142</v>
      </c>
      <c r="B310" s="419" t="s">
        <v>98</v>
      </c>
      <c r="C310" s="251" t="s">
        <v>3</v>
      </c>
      <c r="D310" s="251">
        <v>784</v>
      </c>
      <c r="E310" s="202">
        <f t="shared" ref="E310:L310" si="91">SUM(E311:E312)</f>
        <v>34206</v>
      </c>
      <c r="F310" s="202">
        <f t="shared" si="91"/>
        <v>1200</v>
      </c>
      <c r="G310" s="202">
        <f t="shared" si="91"/>
        <v>0</v>
      </c>
      <c r="H310" s="202">
        <f t="shared" si="91"/>
        <v>0</v>
      </c>
      <c r="I310" s="202">
        <f t="shared" si="91"/>
        <v>0</v>
      </c>
      <c r="J310" s="202">
        <f t="shared" si="91"/>
        <v>0</v>
      </c>
      <c r="K310" s="202">
        <f t="shared" si="91"/>
        <v>0</v>
      </c>
      <c r="L310" s="202">
        <f t="shared" si="91"/>
        <v>0</v>
      </c>
      <c r="M310" s="202">
        <f t="shared" si="75"/>
        <v>35406</v>
      </c>
      <c r="N310" s="174"/>
      <c r="Q310" s="171"/>
    </row>
    <row r="311" spans="1:26" ht="97.5" customHeight="1" x14ac:dyDescent="0.25">
      <c r="A311" s="393"/>
      <c r="B311" s="455"/>
      <c r="C311" s="228" t="s">
        <v>114</v>
      </c>
      <c r="D311" s="228">
        <v>784</v>
      </c>
      <c r="E311" s="202">
        <v>26706</v>
      </c>
      <c r="F311" s="202">
        <v>0</v>
      </c>
      <c r="G311" s="202">
        <v>0</v>
      </c>
      <c r="H311" s="202">
        <f>H312*4</f>
        <v>0</v>
      </c>
      <c r="I311" s="202">
        <v>0</v>
      </c>
      <c r="J311" s="202">
        <v>0</v>
      </c>
      <c r="K311" s="202">
        <v>0</v>
      </c>
      <c r="L311" s="202">
        <v>0</v>
      </c>
      <c r="M311" s="202">
        <f t="shared" si="75"/>
        <v>26706</v>
      </c>
      <c r="N311" s="174"/>
      <c r="Q311" s="171"/>
    </row>
    <row r="312" spans="1:26" ht="22.5" customHeight="1" x14ac:dyDescent="0.25">
      <c r="A312" s="393"/>
      <c r="B312" s="455"/>
      <c r="C312" s="228" t="s">
        <v>4</v>
      </c>
      <c r="D312" s="228">
        <v>784</v>
      </c>
      <c r="E312" s="202">
        <v>7500</v>
      </c>
      <c r="F312" s="202">
        <v>1200</v>
      </c>
      <c r="G312" s="202">
        <v>0</v>
      </c>
      <c r="H312" s="202">
        <v>0</v>
      </c>
      <c r="I312" s="202">
        <v>0</v>
      </c>
      <c r="J312" s="202">
        <v>0</v>
      </c>
      <c r="K312" s="202">
        <v>0</v>
      </c>
      <c r="L312" s="202">
        <v>0</v>
      </c>
      <c r="M312" s="202">
        <f t="shared" si="75"/>
        <v>8700</v>
      </c>
      <c r="N312" s="174"/>
      <c r="Q312" s="171"/>
    </row>
    <row r="313" spans="1:26" ht="81.75" customHeight="1" x14ac:dyDescent="0.25">
      <c r="A313" s="393"/>
      <c r="B313" s="455"/>
      <c r="C313" s="228" t="s">
        <v>15</v>
      </c>
      <c r="D313" s="228" t="s">
        <v>109</v>
      </c>
      <c r="E313" s="202">
        <v>0</v>
      </c>
      <c r="F313" s="202">
        <v>0</v>
      </c>
      <c r="G313" s="202">
        <v>0</v>
      </c>
      <c r="H313" s="202">
        <v>0</v>
      </c>
      <c r="I313" s="202">
        <v>0</v>
      </c>
      <c r="J313" s="202">
        <v>0</v>
      </c>
      <c r="K313" s="202">
        <v>0</v>
      </c>
      <c r="L313" s="202">
        <v>0</v>
      </c>
      <c r="M313" s="202">
        <f t="shared" si="75"/>
        <v>0</v>
      </c>
      <c r="N313" s="174"/>
      <c r="Q313" s="171"/>
    </row>
    <row r="314" spans="1:26" ht="99.75" customHeight="1" x14ac:dyDescent="0.25">
      <c r="A314" s="393"/>
      <c r="B314" s="455"/>
      <c r="C314" s="228" t="s">
        <v>5</v>
      </c>
      <c r="D314" s="228" t="s">
        <v>109</v>
      </c>
      <c r="E314" s="202">
        <v>0</v>
      </c>
      <c r="F314" s="202">
        <v>0</v>
      </c>
      <c r="G314" s="202">
        <v>0</v>
      </c>
      <c r="H314" s="202">
        <v>0</v>
      </c>
      <c r="I314" s="202">
        <v>0</v>
      </c>
      <c r="J314" s="202">
        <v>0</v>
      </c>
      <c r="K314" s="202">
        <v>0</v>
      </c>
      <c r="L314" s="202">
        <v>0</v>
      </c>
      <c r="M314" s="202">
        <f t="shared" si="75"/>
        <v>0</v>
      </c>
      <c r="N314" s="174"/>
      <c r="Q314" s="171"/>
    </row>
    <row r="315" spans="1:26" ht="63.75" customHeight="1" x14ac:dyDescent="0.25">
      <c r="A315" s="393"/>
      <c r="B315" s="455"/>
      <c r="C315" s="228" t="s">
        <v>6</v>
      </c>
      <c r="D315" s="228" t="s">
        <v>109</v>
      </c>
      <c r="E315" s="202">
        <v>0</v>
      </c>
      <c r="F315" s="202">
        <v>0</v>
      </c>
      <c r="G315" s="202">
        <v>0</v>
      </c>
      <c r="H315" s="202">
        <v>0</v>
      </c>
      <c r="I315" s="202">
        <v>0</v>
      </c>
      <c r="J315" s="202">
        <v>0</v>
      </c>
      <c r="K315" s="202">
        <v>0</v>
      </c>
      <c r="L315" s="202">
        <v>0</v>
      </c>
      <c r="M315" s="202">
        <f t="shared" si="75"/>
        <v>0</v>
      </c>
      <c r="N315" s="174"/>
      <c r="Q315" s="171"/>
    </row>
    <row r="316" spans="1:26" ht="57.75" customHeight="1" x14ac:dyDescent="0.25">
      <c r="A316" s="400"/>
      <c r="B316" s="420"/>
      <c r="C316" s="228" t="s">
        <v>7</v>
      </c>
      <c r="D316" s="228" t="s">
        <v>109</v>
      </c>
      <c r="E316" s="202">
        <v>0</v>
      </c>
      <c r="F316" s="202">
        <v>0</v>
      </c>
      <c r="G316" s="202">
        <v>0</v>
      </c>
      <c r="H316" s="202">
        <v>0</v>
      </c>
      <c r="I316" s="202">
        <v>0</v>
      </c>
      <c r="J316" s="202">
        <v>0</v>
      </c>
      <c r="K316" s="202">
        <v>0</v>
      </c>
      <c r="L316" s="202">
        <v>0</v>
      </c>
      <c r="M316" s="202">
        <f t="shared" si="75"/>
        <v>0</v>
      </c>
      <c r="N316" s="174"/>
      <c r="Q316" s="171"/>
    </row>
    <row r="317" spans="1:26" ht="15.75" customHeight="1" x14ac:dyDescent="0.25">
      <c r="A317" s="407" t="s">
        <v>143</v>
      </c>
      <c r="B317" s="419" t="s">
        <v>72</v>
      </c>
      <c r="C317" s="251" t="s">
        <v>3</v>
      </c>
      <c r="D317" s="251">
        <v>784</v>
      </c>
      <c r="E317" s="202">
        <f t="shared" ref="E317:L317" si="92">SUM(E318:E319)</f>
        <v>27643.07</v>
      </c>
      <c r="F317" s="202">
        <f t="shared" si="92"/>
        <v>61250</v>
      </c>
      <c r="G317" s="202">
        <f t="shared" si="92"/>
        <v>57740.806819999998</v>
      </c>
      <c r="H317" s="202">
        <f t="shared" si="92"/>
        <v>33643.020000000004</v>
      </c>
      <c r="I317" s="202">
        <f t="shared" si="92"/>
        <v>16937.71</v>
      </c>
      <c r="J317" s="202">
        <f t="shared" si="92"/>
        <v>10082.709999999999</v>
      </c>
      <c r="K317" s="202">
        <f t="shared" si="92"/>
        <v>10082.709999999999</v>
      </c>
      <c r="L317" s="202">
        <f t="shared" si="92"/>
        <v>10082.709999999999</v>
      </c>
      <c r="M317" s="202">
        <f t="shared" si="75"/>
        <v>227462.73681999999</v>
      </c>
      <c r="N317" s="174"/>
      <c r="Q317" s="171"/>
    </row>
    <row r="318" spans="1:26" ht="75" x14ac:dyDescent="0.25">
      <c r="A318" s="393"/>
      <c r="B318" s="455"/>
      <c r="C318" s="228" t="s">
        <v>114</v>
      </c>
      <c r="D318" s="228">
        <v>784</v>
      </c>
      <c r="E318" s="202">
        <v>24143.07</v>
      </c>
      <c r="F318" s="202">
        <f>F319*4</f>
        <v>49000</v>
      </c>
      <c r="G318" s="202">
        <v>44000</v>
      </c>
      <c r="H318" s="202">
        <v>20000</v>
      </c>
      <c r="I318" s="202">
        <v>0</v>
      </c>
      <c r="J318" s="202">
        <v>0</v>
      </c>
      <c r="K318" s="202">
        <v>0</v>
      </c>
      <c r="L318" s="202">
        <v>0</v>
      </c>
      <c r="M318" s="202">
        <f t="shared" si="75"/>
        <v>137143.07</v>
      </c>
      <c r="N318" s="174"/>
      <c r="Q318" s="171"/>
    </row>
    <row r="319" spans="1:26" ht="15.75" x14ac:dyDescent="0.25">
      <c r="A319" s="393"/>
      <c r="B319" s="455"/>
      <c r="C319" s="228" t="s">
        <v>4</v>
      </c>
      <c r="D319" s="228">
        <v>784</v>
      </c>
      <c r="E319" s="202">
        <v>3500</v>
      </c>
      <c r="F319" s="202">
        <f>'[4]Приложение № 6 (приложение №5)'!I152+'[4]Приложение № 6 (приложение №5)'!I153</f>
        <v>12250</v>
      </c>
      <c r="G319" s="202">
        <v>13740.80682</v>
      </c>
      <c r="H319" s="202">
        <f>13643.02</f>
        <v>13643.02</v>
      </c>
      <c r="I319" s="202">
        <f>16937.71</f>
        <v>16937.71</v>
      </c>
      <c r="J319" s="202">
        <v>10082.709999999999</v>
      </c>
      <c r="K319" s="202">
        <v>10082.709999999999</v>
      </c>
      <c r="L319" s="202">
        <v>10082.709999999999</v>
      </c>
      <c r="M319" s="202">
        <f t="shared" si="75"/>
        <v>90319.666819999984</v>
      </c>
      <c r="N319" s="174"/>
      <c r="O319" s="159"/>
      <c r="Q319" s="171"/>
    </row>
    <row r="320" spans="1:26" ht="46.5" customHeight="1" x14ac:dyDescent="0.25">
      <c r="A320" s="393"/>
      <c r="B320" s="455"/>
      <c r="C320" s="228" t="s">
        <v>15</v>
      </c>
      <c r="D320" s="228" t="s">
        <v>109</v>
      </c>
      <c r="E320" s="202">
        <v>0</v>
      </c>
      <c r="F320" s="202">
        <v>0</v>
      </c>
      <c r="G320" s="202">
        <v>0</v>
      </c>
      <c r="H320" s="202">
        <v>0</v>
      </c>
      <c r="I320" s="202">
        <v>0</v>
      </c>
      <c r="J320" s="202">
        <v>0</v>
      </c>
      <c r="K320" s="202">
        <v>0</v>
      </c>
      <c r="L320" s="202">
        <v>0</v>
      </c>
      <c r="M320" s="202">
        <f t="shared" si="75"/>
        <v>0</v>
      </c>
      <c r="N320" s="174"/>
      <c r="Q320" s="171"/>
    </row>
    <row r="321" spans="1:17" ht="83.25" customHeight="1" x14ac:dyDescent="0.25">
      <c r="A321" s="393"/>
      <c r="B321" s="455"/>
      <c r="C321" s="228" t="s">
        <v>5</v>
      </c>
      <c r="D321" s="228" t="s">
        <v>109</v>
      </c>
      <c r="E321" s="202">
        <v>0</v>
      </c>
      <c r="F321" s="202">
        <v>0</v>
      </c>
      <c r="G321" s="202">
        <v>0</v>
      </c>
      <c r="H321" s="202">
        <v>0</v>
      </c>
      <c r="I321" s="202">
        <v>0</v>
      </c>
      <c r="J321" s="202">
        <v>0</v>
      </c>
      <c r="K321" s="202">
        <v>0</v>
      </c>
      <c r="L321" s="202">
        <v>0</v>
      </c>
      <c r="M321" s="202">
        <f t="shared" si="75"/>
        <v>0</v>
      </c>
      <c r="N321" s="174"/>
      <c r="Q321" s="171"/>
    </row>
    <row r="322" spans="1:17" ht="47.25" customHeight="1" x14ac:dyDescent="0.25">
      <c r="A322" s="393"/>
      <c r="B322" s="455"/>
      <c r="C322" s="228" t="s">
        <v>6</v>
      </c>
      <c r="D322" s="228" t="s">
        <v>109</v>
      </c>
      <c r="E322" s="202">
        <v>0</v>
      </c>
      <c r="F322" s="202">
        <v>0</v>
      </c>
      <c r="G322" s="202">
        <v>0</v>
      </c>
      <c r="H322" s="202">
        <v>0</v>
      </c>
      <c r="I322" s="202">
        <v>0</v>
      </c>
      <c r="J322" s="202">
        <v>0</v>
      </c>
      <c r="K322" s="202">
        <v>0</v>
      </c>
      <c r="L322" s="202">
        <v>0</v>
      </c>
      <c r="M322" s="202">
        <f t="shared" si="75"/>
        <v>0</v>
      </c>
      <c r="N322" s="174"/>
      <c r="Q322" s="171"/>
    </row>
    <row r="323" spans="1:17" ht="48" customHeight="1" x14ac:dyDescent="0.25">
      <c r="A323" s="400"/>
      <c r="B323" s="420"/>
      <c r="C323" s="228" t="s">
        <v>7</v>
      </c>
      <c r="D323" s="228" t="s">
        <v>109</v>
      </c>
      <c r="E323" s="202">
        <v>0</v>
      </c>
      <c r="F323" s="202">
        <v>0</v>
      </c>
      <c r="G323" s="202">
        <v>0</v>
      </c>
      <c r="H323" s="202">
        <v>0</v>
      </c>
      <c r="I323" s="202">
        <v>0</v>
      </c>
      <c r="J323" s="202">
        <v>0</v>
      </c>
      <c r="K323" s="202">
        <v>0</v>
      </c>
      <c r="L323" s="202">
        <v>0</v>
      </c>
      <c r="M323" s="202">
        <f t="shared" si="75"/>
        <v>0</v>
      </c>
      <c r="N323" s="174"/>
      <c r="Q323" s="171"/>
    </row>
    <row r="324" spans="1:17" ht="15.75" customHeight="1" x14ac:dyDescent="0.25">
      <c r="A324" s="407" t="s">
        <v>291</v>
      </c>
      <c r="B324" s="419" t="s">
        <v>64</v>
      </c>
      <c r="C324" s="251" t="s">
        <v>3</v>
      </c>
      <c r="D324" s="251">
        <v>784</v>
      </c>
      <c r="E324" s="202">
        <f t="shared" ref="E324:L324" si="93">SUM(E325:E326)</f>
        <v>6836.4</v>
      </c>
      <c r="F324" s="202">
        <f t="shared" si="93"/>
        <v>0</v>
      </c>
      <c r="G324" s="202">
        <f t="shared" si="93"/>
        <v>0</v>
      </c>
      <c r="H324" s="202">
        <f t="shared" si="93"/>
        <v>0</v>
      </c>
      <c r="I324" s="202">
        <f t="shared" si="93"/>
        <v>0</v>
      </c>
      <c r="J324" s="202">
        <f t="shared" si="93"/>
        <v>0</v>
      </c>
      <c r="K324" s="202">
        <f t="shared" si="93"/>
        <v>0</v>
      </c>
      <c r="L324" s="202">
        <f t="shared" si="93"/>
        <v>0</v>
      </c>
      <c r="M324" s="202">
        <f t="shared" si="75"/>
        <v>6836.4</v>
      </c>
      <c r="N324" s="174"/>
      <c r="Q324" s="171"/>
    </row>
    <row r="325" spans="1:17" ht="91.5" customHeight="1" x14ac:dyDescent="0.25">
      <c r="A325" s="393"/>
      <c r="B325" s="455"/>
      <c r="C325" s="228" t="s">
        <v>114</v>
      </c>
      <c r="D325" s="228">
        <v>784</v>
      </c>
      <c r="E325" s="202">
        <v>5836.4</v>
      </c>
      <c r="F325" s="202">
        <f t="shared" ref="F325:L325" si="94">F326*4</f>
        <v>0</v>
      </c>
      <c r="G325" s="202">
        <f t="shared" si="94"/>
        <v>0</v>
      </c>
      <c r="H325" s="202">
        <f t="shared" si="94"/>
        <v>0</v>
      </c>
      <c r="I325" s="202">
        <f t="shared" si="94"/>
        <v>0</v>
      </c>
      <c r="J325" s="202">
        <f t="shared" si="94"/>
        <v>0</v>
      </c>
      <c r="K325" s="202">
        <f t="shared" si="94"/>
        <v>0</v>
      </c>
      <c r="L325" s="202">
        <f t="shared" si="94"/>
        <v>0</v>
      </c>
      <c r="M325" s="202">
        <f t="shared" si="75"/>
        <v>5836.4</v>
      </c>
      <c r="N325" s="174"/>
      <c r="Q325" s="171"/>
    </row>
    <row r="326" spans="1:17" ht="15.75" x14ac:dyDescent="0.25">
      <c r="A326" s="393"/>
      <c r="B326" s="455"/>
      <c r="C326" s="228" t="s">
        <v>4</v>
      </c>
      <c r="D326" s="228">
        <v>784</v>
      </c>
      <c r="E326" s="202">
        <v>1000</v>
      </c>
      <c r="F326" s="202">
        <v>0</v>
      </c>
      <c r="G326" s="202">
        <v>0</v>
      </c>
      <c r="H326" s="202">
        <v>0</v>
      </c>
      <c r="I326" s="202">
        <v>0</v>
      </c>
      <c r="J326" s="202">
        <v>0</v>
      </c>
      <c r="K326" s="202">
        <v>0</v>
      </c>
      <c r="L326" s="202">
        <v>0</v>
      </c>
      <c r="M326" s="202">
        <f t="shared" si="75"/>
        <v>1000</v>
      </c>
      <c r="N326" s="174"/>
      <c r="Q326" s="171"/>
    </row>
    <row r="327" spans="1:17" ht="45" x14ac:dyDescent="0.25">
      <c r="A327" s="393"/>
      <c r="B327" s="455"/>
      <c r="C327" s="228" t="s">
        <v>15</v>
      </c>
      <c r="D327" s="228" t="s">
        <v>109</v>
      </c>
      <c r="E327" s="202">
        <v>0</v>
      </c>
      <c r="F327" s="202">
        <v>0</v>
      </c>
      <c r="G327" s="202">
        <v>0</v>
      </c>
      <c r="H327" s="202">
        <v>0</v>
      </c>
      <c r="I327" s="202">
        <v>0</v>
      </c>
      <c r="J327" s="202">
        <v>0</v>
      </c>
      <c r="K327" s="202">
        <v>0</v>
      </c>
      <c r="L327" s="202">
        <v>0</v>
      </c>
      <c r="M327" s="202">
        <f t="shared" si="75"/>
        <v>0</v>
      </c>
      <c r="N327" s="174"/>
      <c r="Q327" s="171"/>
    </row>
    <row r="328" spans="1:17" ht="87" customHeight="1" x14ac:dyDescent="0.25">
      <c r="A328" s="393"/>
      <c r="B328" s="455"/>
      <c r="C328" s="228" t="s">
        <v>5</v>
      </c>
      <c r="D328" s="228" t="s">
        <v>109</v>
      </c>
      <c r="E328" s="202">
        <v>0</v>
      </c>
      <c r="F328" s="202">
        <v>0</v>
      </c>
      <c r="G328" s="202">
        <v>0</v>
      </c>
      <c r="H328" s="202">
        <v>0</v>
      </c>
      <c r="I328" s="202">
        <v>0</v>
      </c>
      <c r="J328" s="202">
        <v>0</v>
      </c>
      <c r="K328" s="202">
        <v>0</v>
      </c>
      <c r="L328" s="202">
        <v>0</v>
      </c>
      <c r="M328" s="202">
        <f t="shared" si="75"/>
        <v>0</v>
      </c>
      <c r="N328" s="174"/>
      <c r="Q328" s="171"/>
    </row>
    <row r="329" spans="1:17" ht="63" customHeight="1" x14ac:dyDescent="0.25">
      <c r="A329" s="393"/>
      <c r="B329" s="455"/>
      <c r="C329" s="228" t="s">
        <v>6</v>
      </c>
      <c r="D329" s="228" t="s">
        <v>109</v>
      </c>
      <c r="E329" s="202">
        <v>0</v>
      </c>
      <c r="F329" s="202">
        <v>0</v>
      </c>
      <c r="G329" s="202">
        <v>0</v>
      </c>
      <c r="H329" s="202">
        <v>0</v>
      </c>
      <c r="I329" s="202">
        <v>0</v>
      </c>
      <c r="J329" s="202">
        <v>0</v>
      </c>
      <c r="K329" s="202">
        <v>0</v>
      </c>
      <c r="L329" s="202">
        <v>0</v>
      </c>
      <c r="M329" s="202">
        <f t="shared" si="75"/>
        <v>0</v>
      </c>
      <c r="N329" s="174"/>
      <c r="Q329" s="171"/>
    </row>
    <row r="330" spans="1:17" ht="49.5" customHeight="1" x14ac:dyDescent="0.25">
      <c r="A330" s="400"/>
      <c r="B330" s="420"/>
      <c r="C330" s="228" t="s">
        <v>7</v>
      </c>
      <c r="D330" s="228" t="s">
        <v>109</v>
      </c>
      <c r="E330" s="202">
        <v>0</v>
      </c>
      <c r="F330" s="202">
        <v>0</v>
      </c>
      <c r="G330" s="202">
        <v>0</v>
      </c>
      <c r="H330" s="202">
        <v>0</v>
      </c>
      <c r="I330" s="202">
        <v>0</v>
      </c>
      <c r="J330" s="202">
        <v>0</v>
      </c>
      <c r="K330" s="202">
        <v>0</v>
      </c>
      <c r="L330" s="202">
        <v>0</v>
      </c>
      <c r="M330" s="202">
        <f t="shared" si="75"/>
        <v>0</v>
      </c>
      <c r="N330" s="174"/>
      <c r="Q330" s="171"/>
    </row>
    <row r="331" spans="1:17" ht="15.75" customHeight="1" x14ac:dyDescent="0.25">
      <c r="A331" s="407" t="s">
        <v>292</v>
      </c>
      <c r="B331" s="419" t="s">
        <v>65</v>
      </c>
      <c r="C331" s="251" t="s">
        <v>3</v>
      </c>
      <c r="D331" s="251">
        <v>784</v>
      </c>
      <c r="E331" s="202">
        <f t="shared" ref="E331:L331" si="95">SUM(E332:E333)</f>
        <v>7394.4</v>
      </c>
      <c r="F331" s="202">
        <f t="shared" si="95"/>
        <v>0</v>
      </c>
      <c r="G331" s="202">
        <f t="shared" si="95"/>
        <v>0</v>
      </c>
      <c r="H331" s="202">
        <f t="shared" si="95"/>
        <v>0</v>
      </c>
      <c r="I331" s="202">
        <f t="shared" si="95"/>
        <v>0</v>
      </c>
      <c r="J331" s="202">
        <f t="shared" si="95"/>
        <v>0</v>
      </c>
      <c r="K331" s="202">
        <f t="shared" si="95"/>
        <v>0</v>
      </c>
      <c r="L331" s="202">
        <f t="shared" si="95"/>
        <v>0</v>
      </c>
      <c r="M331" s="202">
        <f t="shared" si="75"/>
        <v>7394.4</v>
      </c>
      <c r="N331" s="174"/>
      <c r="Q331" s="171"/>
    </row>
    <row r="332" spans="1:17" ht="75" x14ac:dyDescent="0.25">
      <c r="A332" s="393"/>
      <c r="B332" s="455"/>
      <c r="C332" s="228" t="s">
        <v>114</v>
      </c>
      <c r="D332" s="228">
        <v>784</v>
      </c>
      <c r="E332" s="202">
        <v>6394.4</v>
      </c>
      <c r="F332" s="202">
        <f>F333*4</f>
        <v>0</v>
      </c>
      <c r="G332" s="202">
        <f>G333*4</f>
        <v>0</v>
      </c>
      <c r="H332" s="202">
        <f>H333*4</f>
        <v>0</v>
      </c>
      <c r="I332" s="202">
        <v>0</v>
      </c>
      <c r="J332" s="202">
        <v>0</v>
      </c>
      <c r="K332" s="202">
        <v>0</v>
      </c>
      <c r="L332" s="202">
        <v>0</v>
      </c>
      <c r="M332" s="202">
        <f t="shared" si="75"/>
        <v>6394.4</v>
      </c>
      <c r="N332" s="174"/>
      <c r="Q332" s="171"/>
    </row>
    <row r="333" spans="1:17" ht="15.75" x14ac:dyDescent="0.25">
      <c r="A333" s="393"/>
      <c r="B333" s="455"/>
      <c r="C333" s="228" t="s">
        <v>4</v>
      </c>
      <c r="D333" s="228">
        <v>784</v>
      </c>
      <c r="E333" s="202">
        <v>1000</v>
      </c>
      <c r="F333" s="202">
        <v>0</v>
      </c>
      <c r="G333" s="202">
        <v>0</v>
      </c>
      <c r="H333" s="202">
        <v>0</v>
      </c>
      <c r="I333" s="202">
        <v>0</v>
      </c>
      <c r="J333" s="202">
        <v>0</v>
      </c>
      <c r="K333" s="202">
        <v>0</v>
      </c>
      <c r="L333" s="202">
        <v>0</v>
      </c>
      <c r="M333" s="202">
        <f t="shared" si="75"/>
        <v>1000</v>
      </c>
      <c r="N333" s="174"/>
      <c r="Q333" s="171"/>
    </row>
    <row r="334" spans="1:17" ht="45" x14ac:dyDescent="0.25">
      <c r="A334" s="393"/>
      <c r="B334" s="455"/>
      <c r="C334" s="228" t="s">
        <v>15</v>
      </c>
      <c r="D334" s="228" t="s">
        <v>109</v>
      </c>
      <c r="E334" s="202">
        <v>0</v>
      </c>
      <c r="F334" s="202">
        <v>0</v>
      </c>
      <c r="G334" s="202">
        <v>0</v>
      </c>
      <c r="H334" s="202">
        <v>0</v>
      </c>
      <c r="I334" s="202">
        <v>0</v>
      </c>
      <c r="J334" s="202">
        <v>0</v>
      </c>
      <c r="K334" s="202">
        <v>0</v>
      </c>
      <c r="L334" s="202">
        <v>0</v>
      </c>
      <c r="M334" s="202">
        <f t="shared" si="75"/>
        <v>0</v>
      </c>
      <c r="N334" s="174"/>
      <c r="Q334" s="171"/>
    </row>
    <row r="335" spans="1:17" ht="82.5" customHeight="1" x14ac:dyDescent="0.25">
      <c r="A335" s="393"/>
      <c r="B335" s="455"/>
      <c r="C335" s="228" t="s">
        <v>5</v>
      </c>
      <c r="D335" s="228" t="s">
        <v>109</v>
      </c>
      <c r="E335" s="202">
        <v>0</v>
      </c>
      <c r="F335" s="202">
        <v>0</v>
      </c>
      <c r="G335" s="202">
        <v>0</v>
      </c>
      <c r="H335" s="202">
        <v>0</v>
      </c>
      <c r="I335" s="202">
        <v>0</v>
      </c>
      <c r="J335" s="202">
        <v>0</v>
      </c>
      <c r="K335" s="202">
        <v>0</v>
      </c>
      <c r="L335" s="202">
        <v>0</v>
      </c>
      <c r="M335" s="202">
        <f t="shared" si="75"/>
        <v>0</v>
      </c>
      <c r="N335" s="174"/>
      <c r="Q335" s="171"/>
    </row>
    <row r="336" spans="1:17" ht="62.25" customHeight="1" x14ac:dyDescent="0.25">
      <c r="A336" s="393"/>
      <c r="B336" s="455"/>
      <c r="C336" s="228" t="s">
        <v>6</v>
      </c>
      <c r="D336" s="228" t="s">
        <v>109</v>
      </c>
      <c r="E336" s="202">
        <v>0</v>
      </c>
      <c r="F336" s="202">
        <v>0</v>
      </c>
      <c r="G336" s="202">
        <v>0</v>
      </c>
      <c r="H336" s="202">
        <v>0</v>
      </c>
      <c r="I336" s="202">
        <v>0</v>
      </c>
      <c r="J336" s="202">
        <v>0</v>
      </c>
      <c r="K336" s="202">
        <v>0</v>
      </c>
      <c r="L336" s="202">
        <v>0</v>
      </c>
      <c r="M336" s="202">
        <f t="shared" si="75"/>
        <v>0</v>
      </c>
      <c r="N336" s="174"/>
      <c r="Q336" s="171"/>
    </row>
    <row r="337" spans="1:17" ht="50.25" customHeight="1" x14ac:dyDescent="0.25">
      <c r="A337" s="400"/>
      <c r="B337" s="420"/>
      <c r="C337" s="228" t="s">
        <v>7</v>
      </c>
      <c r="D337" s="228" t="s">
        <v>109</v>
      </c>
      <c r="E337" s="202">
        <v>0</v>
      </c>
      <c r="F337" s="202">
        <v>0</v>
      </c>
      <c r="G337" s="202">
        <v>0</v>
      </c>
      <c r="H337" s="202">
        <v>0</v>
      </c>
      <c r="I337" s="202">
        <v>0</v>
      </c>
      <c r="J337" s="202">
        <v>0</v>
      </c>
      <c r="K337" s="202">
        <v>0</v>
      </c>
      <c r="L337" s="202">
        <v>0</v>
      </c>
      <c r="M337" s="202">
        <f t="shared" si="75"/>
        <v>0</v>
      </c>
      <c r="N337" s="174"/>
      <c r="Q337" s="171"/>
    </row>
    <row r="338" spans="1:17" ht="0.75" customHeight="1" x14ac:dyDescent="0.25">
      <c r="A338" s="407" t="s">
        <v>293</v>
      </c>
      <c r="B338" s="419" t="s">
        <v>140</v>
      </c>
      <c r="C338" s="251" t="s">
        <v>3</v>
      </c>
      <c r="D338" s="251">
        <v>784</v>
      </c>
      <c r="E338" s="202">
        <f t="shared" ref="E338:L338" si="96">SUM(E339:E340)</f>
        <v>2210.99919</v>
      </c>
      <c r="F338" s="202">
        <f t="shared" si="96"/>
        <v>400</v>
      </c>
      <c r="G338" s="202">
        <f t="shared" si="96"/>
        <v>100</v>
      </c>
      <c r="H338" s="202">
        <f t="shared" si="96"/>
        <v>100</v>
      </c>
      <c r="I338" s="202">
        <f t="shared" si="96"/>
        <v>100</v>
      </c>
      <c r="J338" s="202">
        <f t="shared" si="96"/>
        <v>100</v>
      </c>
      <c r="K338" s="202">
        <f t="shared" si="96"/>
        <v>100</v>
      </c>
      <c r="L338" s="202">
        <f t="shared" si="96"/>
        <v>100</v>
      </c>
      <c r="M338" s="202">
        <f t="shared" si="75"/>
        <v>3210.99919</v>
      </c>
      <c r="N338" s="174"/>
      <c r="Q338" s="171"/>
    </row>
    <row r="339" spans="1:17" ht="75" x14ac:dyDescent="0.25">
      <c r="A339" s="393"/>
      <c r="B339" s="455"/>
      <c r="C339" s="228" t="s">
        <v>114</v>
      </c>
      <c r="D339" s="228">
        <v>784</v>
      </c>
      <c r="E339" s="202">
        <v>2146.99919</v>
      </c>
      <c r="F339" s="202">
        <v>0</v>
      </c>
      <c r="G339" s="202">
        <v>0</v>
      </c>
      <c r="H339" s="202">
        <v>0</v>
      </c>
      <c r="I339" s="202">
        <v>0</v>
      </c>
      <c r="J339" s="202">
        <v>0</v>
      </c>
      <c r="K339" s="202">
        <v>0</v>
      </c>
      <c r="L339" s="202">
        <v>0</v>
      </c>
      <c r="M339" s="202">
        <f t="shared" si="75"/>
        <v>2146.99919</v>
      </c>
      <c r="N339" s="174"/>
      <c r="Q339" s="171"/>
    </row>
    <row r="340" spans="1:17" ht="15.75" x14ac:dyDescent="0.25">
      <c r="A340" s="393"/>
      <c r="B340" s="455"/>
      <c r="C340" s="228" t="s">
        <v>4</v>
      </c>
      <c r="D340" s="228">
        <v>784</v>
      </c>
      <c r="E340" s="202">
        <v>64</v>
      </c>
      <c r="F340" s="202">
        <v>400</v>
      </c>
      <c r="G340" s="202">
        <v>100</v>
      </c>
      <c r="H340" s="202">
        <f>360-260</f>
        <v>100</v>
      </c>
      <c r="I340" s="202">
        <v>100</v>
      </c>
      <c r="J340" s="202">
        <v>100</v>
      </c>
      <c r="K340" s="202">
        <v>100</v>
      </c>
      <c r="L340" s="202">
        <v>100</v>
      </c>
      <c r="M340" s="202">
        <f t="shared" si="75"/>
        <v>1064</v>
      </c>
      <c r="N340" s="174"/>
      <c r="Q340" s="171"/>
    </row>
    <row r="341" spans="1:17" ht="45" x14ac:dyDescent="0.25">
      <c r="A341" s="393"/>
      <c r="B341" s="455"/>
      <c r="C341" s="228" t="s">
        <v>15</v>
      </c>
      <c r="D341" s="228" t="s">
        <v>109</v>
      </c>
      <c r="E341" s="202">
        <v>0</v>
      </c>
      <c r="F341" s="202">
        <v>0</v>
      </c>
      <c r="G341" s="202">
        <v>0</v>
      </c>
      <c r="H341" s="202">
        <v>0</v>
      </c>
      <c r="I341" s="202">
        <v>0</v>
      </c>
      <c r="J341" s="202">
        <v>0</v>
      </c>
      <c r="K341" s="202">
        <v>0</v>
      </c>
      <c r="L341" s="202">
        <v>0</v>
      </c>
      <c r="M341" s="202">
        <f t="shared" si="75"/>
        <v>0</v>
      </c>
      <c r="N341" s="174"/>
      <c r="Q341" s="171"/>
    </row>
    <row r="342" spans="1:17" ht="81" customHeight="1" x14ac:dyDescent="0.25">
      <c r="A342" s="393"/>
      <c r="B342" s="455"/>
      <c r="C342" s="228" t="s">
        <v>5</v>
      </c>
      <c r="D342" s="228" t="s">
        <v>109</v>
      </c>
      <c r="E342" s="202">
        <v>0</v>
      </c>
      <c r="F342" s="202">
        <v>0</v>
      </c>
      <c r="G342" s="202">
        <v>0</v>
      </c>
      <c r="H342" s="202">
        <v>0</v>
      </c>
      <c r="I342" s="202">
        <v>0</v>
      </c>
      <c r="J342" s="202">
        <v>0</v>
      </c>
      <c r="K342" s="202">
        <v>0</v>
      </c>
      <c r="L342" s="202">
        <v>0</v>
      </c>
      <c r="M342" s="202">
        <f t="shared" si="75"/>
        <v>0</v>
      </c>
      <c r="N342" s="174"/>
      <c r="Q342" s="171"/>
    </row>
    <row r="343" spans="1:17" ht="63" customHeight="1" x14ac:dyDescent="0.25">
      <c r="A343" s="393"/>
      <c r="B343" s="455"/>
      <c r="C343" s="228" t="s">
        <v>6</v>
      </c>
      <c r="D343" s="228" t="s">
        <v>109</v>
      </c>
      <c r="E343" s="202">
        <v>0</v>
      </c>
      <c r="F343" s="202">
        <v>0</v>
      </c>
      <c r="G343" s="202">
        <v>0</v>
      </c>
      <c r="H343" s="202">
        <v>0</v>
      </c>
      <c r="I343" s="202">
        <v>0</v>
      </c>
      <c r="J343" s="202">
        <v>0</v>
      </c>
      <c r="K343" s="202">
        <v>0</v>
      </c>
      <c r="L343" s="202">
        <v>0</v>
      </c>
      <c r="M343" s="202">
        <f t="shared" si="75"/>
        <v>0</v>
      </c>
      <c r="N343" s="174"/>
      <c r="Q343" s="171"/>
    </row>
    <row r="344" spans="1:17" ht="50.25" customHeight="1" x14ac:dyDescent="0.25">
      <c r="A344" s="400"/>
      <c r="B344" s="420"/>
      <c r="C344" s="228" t="s">
        <v>7</v>
      </c>
      <c r="D344" s="228" t="s">
        <v>109</v>
      </c>
      <c r="E344" s="202">
        <v>0</v>
      </c>
      <c r="F344" s="202">
        <v>0</v>
      </c>
      <c r="G344" s="202">
        <v>0</v>
      </c>
      <c r="H344" s="202">
        <v>0</v>
      </c>
      <c r="I344" s="202">
        <v>0</v>
      </c>
      <c r="J344" s="202">
        <v>0</v>
      </c>
      <c r="K344" s="202">
        <v>0</v>
      </c>
      <c r="L344" s="202">
        <v>0</v>
      </c>
      <c r="M344" s="202">
        <f t="shared" si="75"/>
        <v>0</v>
      </c>
      <c r="N344" s="174"/>
      <c r="Q344" s="171"/>
    </row>
    <row r="345" spans="1:17" ht="15.75" customHeight="1" x14ac:dyDescent="0.25">
      <c r="A345" s="407" t="s">
        <v>294</v>
      </c>
      <c r="B345" s="419" t="s">
        <v>97</v>
      </c>
      <c r="C345" s="251" t="s">
        <v>3</v>
      </c>
      <c r="D345" s="251">
        <v>784</v>
      </c>
      <c r="E345" s="202">
        <v>0</v>
      </c>
      <c r="F345" s="202">
        <f t="shared" ref="F345:L345" si="97">SUM(F346:F347)</f>
        <v>30000</v>
      </c>
      <c r="G345" s="202">
        <f t="shared" si="97"/>
        <v>40256.786719999996</v>
      </c>
      <c r="H345" s="202">
        <f t="shared" si="97"/>
        <v>10390.394990000001</v>
      </c>
      <c r="I345" s="202">
        <f t="shared" si="97"/>
        <v>0</v>
      </c>
      <c r="J345" s="202">
        <f t="shared" si="97"/>
        <v>0</v>
      </c>
      <c r="K345" s="202">
        <f t="shared" si="97"/>
        <v>0</v>
      </c>
      <c r="L345" s="202">
        <f t="shared" si="97"/>
        <v>0</v>
      </c>
      <c r="M345" s="202">
        <f t="shared" si="75"/>
        <v>80647.181710000004</v>
      </c>
      <c r="N345" s="174"/>
      <c r="Q345" s="171"/>
    </row>
    <row r="346" spans="1:17" ht="108" customHeight="1" x14ac:dyDescent="0.25">
      <c r="A346" s="393"/>
      <c r="B346" s="455"/>
      <c r="C346" s="228" t="s">
        <v>114</v>
      </c>
      <c r="D346" s="228">
        <v>784</v>
      </c>
      <c r="E346" s="202">
        <v>0</v>
      </c>
      <c r="F346" s="202">
        <f>F347*4</f>
        <v>24000</v>
      </c>
      <c r="G346" s="202">
        <v>38256.786719999996</v>
      </c>
      <c r="H346" s="202">
        <v>0</v>
      </c>
      <c r="I346" s="202">
        <v>0</v>
      </c>
      <c r="J346" s="202">
        <v>0</v>
      </c>
      <c r="K346" s="202">
        <v>0</v>
      </c>
      <c r="L346" s="202">
        <v>0</v>
      </c>
      <c r="M346" s="202">
        <f t="shared" si="75"/>
        <v>62256.786719999996</v>
      </c>
      <c r="N346" s="174"/>
      <c r="Q346" s="171"/>
    </row>
    <row r="347" spans="1:17" ht="15.75" x14ac:dyDescent="0.25">
      <c r="A347" s="393"/>
      <c r="B347" s="455"/>
      <c r="C347" s="228" t="s">
        <v>4</v>
      </c>
      <c r="D347" s="228">
        <v>784</v>
      </c>
      <c r="E347" s="202">
        <v>0</v>
      </c>
      <c r="F347" s="202">
        <v>6000</v>
      </c>
      <c r="G347" s="202">
        <v>2000</v>
      </c>
      <c r="H347" s="202">
        <f>7340+3050.39499</f>
        <v>10390.394990000001</v>
      </c>
      <c r="I347" s="202">
        <v>0</v>
      </c>
      <c r="J347" s="202">
        <v>0</v>
      </c>
      <c r="K347" s="202">
        <v>0</v>
      </c>
      <c r="L347" s="202">
        <v>0</v>
      </c>
      <c r="M347" s="202">
        <f t="shared" si="75"/>
        <v>18390.394990000001</v>
      </c>
      <c r="N347" s="174"/>
      <c r="Q347" s="171"/>
    </row>
    <row r="348" spans="1:17" ht="45" x14ac:dyDescent="0.25">
      <c r="A348" s="393"/>
      <c r="B348" s="455"/>
      <c r="C348" s="228" t="s">
        <v>15</v>
      </c>
      <c r="D348" s="228" t="s">
        <v>109</v>
      </c>
      <c r="E348" s="202">
        <v>0</v>
      </c>
      <c r="F348" s="202">
        <v>0</v>
      </c>
      <c r="G348" s="202">
        <v>0</v>
      </c>
      <c r="H348" s="202">
        <v>0</v>
      </c>
      <c r="I348" s="202">
        <v>0</v>
      </c>
      <c r="J348" s="202">
        <v>0</v>
      </c>
      <c r="K348" s="202">
        <v>0</v>
      </c>
      <c r="L348" s="202">
        <v>0</v>
      </c>
      <c r="M348" s="202">
        <f t="shared" si="75"/>
        <v>0</v>
      </c>
      <c r="N348" s="174"/>
      <c r="Q348" s="171"/>
    </row>
    <row r="349" spans="1:17" ht="81" customHeight="1" x14ac:dyDescent="0.25">
      <c r="A349" s="393"/>
      <c r="B349" s="455"/>
      <c r="C349" s="228" t="s">
        <v>5</v>
      </c>
      <c r="D349" s="228" t="s">
        <v>109</v>
      </c>
      <c r="E349" s="202">
        <v>0</v>
      </c>
      <c r="F349" s="202">
        <v>0</v>
      </c>
      <c r="G349" s="202">
        <v>0</v>
      </c>
      <c r="H349" s="202">
        <v>0</v>
      </c>
      <c r="I349" s="202">
        <v>0</v>
      </c>
      <c r="J349" s="202">
        <v>0</v>
      </c>
      <c r="K349" s="202">
        <v>0</v>
      </c>
      <c r="L349" s="202">
        <v>0</v>
      </c>
      <c r="M349" s="202">
        <f t="shared" si="75"/>
        <v>0</v>
      </c>
      <c r="N349" s="174"/>
      <c r="Q349" s="171"/>
    </row>
    <row r="350" spans="1:17" ht="64.5" customHeight="1" x14ac:dyDescent="0.25">
      <c r="A350" s="393"/>
      <c r="B350" s="455"/>
      <c r="C350" s="228" t="s">
        <v>6</v>
      </c>
      <c r="D350" s="228" t="s">
        <v>109</v>
      </c>
      <c r="E350" s="202">
        <v>0</v>
      </c>
      <c r="F350" s="202">
        <v>0</v>
      </c>
      <c r="G350" s="202">
        <v>0</v>
      </c>
      <c r="H350" s="202">
        <v>0</v>
      </c>
      <c r="I350" s="202">
        <v>0</v>
      </c>
      <c r="J350" s="202">
        <v>0</v>
      </c>
      <c r="K350" s="202">
        <v>0</v>
      </c>
      <c r="L350" s="202">
        <v>0</v>
      </c>
      <c r="M350" s="202">
        <f t="shared" si="75"/>
        <v>0</v>
      </c>
      <c r="N350" s="174"/>
      <c r="Q350" s="171"/>
    </row>
    <row r="351" spans="1:17" ht="45.75" customHeight="1" x14ac:dyDescent="0.25">
      <c r="A351" s="400"/>
      <c r="B351" s="420"/>
      <c r="C351" s="228" t="s">
        <v>7</v>
      </c>
      <c r="D351" s="228" t="s">
        <v>109</v>
      </c>
      <c r="E351" s="202">
        <v>0</v>
      </c>
      <c r="F351" s="202">
        <v>0</v>
      </c>
      <c r="G351" s="202">
        <v>0</v>
      </c>
      <c r="H351" s="202">
        <v>0</v>
      </c>
      <c r="I351" s="202">
        <v>0</v>
      </c>
      <c r="J351" s="202">
        <v>0</v>
      </c>
      <c r="K351" s="202">
        <v>0</v>
      </c>
      <c r="L351" s="202">
        <v>0</v>
      </c>
      <c r="M351" s="202">
        <f t="shared" si="75"/>
        <v>0</v>
      </c>
      <c r="N351" s="174"/>
      <c r="Q351" s="171"/>
    </row>
    <row r="352" spans="1:17" ht="15.75" customHeight="1" x14ac:dyDescent="0.25">
      <c r="A352" s="407" t="s">
        <v>295</v>
      </c>
      <c r="B352" s="419" t="s">
        <v>870</v>
      </c>
      <c r="C352" s="251" t="s">
        <v>3</v>
      </c>
      <c r="D352" s="251">
        <v>784</v>
      </c>
      <c r="E352" s="202">
        <f t="shared" ref="E352:L352" si="98">SUM(E353:E358)</f>
        <v>0</v>
      </c>
      <c r="F352" s="202">
        <f t="shared" si="98"/>
        <v>0</v>
      </c>
      <c r="G352" s="202">
        <f t="shared" si="98"/>
        <v>1500</v>
      </c>
      <c r="H352" s="202">
        <f t="shared" si="98"/>
        <v>1289.6050100000002</v>
      </c>
      <c r="I352" s="202">
        <f t="shared" si="98"/>
        <v>2000</v>
      </c>
      <c r="J352" s="202">
        <f t="shared" si="98"/>
        <v>2000</v>
      </c>
      <c r="K352" s="202">
        <f t="shared" si="98"/>
        <v>2000</v>
      </c>
      <c r="L352" s="202">
        <f t="shared" si="98"/>
        <v>2000</v>
      </c>
      <c r="M352" s="202">
        <f t="shared" si="75"/>
        <v>10789.605009999999</v>
      </c>
      <c r="N352" s="174"/>
      <c r="Q352" s="171"/>
    </row>
    <row r="353" spans="1:27" ht="75" x14ac:dyDescent="0.25">
      <c r="A353" s="393"/>
      <c r="B353" s="455"/>
      <c r="C353" s="228" t="s">
        <v>114</v>
      </c>
      <c r="D353" s="228" t="s">
        <v>109</v>
      </c>
      <c r="E353" s="202">
        <v>0</v>
      </c>
      <c r="F353" s="202">
        <v>0</v>
      </c>
      <c r="G353" s="202">
        <v>0</v>
      </c>
      <c r="H353" s="202">
        <v>0</v>
      </c>
      <c r="I353" s="202">
        <v>0</v>
      </c>
      <c r="J353" s="202">
        <v>0</v>
      </c>
      <c r="K353" s="202">
        <v>0</v>
      </c>
      <c r="L353" s="202">
        <v>0</v>
      </c>
      <c r="M353" s="202">
        <f t="shared" si="75"/>
        <v>0</v>
      </c>
      <c r="N353" s="174"/>
      <c r="Q353" s="171"/>
    </row>
    <row r="354" spans="1:27" ht="25.5" customHeight="1" x14ac:dyDescent="0.25">
      <c r="A354" s="393"/>
      <c r="B354" s="455"/>
      <c r="C354" s="228" t="s">
        <v>4</v>
      </c>
      <c r="D354" s="228">
        <v>784</v>
      </c>
      <c r="E354" s="202">
        <v>0</v>
      </c>
      <c r="F354" s="202">
        <v>0</v>
      </c>
      <c r="G354" s="202">
        <f>8600-7100</f>
        <v>1500</v>
      </c>
      <c r="H354" s="202">
        <f>3500-2181.4399-28.95509</f>
        <v>1289.6050100000002</v>
      </c>
      <c r="I354" s="202">
        <v>2000</v>
      </c>
      <c r="J354" s="202">
        <v>2000</v>
      </c>
      <c r="K354" s="202">
        <v>2000</v>
      </c>
      <c r="L354" s="202">
        <v>2000</v>
      </c>
      <c r="M354" s="202">
        <f t="shared" si="75"/>
        <v>10789.605009999999</v>
      </c>
      <c r="N354" s="174"/>
      <c r="Q354" s="171"/>
    </row>
    <row r="355" spans="1:27" ht="63" customHeight="1" x14ac:dyDescent="0.25">
      <c r="A355" s="393"/>
      <c r="B355" s="455"/>
      <c r="C355" s="228" t="s">
        <v>15</v>
      </c>
      <c r="D355" s="228" t="s">
        <v>109</v>
      </c>
      <c r="E355" s="202">
        <v>0</v>
      </c>
      <c r="F355" s="202">
        <v>0</v>
      </c>
      <c r="G355" s="202">
        <v>0</v>
      </c>
      <c r="H355" s="202">
        <v>0</v>
      </c>
      <c r="I355" s="202">
        <v>0</v>
      </c>
      <c r="J355" s="202">
        <v>0</v>
      </c>
      <c r="K355" s="202">
        <v>0</v>
      </c>
      <c r="L355" s="202">
        <v>0</v>
      </c>
      <c r="M355" s="202">
        <f t="shared" si="75"/>
        <v>0</v>
      </c>
      <c r="N355" s="174"/>
      <c r="Q355" s="171"/>
    </row>
    <row r="356" spans="1:27" ht="84.75" customHeight="1" x14ac:dyDescent="0.25">
      <c r="A356" s="393"/>
      <c r="B356" s="455"/>
      <c r="C356" s="228" t="s">
        <v>5</v>
      </c>
      <c r="D356" s="228" t="s">
        <v>109</v>
      </c>
      <c r="E356" s="202">
        <v>0</v>
      </c>
      <c r="F356" s="202">
        <v>0</v>
      </c>
      <c r="G356" s="202">
        <v>0</v>
      </c>
      <c r="H356" s="202">
        <v>0</v>
      </c>
      <c r="I356" s="202">
        <v>0</v>
      </c>
      <c r="J356" s="202">
        <v>0</v>
      </c>
      <c r="K356" s="202">
        <v>0</v>
      </c>
      <c r="L356" s="202">
        <v>0</v>
      </c>
      <c r="M356" s="202">
        <f t="shared" si="75"/>
        <v>0</v>
      </c>
      <c r="N356" s="174"/>
      <c r="Q356" s="171"/>
    </row>
    <row r="357" spans="1:27" ht="60" x14ac:dyDescent="0.25">
      <c r="A357" s="393"/>
      <c r="B357" s="455"/>
      <c r="C357" s="228" t="s">
        <v>6</v>
      </c>
      <c r="D357" s="228" t="s">
        <v>109</v>
      </c>
      <c r="E357" s="202">
        <v>0</v>
      </c>
      <c r="F357" s="202">
        <v>0</v>
      </c>
      <c r="G357" s="202">
        <v>0</v>
      </c>
      <c r="H357" s="202">
        <v>0</v>
      </c>
      <c r="I357" s="202">
        <v>0</v>
      </c>
      <c r="J357" s="202">
        <v>0</v>
      </c>
      <c r="K357" s="202">
        <v>0</v>
      </c>
      <c r="L357" s="202">
        <v>0</v>
      </c>
      <c r="M357" s="202">
        <f t="shared" si="75"/>
        <v>0</v>
      </c>
      <c r="N357" s="174"/>
      <c r="Q357" s="171"/>
    </row>
    <row r="358" spans="1:27" ht="56.25" customHeight="1" x14ac:dyDescent="0.25">
      <c r="A358" s="400"/>
      <c r="B358" s="420"/>
      <c r="C358" s="228" t="s">
        <v>7</v>
      </c>
      <c r="D358" s="228" t="s">
        <v>109</v>
      </c>
      <c r="E358" s="202">
        <v>0</v>
      </c>
      <c r="F358" s="202">
        <v>0</v>
      </c>
      <c r="G358" s="202">
        <v>0</v>
      </c>
      <c r="H358" s="202">
        <v>0</v>
      </c>
      <c r="I358" s="202">
        <v>0</v>
      </c>
      <c r="J358" s="202">
        <v>0</v>
      </c>
      <c r="K358" s="202">
        <v>0</v>
      </c>
      <c r="L358" s="202">
        <v>0</v>
      </c>
      <c r="M358" s="202">
        <f t="shared" si="75"/>
        <v>0</v>
      </c>
      <c r="N358" s="174"/>
      <c r="Q358" s="171"/>
    </row>
    <row r="359" spans="1:27" ht="15.75" customHeight="1" x14ac:dyDescent="0.25">
      <c r="A359" s="407" t="s">
        <v>296</v>
      </c>
      <c r="B359" s="419" t="s">
        <v>876</v>
      </c>
      <c r="C359" s="251" t="s">
        <v>3</v>
      </c>
      <c r="D359" s="251" t="s">
        <v>109</v>
      </c>
      <c r="E359" s="202">
        <f t="shared" ref="E359:L359" si="99">SUM(E360:E362)</f>
        <v>184728.9</v>
      </c>
      <c r="F359" s="202">
        <f t="shared" si="99"/>
        <v>163870.60842</v>
      </c>
      <c r="G359" s="202">
        <f t="shared" si="99"/>
        <v>142288</v>
      </c>
      <c r="H359" s="202">
        <f t="shared" si="99"/>
        <v>143627.20000000001</v>
      </c>
      <c r="I359" s="202">
        <f t="shared" si="99"/>
        <v>50156.7</v>
      </c>
      <c r="J359" s="202">
        <f t="shared" si="99"/>
        <v>46156.7</v>
      </c>
      <c r="K359" s="202">
        <f t="shared" si="99"/>
        <v>46156.7</v>
      </c>
      <c r="L359" s="202">
        <f t="shared" si="99"/>
        <v>46156.7</v>
      </c>
      <c r="M359" s="202">
        <f t="shared" si="75"/>
        <v>823141.50841999985</v>
      </c>
      <c r="N359" s="174"/>
      <c r="O359" s="176"/>
      <c r="Q359" s="171"/>
      <c r="Z359" s="176"/>
    </row>
    <row r="360" spans="1:27" ht="75" x14ac:dyDescent="0.25">
      <c r="A360" s="393"/>
      <c r="B360" s="455"/>
      <c r="C360" s="228" t="s">
        <v>114</v>
      </c>
      <c r="D360" s="228">
        <v>784</v>
      </c>
      <c r="E360" s="202">
        <v>116168.4</v>
      </c>
      <c r="F360" s="202">
        <f>90637.72842</f>
        <v>90637.728419999999</v>
      </c>
      <c r="G360" s="202">
        <v>88000</v>
      </c>
      <c r="H360" s="202">
        <v>82000</v>
      </c>
      <c r="I360" s="202">
        <v>0</v>
      </c>
      <c r="J360" s="202">
        <v>0</v>
      </c>
      <c r="K360" s="202">
        <v>0</v>
      </c>
      <c r="L360" s="202">
        <v>0</v>
      </c>
      <c r="M360" s="202">
        <f t="shared" si="75"/>
        <v>376806.12841999996</v>
      </c>
      <c r="N360" s="174"/>
      <c r="O360" s="176"/>
      <c r="P360" s="177"/>
      <c r="Q360" s="178"/>
      <c r="R360" s="177"/>
      <c r="S360" s="177"/>
      <c r="T360" s="177"/>
      <c r="U360" s="177"/>
      <c r="V360" s="177"/>
      <c r="W360" s="177"/>
      <c r="X360" s="177"/>
      <c r="Y360" s="177"/>
      <c r="Z360" s="176"/>
      <c r="AA360" s="179"/>
    </row>
    <row r="361" spans="1:27" ht="33" customHeight="1" x14ac:dyDescent="0.25">
      <c r="A361" s="393"/>
      <c r="B361" s="455"/>
      <c r="C361" s="228" t="s">
        <v>4</v>
      </c>
      <c r="D361" s="228">
        <v>784</v>
      </c>
      <c r="E361" s="202">
        <v>28000</v>
      </c>
      <c r="F361" s="202">
        <v>20000</v>
      </c>
      <c r="G361" s="202">
        <v>12000</v>
      </c>
      <c r="H361" s="202">
        <v>12000</v>
      </c>
      <c r="I361" s="202">
        <v>12000</v>
      </c>
      <c r="J361" s="202">
        <v>8000</v>
      </c>
      <c r="K361" s="202">
        <v>8000</v>
      </c>
      <c r="L361" s="202">
        <v>8000</v>
      </c>
      <c r="M361" s="202">
        <f t="shared" si="75"/>
        <v>108000</v>
      </c>
      <c r="N361" s="180"/>
      <c r="O361" s="181"/>
      <c r="P361" s="177"/>
      <c r="Q361" s="178"/>
      <c r="R361" s="177"/>
      <c r="S361" s="177"/>
      <c r="T361" s="177"/>
      <c r="U361" s="177"/>
      <c r="V361" s="177"/>
      <c r="W361" s="177"/>
      <c r="X361" s="177"/>
      <c r="Y361" s="177"/>
      <c r="Z361" s="176"/>
    </row>
    <row r="362" spans="1:27" ht="49.5" customHeight="1" x14ac:dyDescent="0.25">
      <c r="A362" s="393"/>
      <c r="B362" s="455"/>
      <c r="C362" s="228" t="s">
        <v>15</v>
      </c>
      <c r="D362" s="228" t="s">
        <v>109</v>
      </c>
      <c r="E362" s="202">
        <v>40560.5</v>
      </c>
      <c r="F362" s="202">
        <v>53232.88</v>
      </c>
      <c r="G362" s="202">
        <v>42288</v>
      </c>
      <c r="H362" s="202">
        <v>49627.199999999997</v>
      </c>
      <c r="I362" s="202">
        <v>38156.699999999997</v>
      </c>
      <c r="J362" s="202">
        <v>38156.699999999997</v>
      </c>
      <c r="K362" s="202">
        <v>38156.699999999997</v>
      </c>
      <c r="L362" s="202">
        <v>38156.699999999997</v>
      </c>
      <c r="M362" s="202">
        <f t="shared" si="75"/>
        <v>338335.38000000006</v>
      </c>
      <c r="N362" s="174"/>
      <c r="O362" s="181"/>
      <c r="Q362" s="171"/>
    </row>
    <row r="363" spans="1:27" ht="83.25" customHeight="1" x14ac:dyDescent="0.25">
      <c r="A363" s="393"/>
      <c r="B363" s="455"/>
      <c r="C363" s="228" t="s">
        <v>5</v>
      </c>
      <c r="D363" s="228" t="s">
        <v>109</v>
      </c>
      <c r="E363" s="202">
        <v>0</v>
      </c>
      <c r="F363" s="202">
        <v>0</v>
      </c>
      <c r="G363" s="202">
        <v>0</v>
      </c>
      <c r="H363" s="202">
        <v>0</v>
      </c>
      <c r="I363" s="202">
        <v>0</v>
      </c>
      <c r="J363" s="202">
        <v>0</v>
      </c>
      <c r="K363" s="202">
        <v>0</v>
      </c>
      <c r="L363" s="202">
        <v>0</v>
      </c>
      <c r="M363" s="202">
        <f t="shared" si="75"/>
        <v>0</v>
      </c>
      <c r="N363" s="174"/>
      <c r="O363" s="182"/>
      <c r="Q363" s="171"/>
    </row>
    <row r="364" spans="1:27" ht="60" x14ac:dyDescent="0.25">
      <c r="A364" s="393"/>
      <c r="B364" s="455"/>
      <c r="C364" s="228" t="s">
        <v>6</v>
      </c>
      <c r="D364" s="228" t="s">
        <v>109</v>
      </c>
      <c r="E364" s="202">
        <v>0</v>
      </c>
      <c r="F364" s="202">
        <v>0</v>
      </c>
      <c r="G364" s="202">
        <v>0</v>
      </c>
      <c r="H364" s="202">
        <v>0</v>
      </c>
      <c r="I364" s="202">
        <v>0</v>
      </c>
      <c r="J364" s="202">
        <v>0</v>
      </c>
      <c r="K364" s="202">
        <v>0</v>
      </c>
      <c r="L364" s="202">
        <v>0</v>
      </c>
      <c r="M364" s="202">
        <f t="shared" si="75"/>
        <v>0</v>
      </c>
      <c r="N364" s="174"/>
      <c r="Q364" s="171"/>
    </row>
    <row r="365" spans="1:27" ht="54" customHeight="1" x14ac:dyDescent="0.25">
      <c r="A365" s="400"/>
      <c r="B365" s="420"/>
      <c r="C365" s="228" t="s">
        <v>7</v>
      </c>
      <c r="D365" s="228" t="s">
        <v>109</v>
      </c>
      <c r="E365" s="202">
        <v>0</v>
      </c>
      <c r="F365" s="202">
        <v>0</v>
      </c>
      <c r="G365" s="202">
        <v>0</v>
      </c>
      <c r="H365" s="202">
        <v>0</v>
      </c>
      <c r="I365" s="202">
        <v>0</v>
      </c>
      <c r="J365" s="202">
        <v>0</v>
      </c>
      <c r="K365" s="202">
        <v>0</v>
      </c>
      <c r="L365" s="202">
        <v>0</v>
      </c>
      <c r="M365" s="202">
        <f t="shared" si="75"/>
        <v>0</v>
      </c>
      <c r="N365" s="174"/>
      <c r="Q365" s="171"/>
    </row>
    <row r="366" spans="1:27" ht="16.5" customHeight="1" x14ac:dyDescent="0.25">
      <c r="A366" s="407" t="s">
        <v>875</v>
      </c>
      <c r="B366" s="419" t="s">
        <v>877</v>
      </c>
      <c r="C366" s="251" t="s">
        <v>3</v>
      </c>
      <c r="D366" s="251" t="s">
        <v>109</v>
      </c>
      <c r="E366" s="202">
        <f t="shared" ref="E366:L366" si="100">SUM(E367:E369)</f>
        <v>0</v>
      </c>
      <c r="F366" s="202">
        <f t="shared" si="100"/>
        <v>0</v>
      </c>
      <c r="G366" s="202">
        <f t="shared" si="100"/>
        <v>0</v>
      </c>
      <c r="H366" s="202">
        <f t="shared" si="100"/>
        <v>0</v>
      </c>
      <c r="I366" s="202">
        <f t="shared" si="100"/>
        <v>27955</v>
      </c>
      <c r="J366" s="202">
        <f t="shared" si="100"/>
        <v>4000</v>
      </c>
      <c r="K366" s="202">
        <f t="shared" si="100"/>
        <v>4000</v>
      </c>
      <c r="L366" s="202">
        <f t="shared" si="100"/>
        <v>4000</v>
      </c>
      <c r="M366" s="202">
        <f t="shared" ref="M366:M372" si="101">SUM(E366:L366)</f>
        <v>39955</v>
      </c>
      <c r="N366" s="174"/>
      <c r="Q366" s="171"/>
    </row>
    <row r="367" spans="1:27" ht="105.75" customHeight="1" x14ac:dyDescent="0.25">
      <c r="A367" s="393"/>
      <c r="B367" s="455"/>
      <c r="C367" s="228" t="s">
        <v>114</v>
      </c>
      <c r="D367" s="228">
        <v>784</v>
      </c>
      <c r="E367" s="202">
        <v>0</v>
      </c>
      <c r="F367" s="202">
        <v>0</v>
      </c>
      <c r="G367" s="202">
        <v>0</v>
      </c>
      <c r="H367" s="202">
        <v>0</v>
      </c>
      <c r="I367" s="202">
        <v>19500</v>
      </c>
      <c r="J367" s="202">
        <v>0</v>
      </c>
      <c r="K367" s="202">
        <v>0</v>
      </c>
      <c r="L367" s="202">
        <v>0</v>
      </c>
      <c r="M367" s="202">
        <f t="shared" si="101"/>
        <v>19500</v>
      </c>
      <c r="N367" s="174"/>
      <c r="Q367" s="171"/>
    </row>
    <row r="368" spans="1:27" ht="30" customHeight="1" x14ac:dyDescent="0.25">
      <c r="A368" s="393"/>
      <c r="B368" s="455"/>
      <c r="C368" s="228" t="s">
        <v>4</v>
      </c>
      <c r="D368" s="228">
        <v>784</v>
      </c>
      <c r="E368" s="202">
        <v>0</v>
      </c>
      <c r="F368" s="202">
        <v>0</v>
      </c>
      <c r="G368" s="202">
        <v>0</v>
      </c>
      <c r="H368" s="202">
        <v>0</v>
      </c>
      <c r="I368" s="202">
        <v>4000</v>
      </c>
      <c r="J368" s="202">
        <v>4000</v>
      </c>
      <c r="K368" s="202">
        <v>4000</v>
      </c>
      <c r="L368" s="202">
        <v>4000</v>
      </c>
      <c r="M368" s="202">
        <f t="shared" si="101"/>
        <v>16000</v>
      </c>
      <c r="N368" s="174"/>
      <c r="Q368" s="171"/>
    </row>
    <row r="369" spans="1:17" ht="58.5" customHeight="1" x14ac:dyDescent="0.25">
      <c r="A369" s="393"/>
      <c r="B369" s="455"/>
      <c r="C369" s="228" t="s">
        <v>15</v>
      </c>
      <c r="D369" s="228" t="s">
        <v>109</v>
      </c>
      <c r="E369" s="202">
        <v>0</v>
      </c>
      <c r="F369" s="202">
        <v>0</v>
      </c>
      <c r="G369" s="202">
        <v>0</v>
      </c>
      <c r="H369" s="202">
        <v>0</v>
      </c>
      <c r="I369" s="202">
        <v>4455</v>
      </c>
      <c r="J369" s="202">
        <v>0</v>
      </c>
      <c r="K369" s="202">
        <v>0</v>
      </c>
      <c r="L369" s="202">
        <v>0</v>
      </c>
      <c r="M369" s="202">
        <f t="shared" si="101"/>
        <v>4455</v>
      </c>
      <c r="N369" s="174"/>
      <c r="Q369" s="171"/>
    </row>
    <row r="370" spans="1:17" ht="73.5" customHeight="1" x14ac:dyDescent="0.25">
      <c r="A370" s="393"/>
      <c r="B370" s="455"/>
      <c r="C370" s="228" t="s">
        <v>5</v>
      </c>
      <c r="D370" s="228" t="s">
        <v>109</v>
      </c>
      <c r="E370" s="202">
        <v>0</v>
      </c>
      <c r="F370" s="202">
        <v>0</v>
      </c>
      <c r="G370" s="202">
        <v>0</v>
      </c>
      <c r="H370" s="202">
        <v>0</v>
      </c>
      <c r="I370" s="202">
        <v>0</v>
      </c>
      <c r="J370" s="202">
        <v>0</v>
      </c>
      <c r="K370" s="202">
        <v>0</v>
      </c>
      <c r="L370" s="202">
        <v>0</v>
      </c>
      <c r="M370" s="202">
        <f t="shared" si="101"/>
        <v>0</v>
      </c>
      <c r="N370" s="174"/>
      <c r="Q370" s="171"/>
    </row>
    <row r="371" spans="1:17" ht="75" customHeight="1" x14ac:dyDescent="0.25">
      <c r="A371" s="393"/>
      <c r="B371" s="455"/>
      <c r="C371" s="228" t="s">
        <v>6</v>
      </c>
      <c r="D371" s="228" t="s">
        <v>109</v>
      </c>
      <c r="E371" s="202">
        <v>0</v>
      </c>
      <c r="F371" s="202">
        <v>0</v>
      </c>
      <c r="G371" s="202">
        <v>0</v>
      </c>
      <c r="H371" s="202">
        <v>0</v>
      </c>
      <c r="I371" s="202">
        <v>0</v>
      </c>
      <c r="J371" s="202">
        <v>0</v>
      </c>
      <c r="K371" s="202">
        <v>0</v>
      </c>
      <c r="L371" s="202">
        <v>0</v>
      </c>
      <c r="M371" s="202">
        <f t="shared" si="101"/>
        <v>0</v>
      </c>
      <c r="N371" s="174"/>
      <c r="Q371" s="171"/>
    </row>
    <row r="372" spans="1:17" ht="55.5" customHeight="1" x14ac:dyDescent="0.25">
      <c r="A372" s="400"/>
      <c r="B372" s="420"/>
      <c r="C372" s="228" t="s">
        <v>7</v>
      </c>
      <c r="D372" s="228" t="s">
        <v>109</v>
      </c>
      <c r="E372" s="202">
        <v>0</v>
      </c>
      <c r="F372" s="202">
        <v>0</v>
      </c>
      <c r="G372" s="202">
        <v>0</v>
      </c>
      <c r="H372" s="202">
        <v>0</v>
      </c>
      <c r="I372" s="202">
        <v>0</v>
      </c>
      <c r="J372" s="202">
        <v>0</v>
      </c>
      <c r="K372" s="202">
        <v>0</v>
      </c>
      <c r="L372" s="202">
        <v>0</v>
      </c>
      <c r="M372" s="202">
        <f t="shared" si="101"/>
        <v>0</v>
      </c>
      <c r="N372" s="174"/>
      <c r="Q372" s="171"/>
    </row>
    <row r="373" spans="1:17" ht="20.25" customHeight="1" x14ac:dyDescent="0.25">
      <c r="A373" s="407" t="s">
        <v>878</v>
      </c>
      <c r="B373" s="419" t="s">
        <v>879</v>
      </c>
      <c r="C373" s="251" t="s">
        <v>3</v>
      </c>
      <c r="D373" s="251" t="s">
        <v>109</v>
      </c>
      <c r="E373" s="202">
        <f t="shared" ref="E373:L373" si="102">SUM(E374:E376)</f>
        <v>0</v>
      </c>
      <c r="F373" s="202">
        <f t="shared" si="102"/>
        <v>0</v>
      </c>
      <c r="G373" s="202">
        <f t="shared" si="102"/>
        <v>0</v>
      </c>
      <c r="H373" s="202">
        <f t="shared" si="102"/>
        <v>0</v>
      </c>
      <c r="I373" s="202">
        <f t="shared" si="102"/>
        <v>500</v>
      </c>
      <c r="J373" s="202">
        <f t="shared" si="102"/>
        <v>0</v>
      </c>
      <c r="K373" s="202">
        <f t="shared" si="102"/>
        <v>0</v>
      </c>
      <c r="L373" s="202">
        <f t="shared" si="102"/>
        <v>0</v>
      </c>
      <c r="M373" s="202">
        <f t="shared" ref="M373:M379" si="103">SUM(E373:L373)</f>
        <v>500</v>
      </c>
      <c r="N373" s="174"/>
      <c r="Q373" s="171"/>
    </row>
    <row r="374" spans="1:17" ht="94.5" customHeight="1" x14ac:dyDescent="0.25">
      <c r="A374" s="393"/>
      <c r="B374" s="455"/>
      <c r="C374" s="228" t="s">
        <v>114</v>
      </c>
      <c r="D374" s="228">
        <v>784</v>
      </c>
      <c r="E374" s="202">
        <v>0</v>
      </c>
      <c r="F374" s="202">
        <v>0</v>
      </c>
      <c r="G374" s="202">
        <v>0</v>
      </c>
      <c r="H374" s="202">
        <v>0</v>
      </c>
      <c r="I374" s="202">
        <v>0</v>
      </c>
      <c r="J374" s="202">
        <v>0</v>
      </c>
      <c r="K374" s="202">
        <v>0</v>
      </c>
      <c r="L374" s="202">
        <v>0</v>
      </c>
      <c r="M374" s="202">
        <f t="shared" si="103"/>
        <v>0</v>
      </c>
      <c r="N374" s="174"/>
      <c r="Q374" s="171"/>
    </row>
    <row r="375" spans="1:17" ht="34.5" customHeight="1" x14ac:dyDescent="0.25">
      <c r="A375" s="393"/>
      <c r="B375" s="455"/>
      <c r="C375" s="228" t="s">
        <v>4</v>
      </c>
      <c r="D375" s="228">
        <v>784</v>
      </c>
      <c r="E375" s="202">
        <v>0</v>
      </c>
      <c r="F375" s="202">
        <v>0</v>
      </c>
      <c r="G375" s="202">
        <v>0</v>
      </c>
      <c r="H375" s="202">
        <v>0</v>
      </c>
      <c r="I375" s="202">
        <v>500</v>
      </c>
      <c r="J375" s="202">
        <v>0</v>
      </c>
      <c r="K375" s="202">
        <v>0</v>
      </c>
      <c r="L375" s="202">
        <v>0</v>
      </c>
      <c r="M375" s="202">
        <f t="shared" si="103"/>
        <v>500</v>
      </c>
      <c r="N375" s="174"/>
      <c r="Q375" s="171"/>
    </row>
    <row r="376" spans="1:17" ht="61.5" customHeight="1" x14ac:dyDescent="0.25">
      <c r="A376" s="393"/>
      <c r="B376" s="455"/>
      <c r="C376" s="228" t="s">
        <v>15</v>
      </c>
      <c r="D376" s="228" t="s">
        <v>109</v>
      </c>
      <c r="E376" s="202">
        <v>0</v>
      </c>
      <c r="F376" s="202">
        <v>0</v>
      </c>
      <c r="G376" s="202">
        <v>0</v>
      </c>
      <c r="H376" s="202">
        <v>0</v>
      </c>
      <c r="I376" s="202">
        <v>0</v>
      </c>
      <c r="J376" s="202">
        <v>0</v>
      </c>
      <c r="K376" s="202">
        <v>0</v>
      </c>
      <c r="L376" s="202">
        <v>0</v>
      </c>
      <c r="M376" s="202">
        <f t="shared" si="103"/>
        <v>0</v>
      </c>
      <c r="N376" s="174"/>
      <c r="Q376" s="171"/>
    </row>
    <row r="377" spans="1:17" ht="66.75" customHeight="1" x14ac:dyDescent="0.25">
      <c r="A377" s="393"/>
      <c r="B377" s="455"/>
      <c r="C377" s="228" t="s">
        <v>5</v>
      </c>
      <c r="D377" s="228" t="s">
        <v>109</v>
      </c>
      <c r="E377" s="202">
        <v>0</v>
      </c>
      <c r="F377" s="202">
        <v>0</v>
      </c>
      <c r="G377" s="202">
        <v>0</v>
      </c>
      <c r="H377" s="202">
        <v>0</v>
      </c>
      <c r="I377" s="202">
        <v>0</v>
      </c>
      <c r="J377" s="202">
        <v>0</v>
      </c>
      <c r="K377" s="202">
        <v>0</v>
      </c>
      <c r="L377" s="202">
        <v>0</v>
      </c>
      <c r="M377" s="202">
        <f t="shared" si="103"/>
        <v>0</v>
      </c>
      <c r="N377" s="174"/>
      <c r="Q377" s="171"/>
    </row>
    <row r="378" spans="1:17" ht="76.5" customHeight="1" x14ac:dyDescent="0.25">
      <c r="A378" s="393"/>
      <c r="B378" s="455"/>
      <c r="C378" s="228" t="s">
        <v>6</v>
      </c>
      <c r="D378" s="228" t="s">
        <v>109</v>
      </c>
      <c r="E378" s="202">
        <v>0</v>
      </c>
      <c r="F378" s="202">
        <v>0</v>
      </c>
      <c r="G378" s="202">
        <v>0</v>
      </c>
      <c r="H378" s="202">
        <v>0</v>
      </c>
      <c r="I378" s="202">
        <v>0</v>
      </c>
      <c r="J378" s="202">
        <v>0</v>
      </c>
      <c r="K378" s="202">
        <v>0</v>
      </c>
      <c r="L378" s="202">
        <v>0</v>
      </c>
      <c r="M378" s="202">
        <f t="shared" si="103"/>
        <v>0</v>
      </c>
      <c r="N378" s="174"/>
      <c r="Q378" s="171"/>
    </row>
    <row r="379" spans="1:17" ht="55.5" customHeight="1" x14ac:dyDescent="0.25">
      <c r="A379" s="400"/>
      <c r="B379" s="420"/>
      <c r="C379" s="228" t="s">
        <v>7</v>
      </c>
      <c r="D379" s="228" t="s">
        <v>109</v>
      </c>
      <c r="E379" s="202">
        <v>0</v>
      </c>
      <c r="F379" s="202">
        <v>0</v>
      </c>
      <c r="G379" s="202">
        <v>0</v>
      </c>
      <c r="H379" s="202">
        <v>0</v>
      </c>
      <c r="I379" s="202">
        <v>0</v>
      </c>
      <c r="J379" s="202">
        <v>0</v>
      </c>
      <c r="K379" s="202">
        <v>0</v>
      </c>
      <c r="L379" s="202">
        <v>0</v>
      </c>
      <c r="M379" s="202">
        <f t="shared" si="103"/>
        <v>0</v>
      </c>
      <c r="N379" s="174"/>
      <c r="Q379" s="171"/>
    </row>
    <row r="380" spans="1:17" ht="15.75" customHeight="1" x14ac:dyDescent="0.25">
      <c r="A380" s="405" t="s">
        <v>25</v>
      </c>
      <c r="B380" s="423" t="s">
        <v>185</v>
      </c>
      <c r="C380" s="251" t="s">
        <v>3</v>
      </c>
      <c r="D380" s="251">
        <v>784</v>
      </c>
      <c r="E380" s="202">
        <f t="shared" ref="E380:L386" si="104">E387+E394+E401+E408+E415</f>
        <v>1705</v>
      </c>
      <c r="F380" s="202">
        <f t="shared" si="104"/>
        <v>635</v>
      </c>
      <c r="G380" s="202">
        <f t="shared" si="104"/>
        <v>64.19</v>
      </c>
      <c r="H380" s="202">
        <f t="shared" si="104"/>
        <v>55</v>
      </c>
      <c r="I380" s="202">
        <f t="shared" si="104"/>
        <v>55</v>
      </c>
      <c r="J380" s="202">
        <f t="shared" si="104"/>
        <v>55</v>
      </c>
      <c r="K380" s="202">
        <f t="shared" si="104"/>
        <v>55</v>
      </c>
      <c r="L380" s="202">
        <f t="shared" si="104"/>
        <v>55</v>
      </c>
      <c r="M380" s="202">
        <f t="shared" ref="M380:M464" si="105">SUM(E380:L380)</f>
        <v>2679.19</v>
      </c>
      <c r="N380" s="174"/>
      <c r="Q380" s="171"/>
    </row>
    <row r="381" spans="1:17" ht="75" x14ac:dyDescent="0.25">
      <c r="A381" s="422"/>
      <c r="B381" s="424"/>
      <c r="C381" s="228" t="s">
        <v>114</v>
      </c>
      <c r="D381" s="228" t="s">
        <v>109</v>
      </c>
      <c r="E381" s="202">
        <f t="shared" si="104"/>
        <v>0</v>
      </c>
      <c r="F381" s="202">
        <f t="shared" si="104"/>
        <v>0</v>
      </c>
      <c r="G381" s="202">
        <f t="shared" si="104"/>
        <v>0</v>
      </c>
      <c r="H381" s="202">
        <f t="shared" si="104"/>
        <v>0</v>
      </c>
      <c r="I381" s="202">
        <f t="shared" si="104"/>
        <v>0</v>
      </c>
      <c r="J381" s="202">
        <f t="shared" si="104"/>
        <v>0</v>
      </c>
      <c r="K381" s="202">
        <f t="shared" si="104"/>
        <v>0</v>
      </c>
      <c r="L381" s="202">
        <f t="shared" si="104"/>
        <v>0</v>
      </c>
      <c r="M381" s="202">
        <f t="shared" si="105"/>
        <v>0</v>
      </c>
      <c r="N381" s="174"/>
      <c r="Q381" s="171"/>
    </row>
    <row r="382" spans="1:17" ht="28.5" customHeight="1" x14ac:dyDescent="0.25">
      <c r="A382" s="422"/>
      <c r="B382" s="424"/>
      <c r="C382" s="228" t="s">
        <v>4</v>
      </c>
      <c r="D382" s="228">
        <v>784</v>
      </c>
      <c r="E382" s="202">
        <f>E389+E396+E403+E410+E417</f>
        <v>1705</v>
      </c>
      <c r="F382" s="202">
        <f t="shared" ref="F382:L382" si="106">F389+F396+F403+F410+F417</f>
        <v>635</v>
      </c>
      <c r="G382" s="202">
        <f t="shared" si="106"/>
        <v>64.19</v>
      </c>
      <c r="H382" s="202">
        <f>H389+H396+H403+H410+H417</f>
        <v>55</v>
      </c>
      <c r="I382" s="202">
        <f t="shared" si="106"/>
        <v>55</v>
      </c>
      <c r="J382" s="202">
        <f t="shared" si="106"/>
        <v>55</v>
      </c>
      <c r="K382" s="202">
        <f t="shared" si="106"/>
        <v>55</v>
      </c>
      <c r="L382" s="202">
        <f t="shared" si="106"/>
        <v>55</v>
      </c>
      <c r="M382" s="202">
        <f t="shared" si="105"/>
        <v>2679.19</v>
      </c>
      <c r="N382" s="174"/>
      <c r="Q382" s="171"/>
    </row>
    <row r="383" spans="1:17" ht="45" x14ac:dyDescent="0.25">
      <c r="A383" s="422"/>
      <c r="B383" s="424"/>
      <c r="C383" s="228" t="s">
        <v>15</v>
      </c>
      <c r="D383" s="228" t="s">
        <v>109</v>
      </c>
      <c r="E383" s="202">
        <f t="shared" si="104"/>
        <v>0</v>
      </c>
      <c r="F383" s="202">
        <f t="shared" si="104"/>
        <v>0</v>
      </c>
      <c r="G383" s="202">
        <f t="shared" si="104"/>
        <v>0</v>
      </c>
      <c r="H383" s="202">
        <f t="shared" si="104"/>
        <v>0</v>
      </c>
      <c r="I383" s="202">
        <f t="shared" si="104"/>
        <v>0</v>
      </c>
      <c r="J383" s="202">
        <f t="shared" si="104"/>
        <v>0</v>
      </c>
      <c r="K383" s="202">
        <f t="shared" si="104"/>
        <v>0</v>
      </c>
      <c r="L383" s="202">
        <f t="shared" si="104"/>
        <v>0</v>
      </c>
      <c r="M383" s="202">
        <f t="shared" si="105"/>
        <v>0</v>
      </c>
      <c r="N383" s="174"/>
      <c r="Q383" s="171"/>
    </row>
    <row r="384" spans="1:17" ht="75" customHeight="1" x14ac:dyDescent="0.25">
      <c r="A384" s="422"/>
      <c r="B384" s="424"/>
      <c r="C384" s="228" t="s">
        <v>5</v>
      </c>
      <c r="D384" s="228" t="s">
        <v>109</v>
      </c>
      <c r="E384" s="202">
        <f t="shared" si="104"/>
        <v>0</v>
      </c>
      <c r="F384" s="202">
        <f t="shared" si="104"/>
        <v>0</v>
      </c>
      <c r="G384" s="202">
        <f t="shared" si="104"/>
        <v>0</v>
      </c>
      <c r="H384" s="202">
        <f t="shared" si="104"/>
        <v>0</v>
      </c>
      <c r="I384" s="202">
        <f t="shared" si="104"/>
        <v>0</v>
      </c>
      <c r="J384" s="202">
        <f t="shared" si="104"/>
        <v>0</v>
      </c>
      <c r="K384" s="202">
        <f t="shared" si="104"/>
        <v>0</v>
      </c>
      <c r="L384" s="202">
        <f t="shared" si="104"/>
        <v>0</v>
      </c>
      <c r="M384" s="202">
        <f t="shared" si="105"/>
        <v>0</v>
      </c>
      <c r="N384" s="174"/>
      <c r="Q384" s="171"/>
    </row>
    <row r="385" spans="1:17" ht="63.75" customHeight="1" x14ac:dyDescent="0.25">
      <c r="A385" s="422"/>
      <c r="B385" s="424"/>
      <c r="C385" s="228" t="s">
        <v>6</v>
      </c>
      <c r="D385" s="228" t="s">
        <v>109</v>
      </c>
      <c r="E385" s="202">
        <f t="shared" si="104"/>
        <v>0</v>
      </c>
      <c r="F385" s="202">
        <f t="shared" si="104"/>
        <v>0</v>
      </c>
      <c r="G385" s="202">
        <f t="shared" si="104"/>
        <v>0</v>
      </c>
      <c r="H385" s="202">
        <f t="shared" si="104"/>
        <v>0</v>
      </c>
      <c r="I385" s="202">
        <f t="shared" si="104"/>
        <v>0</v>
      </c>
      <c r="J385" s="202">
        <f t="shared" si="104"/>
        <v>0</v>
      </c>
      <c r="K385" s="202">
        <f t="shared" si="104"/>
        <v>0</v>
      </c>
      <c r="L385" s="202">
        <f t="shared" si="104"/>
        <v>0</v>
      </c>
      <c r="M385" s="202">
        <f t="shared" si="105"/>
        <v>0</v>
      </c>
      <c r="N385" s="174"/>
      <c r="Q385" s="171"/>
    </row>
    <row r="386" spans="1:17" ht="51" customHeight="1" x14ac:dyDescent="0.25">
      <c r="A386" s="406"/>
      <c r="B386" s="425"/>
      <c r="C386" s="228" t="s">
        <v>7</v>
      </c>
      <c r="D386" s="228" t="s">
        <v>109</v>
      </c>
      <c r="E386" s="202">
        <f t="shared" si="104"/>
        <v>0</v>
      </c>
      <c r="F386" s="202">
        <f t="shared" si="104"/>
        <v>0</v>
      </c>
      <c r="G386" s="202">
        <f t="shared" si="104"/>
        <v>0</v>
      </c>
      <c r="H386" s="202">
        <f t="shared" si="104"/>
        <v>0</v>
      </c>
      <c r="I386" s="202">
        <f t="shared" si="104"/>
        <v>0</v>
      </c>
      <c r="J386" s="202">
        <f t="shared" si="104"/>
        <v>0</v>
      </c>
      <c r="K386" s="202">
        <f t="shared" si="104"/>
        <v>0</v>
      </c>
      <c r="L386" s="202">
        <f t="shared" si="104"/>
        <v>0</v>
      </c>
      <c r="M386" s="202">
        <f t="shared" si="105"/>
        <v>0</v>
      </c>
      <c r="N386" s="174"/>
      <c r="Q386" s="171"/>
    </row>
    <row r="387" spans="1:17" ht="15.75" customHeight="1" x14ac:dyDescent="0.25">
      <c r="A387" s="407" t="s">
        <v>9</v>
      </c>
      <c r="B387" s="419" t="s">
        <v>137</v>
      </c>
      <c r="C387" s="251" t="s">
        <v>3</v>
      </c>
      <c r="D387" s="251">
        <v>784</v>
      </c>
      <c r="E387" s="202">
        <f t="shared" ref="E387:L387" si="107">SUM(E388:E390)</f>
        <v>580</v>
      </c>
      <c r="F387" s="202">
        <f t="shared" si="107"/>
        <v>580</v>
      </c>
      <c r="G387" s="202">
        <f t="shared" si="107"/>
        <v>64.19</v>
      </c>
      <c r="H387" s="202">
        <f t="shared" si="107"/>
        <v>0</v>
      </c>
      <c r="I387" s="202">
        <f t="shared" si="107"/>
        <v>0</v>
      </c>
      <c r="J387" s="202">
        <f t="shared" si="107"/>
        <v>0</v>
      </c>
      <c r="K387" s="202">
        <f t="shared" si="107"/>
        <v>0</v>
      </c>
      <c r="L387" s="202">
        <f t="shared" si="107"/>
        <v>0</v>
      </c>
      <c r="M387" s="202">
        <f t="shared" si="105"/>
        <v>1224.19</v>
      </c>
      <c r="N387" s="174"/>
      <c r="Q387" s="171"/>
    </row>
    <row r="388" spans="1:17" ht="75" x14ac:dyDescent="0.25">
      <c r="A388" s="393"/>
      <c r="B388" s="455"/>
      <c r="C388" s="228" t="s">
        <v>114</v>
      </c>
      <c r="D388" s="228" t="s">
        <v>109</v>
      </c>
      <c r="E388" s="202">
        <v>0</v>
      </c>
      <c r="F388" s="202">
        <v>0</v>
      </c>
      <c r="G388" s="202">
        <v>0</v>
      </c>
      <c r="H388" s="202">
        <v>0</v>
      </c>
      <c r="I388" s="202">
        <v>0</v>
      </c>
      <c r="J388" s="202">
        <v>0</v>
      </c>
      <c r="K388" s="202">
        <v>0</v>
      </c>
      <c r="L388" s="202">
        <v>0</v>
      </c>
      <c r="M388" s="202">
        <f t="shared" si="105"/>
        <v>0</v>
      </c>
      <c r="N388" s="174"/>
      <c r="Q388" s="171"/>
    </row>
    <row r="389" spans="1:17" ht="24" customHeight="1" x14ac:dyDescent="0.25">
      <c r="A389" s="393"/>
      <c r="B389" s="455"/>
      <c r="C389" s="228" t="s">
        <v>4</v>
      </c>
      <c r="D389" s="228">
        <v>784</v>
      </c>
      <c r="E389" s="202">
        <v>580</v>
      </c>
      <c r="F389" s="202">
        <v>580</v>
      </c>
      <c r="G389" s="202">
        <v>64.19</v>
      </c>
      <c r="H389" s="202">
        <f>580-580</f>
        <v>0</v>
      </c>
      <c r="I389" s="202">
        <v>0</v>
      </c>
      <c r="J389" s="202">
        <v>0</v>
      </c>
      <c r="K389" s="202">
        <v>0</v>
      </c>
      <c r="L389" s="202">
        <v>0</v>
      </c>
      <c r="M389" s="202">
        <f t="shared" si="105"/>
        <v>1224.19</v>
      </c>
      <c r="N389" s="174"/>
      <c r="Q389" s="171"/>
    </row>
    <row r="390" spans="1:17" ht="45" x14ac:dyDescent="0.25">
      <c r="A390" s="393"/>
      <c r="B390" s="455"/>
      <c r="C390" s="228" t="s">
        <v>15</v>
      </c>
      <c r="D390" s="228" t="s">
        <v>109</v>
      </c>
      <c r="E390" s="202">
        <v>0</v>
      </c>
      <c r="F390" s="202">
        <v>0</v>
      </c>
      <c r="G390" s="202">
        <v>0</v>
      </c>
      <c r="H390" s="202">
        <v>0</v>
      </c>
      <c r="I390" s="202">
        <v>0</v>
      </c>
      <c r="J390" s="202">
        <v>0</v>
      </c>
      <c r="K390" s="202">
        <v>0</v>
      </c>
      <c r="L390" s="202">
        <v>0</v>
      </c>
      <c r="M390" s="202">
        <f t="shared" si="105"/>
        <v>0</v>
      </c>
      <c r="N390" s="174"/>
      <c r="Q390" s="171"/>
    </row>
    <row r="391" spans="1:17" ht="66" customHeight="1" x14ac:dyDescent="0.25">
      <c r="A391" s="393"/>
      <c r="B391" s="455"/>
      <c r="C391" s="228" t="s">
        <v>5</v>
      </c>
      <c r="D391" s="228" t="s">
        <v>109</v>
      </c>
      <c r="E391" s="202">
        <v>0</v>
      </c>
      <c r="F391" s="202">
        <v>0</v>
      </c>
      <c r="G391" s="202">
        <v>0</v>
      </c>
      <c r="H391" s="202">
        <v>0</v>
      </c>
      <c r="I391" s="202">
        <v>0</v>
      </c>
      <c r="J391" s="202">
        <v>0</v>
      </c>
      <c r="K391" s="202">
        <v>0</v>
      </c>
      <c r="L391" s="202">
        <v>0</v>
      </c>
      <c r="M391" s="202">
        <f t="shared" si="105"/>
        <v>0</v>
      </c>
      <c r="N391" s="174"/>
      <c r="Q391" s="171"/>
    </row>
    <row r="392" spans="1:17" ht="60" x14ac:dyDescent="0.25">
      <c r="A392" s="393"/>
      <c r="B392" s="455"/>
      <c r="C392" s="228" t="s">
        <v>6</v>
      </c>
      <c r="D392" s="228" t="s">
        <v>109</v>
      </c>
      <c r="E392" s="202">
        <v>0</v>
      </c>
      <c r="F392" s="202">
        <v>0</v>
      </c>
      <c r="G392" s="202">
        <v>0</v>
      </c>
      <c r="H392" s="202">
        <v>0</v>
      </c>
      <c r="I392" s="202">
        <v>0</v>
      </c>
      <c r="J392" s="202">
        <v>0</v>
      </c>
      <c r="K392" s="202">
        <v>0</v>
      </c>
      <c r="L392" s="202">
        <v>0</v>
      </c>
      <c r="M392" s="202">
        <f t="shared" si="105"/>
        <v>0</v>
      </c>
      <c r="N392" s="174"/>
      <c r="Q392" s="171"/>
    </row>
    <row r="393" spans="1:17" ht="45.75" customHeight="1" x14ac:dyDescent="0.25">
      <c r="A393" s="400"/>
      <c r="B393" s="420"/>
      <c r="C393" s="228" t="s">
        <v>7</v>
      </c>
      <c r="D393" s="228" t="s">
        <v>109</v>
      </c>
      <c r="E393" s="202">
        <v>0</v>
      </c>
      <c r="F393" s="202">
        <v>0</v>
      </c>
      <c r="G393" s="202">
        <v>0</v>
      </c>
      <c r="H393" s="202">
        <v>0</v>
      </c>
      <c r="I393" s="202">
        <v>0</v>
      </c>
      <c r="J393" s="202">
        <v>0</v>
      </c>
      <c r="K393" s="202">
        <v>0</v>
      </c>
      <c r="L393" s="202">
        <v>0</v>
      </c>
      <c r="M393" s="202">
        <f t="shared" si="105"/>
        <v>0</v>
      </c>
      <c r="N393" s="174"/>
      <c r="Q393" s="171"/>
    </row>
    <row r="394" spans="1:17" ht="15.75" customHeight="1" x14ac:dyDescent="0.25">
      <c r="A394" s="407" t="s">
        <v>297</v>
      </c>
      <c r="B394" s="419" t="s">
        <v>68</v>
      </c>
      <c r="C394" s="251" t="s">
        <v>3</v>
      </c>
      <c r="D394" s="251">
        <v>784</v>
      </c>
      <c r="E394" s="202">
        <f t="shared" ref="E394:L394" si="108">SUM(E395:E397)</f>
        <v>0</v>
      </c>
      <c r="F394" s="202">
        <f t="shared" si="108"/>
        <v>55</v>
      </c>
      <c r="G394" s="202">
        <f t="shared" si="108"/>
        <v>0</v>
      </c>
      <c r="H394" s="202">
        <f t="shared" si="108"/>
        <v>55</v>
      </c>
      <c r="I394" s="202">
        <f t="shared" si="108"/>
        <v>55</v>
      </c>
      <c r="J394" s="202">
        <f t="shared" si="108"/>
        <v>55</v>
      </c>
      <c r="K394" s="202">
        <f t="shared" si="108"/>
        <v>55</v>
      </c>
      <c r="L394" s="202">
        <f t="shared" si="108"/>
        <v>55</v>
      </c>
      <c r="M394" s="202">
        <f t="shared" si="105"/>
        <v>330</v>
      </c>
      <c r="N394" s="174"/>
      <c r="Q394" s="171"/>
    </row>
    <row r="395" spans="1:17" ht="75" x14ac:dyDescent="0.25">
      <c r="A395" s="393"/>
      <c r="B395" s="455"/>
      <c r="C395" s="228" t="s">
        <v>114</v>
      </c>
      <c r="D395" s="228" t="s">
        <v>109</v>
      </c>
      <c r="E395" s="202">
        <f>E396*4</f>
        <v>0</v>
      </c>
      <c r="F395" s="202">
        <v>0</v>
      </c>
      <c r="G395" s="202">
        <v>0</v>
      </c>
      <c r="H395" s="202">
        <v>0</v>
      </c>
      <c r="I395" s="202">
        <v>0</v>
      </c>
      <c r="J395" s="202">
        <v>0</v>
      </c>
      <c r="K395" s="202">
        <v>0</v>
      </c>
      <c r="L395" s="202">
        <v>0</v>
      </c>
      <c r="M395" s="202">
        <f t="shared" si="105"/>
        <v>0</v>
      </c>
      <c r="N395" s="174"/>
      <c r="Q395" s="171"/>
    </row>
    <row r="396" spans="1:17" ht="15.75" x14ac:dyDescent="0.25">
      <c r="A396" s="393"/>
      <c r="B396" s="455"/>
      <c r="C396" s="228" t="s">
        <v>4</v>
      </c>
      <c r="D396" s="228">
        <v>784</v>
      </c>
      <c r="E396" s="202">
        <v>0</v>
      </c>
      <c r="F396" s="202">
        <v>55</v>
      </c>
      <c r="G396" s="202">
        <v>0</v>
      </c>
      <c r="H396" s="202">
        <v>55</v>
      </c>
      <c r="I396" s="202">
        <v>55</v>
      </c>
      <c r="J396" s="202">
        <v>55</v>
      </c>
      <c r="K396" s="202">
        <v>55</v>
      </c>
      <c r="L396" s="202">
        <v>55</v>
      </c>
      <c r="M396" s="202">
        <f t="shared" si="105"/>
        <v>330</v>
      </c>
      <c r="N396" s="174"/>
      <c r="Q396" s="171"/>
    </row>
    <row r="397" spans="1:17" ht="45" x14ac:dyDescent="0.25">
      <c r="A397" s="393"/>
      <c r="B397" s="455"/>
      <c r="C397" s="228" t="s">
        <v>15</v>
      </c>
      <c r="D397" s="228" t="s">
        <v>109</v>
      </c>
      <c r="E397" s="202">
        <v>0</v>
      </c>
      <c r="F397" s="202">
        <v>0</v>
      </c>
      <c r="G397" s="202">
        <v>0</v>
      </c>
      <c r="H397" s="202">
        <v>0</v>
      </c>
      <c r="I397" s="202">
        <v>0</v>
      </c>
      <c r="J397" s="202">
        <v>0</v>
      </c>
      <c r="K397" s="202">
        <v>0</v>
      </c>
      <c r="L397" s="202">
        <v>0</v>
      </c>
      <c r="M397" s="202">
        <f t="shared" si="105"/>
        <v>0</v>
      </c>
      <c r="N397" s="174"/>
      <c r="Q397" s="171"/>
    </row>
    <row r="398" spans="1:17" ht="84" customHeight="1" x14ac:dyDescent="0.25">
      <c r="A398" s="393"/>
      <c r="B398" s="455"/>
      <c r="C398" s="228" t="s">
        <v>5</v>
      </c>
      <c r="D398" s="228" t="s">
        <v>109</v>
      </c>
      <c r="E398" s="202">
        <v>0</v>
      </c>
      <c r="F398" s="202">
        <v>0</v>
      </c>
      <c r="G398" s="202">
        <v>0</v>
      </c>
      <c r="H398" s="202">
        <v>0</v>
      </c>
      <c r="I398" s="202">
        <v>0</v>
      </c>
      <c r="J398" s="202">
        <v>0</v>
      </c>
      <c r="K398" s="202">
        <v>0</v>
      </c>
      <c r="L398" s="202">
        <v>0</v>
      </c>
      <c r="M398" s="202">
        <f t="shared" si="105"/>
        <v>0</v>
      </c>
      <c r="N398" s="174"/>
      <c r="Q398" s="171"/>
    </row>
    <row r="399" spans="1:17" ht="61.5" customHeight="1" x14ac:dyDescent="0.25">
      <c r="A399" s="393"/>
      <c r="B399" s="455"/>
      <c r="C399" s="228" t="s">
        <v>6</v>
      </c>
      <c r="D399" s="228" t="s">
        <v>109</v>
      </c>
      <c r="E399" s="202">
        <v>0</v>
      </c>
      <c r="F399" s="202">
        <v>0</v>
      </c>
      <c r="G399" s="202">
        <v>0</v>
      </c>
      <c r="H399" s="202">
        <v>0</v>
      </c>
      <c r="I399" s="202">
        <v>0</v>
      </c>
      <c r="J399" s="202">
        <v>0</v>
      </c>
      <c r="K399" s="202">
        <v>0</v>
      </c>
      <c r="L399" s="202">
        <v>0</v>
      </c>
      <c r="M399" s="202">
        <f t="shared" si="105"/>
        <v>0</v>
      </c>
      <c r="N399" s="174"/>
      <c r="Q399" s="171"/>
    </row>
    <row r="400" spans="1:17" ht="49.5" customHeight="1" x14ac:dyDescent="0.25">
      <c r="A400" s="400"/>
      <c r="B400" s="420"/>
      <c r="C400" s="228" t="s">
        <v>7</v>
      </c>
      <c r="D400" s="228" t="s">
        <v>109</v>
      </c>
      <c r="E400" s="202">
        <v>0</v>
      </c>
      <c r="F400" s="202">
        <v>0</v>
      </c>
      <c r="G400" s="202">
        <v>0</v>
      </c>
      <c r="H400" s="202">
        <v>0</v>
      </c>
      <c r="I400" s="202">
        <v>0</v>
      </c>
      <c r="J400" s="202">
        <v>0</v>
      </c>
      <c r="K400" s="202">
        <v>0</v>
      </c>
      <c r="L400" s="202">
        <v>0</v>
      </c>
      <c r="M400" s="202">
        <f t="shared" si="105"/>
        <v>0</v>
      </c>
      <c r="N400" s="174"/>
      <c r="Q400" s="171"/>
    </row>
    <row r="401" spans="1:17" ht="15.75" customHeight="1" x14ac:dyDescent="0.25">
      <c r="A401" s="407" t="s">
        <v>298</v>
      </c>
      <c r="B401" s="419" t="s">
        <v>11</v>
      </c>
      <c r="C401" s="251" t="s">
        <v>3</v>
      </c>
      <c r="D401" s="251">
        <v>784</v>
      </c>
      <c r="E401" s="202">
        <f t="shared" ref="E401:L401" si="109">SUM(E402:E404)</f>
        <v>1125</v>
      </c>
      <c r="F401" s="202">
        <f t="shared" si="109"/>
        <v>0</v>
      </c>
      <c r="G401" s="202">
        <f t="shared" si="109"/>
        <v>0</v>
      </c>
      <c r="H401" s="202">
        <f t="shared" si="109"/>
        <v>0</v>
      </c>
      <c r="I401" s="202">
        <f t="shared" si="109"/>
        <v>0</v>
      </c>
      <c r="J401" s="202">
        <f t="shared" si="109"/>
        <v>0</v>
      </c>
      <c r="K401" s="202">
        <f t="shared" si="109"/>
        <v>0</v>
      </c>
      <c r="L401" s="202">
        <f t="shared" si="109"/>
        <v>0</v>
      </c>
      <c r="M401" s="202">
        <f t="shared" si="105"/>
        <v>1125</v>
      </c>
      <c r="N401" s="174"/>
      <c r="Q401" s="171"/>
    </row>
    <row r="402" spans="1:17" ht="75" x14ac:dyDescent="0.25">
      <c r="A402" s="393"/>
      <c r="B402" s="455"/>
      <c r="C402" s="228" t="s">
        <v>114</v>
      </c>
      <c r="D402" s="228" t="s">
        <v>109</v>
      </c>
      <c r="E402" s="202">
        <v>0</v>
      </c>
      <c r="F402" s="202">
        <f>F403*4</f>
        <v>0</v>
      </c>
      <c r="G402" s="202">
        <f>G403*4</f>
        <v>0</v>
      </c>
      <c r="H402" s="202">
        <v>0</v>
      </c>
      <c r="I402" s="202">
        <v>0</v>
      </c>
      <c r="J402" s="202">
        <v>0</v>
      </c>
      <c r="K402" s="202">
        <v>0</v>
      </c>
      <c r="L402" s="202">
        <v>0</v>
      </c>
      <c r="M402" s="202">
        <f t="shared" si="105"/>
        <v>0</v>
      </c>
      <c r="N402" s="174"/>
      <c r="Q402" s="171"/>
    </row>
    <row r="403" spans="1:17" ht="15.75" x14ac:dyDescent="0.25">
      <c r="A403" s="393"/>
      <c r="B403" s="455"/>
      <c r="C403" s="228" t="s">
        <v>4</v>
      </c>
      <c r="D403" s="228">
        <v>784</v>
      </c>
      <c r="E403" s="202">
        <v>1125</v>
      </c>
      <c r="F403" s="202">
        <v>0</v>
      </c>
      <c r="G403" s="202">
        <v>0</v>
      </c>
      <c r="H403" s="202">
        <v>0</v>
      </c>
      <c r="I403" s="202">
        <v>0</v>
      </c>
      <c r="J403" s="202">
        <v>0</v>
      </c>
      <c r="K403" s="202">
        <v>0</v>
      </c>
      <c r="L403" s="202">
        <v>0</v>
      </c>
      <c r="M403" s="202">
        <f t="shared" si="105"/>
        <v>1125</v>
      </c>
      <c r="N403" s="174"/>
      <c r="Q403" s="171"/>
    </row>
    <row r="404" spans="1:17" ht="45" x14ac:dyDescent="0.25">
      <c r="A404" s="393"/>
      <c r="B404" s="455"/>
      <c r="C404" s="228" t="s">
        <v>15</v>
      </c>
      <c r="D404" s="228" t="s">
        <v>109</v>
      </c>
      <c r="E404" s="202">
        <v>0</v>
      </c>
      <c r="F404" s="202">
        <v>0</v>
      </c>
      <c r="G404" s="202">
        <v>0</v>
      </c>
      <c r="H404" s="202">
        <v>0</v>
      </c>
      <c r="I404" s="202">
        <v>0</v>
      </c>
      <c r="J404" s="202">
        <v>0</v>
      </c>
      <c r="K404" s="202">
        <v>0</v>
      </c>
      <c r="L404" s="202">
        <v>0</v>
      </c>
      <c r="M404" s="202">
        <f t="shared" si="105"/>
        <v>0</v>
      </c>
      <c r="N404" s="174"/>
      <c r="Q404" s="171"/>
    </row>
    <row r="405" spans="1:17" ht="78" customHeight="1" x14ac:dyDescent="0.25">
      <c r="A405" s="393"/>
      <c r="B405" s="455"/>
      <c r="C405" s="228" t="s">
        <v>5</v>
      </c>
      <c r="D405" s="228" t="s">
        <v>109</v>
      </c>
      <c r="E405" s="202">
        <v>0</v>
      </c>
      <c r="F405" s="202">
        <v>0</v>
      </c>
      <c r="G405" s="202">
        <v>0</v>
      </c>
      <c r="H405" s="202">
        <v>0</v>
      </c>
      <c r="I405" s="202">
        <v>0</v>
      </c>
      <c r="J405" s="202">
        <v>0</v>
      </c>
      <c r="K405" s="202">
        <v>0</v>
      </c>
      <c r="L405" s="202">
        <v>0</v>
      </c>
      <c r="M405" s="202">
        <f t="shared" si="105"/>
        <v>0</v>
      </c>
      <c r="N405" s="174"/>
      <c r="Q405" s="171"/>
    </row>
    <row r="406" spans="1:17" ht="47.25" customHeight="1" x14ac:dyDescent="0.25">
      <c r="A406" s="393"/>
      <c r="B406" s="455"/>
      <c r="C406" s="228" t="s">
        <v>6</v>
      </c>
      <c r="D406" s="228" t="s">
        <v>109</v>
      </c>
      <c r="E406" s="202">
        <v>0</v>
      </c>
      <c r="F406" s="202">
        <v>0</v>
      </c>
      <c r="G406" s="202">
        <v>0</v>
      </c>
      <c r="H406" s="202">
        <v>0</v>
      </c>
      <c r="I406" s="202">
        <v>0</v>
      </c>
      <c r="J406" s="202">
        <v>0</v>
      </c>
      <c r="K406" s="202">
        <v>0</v>
      </c>
      <c r="L406" s="202">
        <v>0</v>
      </c>
      <c r="M406" s="202">
        <f t="shared" si="105"/>
        <v>0</v>
      </c>
      <c r="N406" s="174"/>
      <c r="Q406" s="171"/>
    </row>
    <row r="407" spans="1:17" ht="55.5" customHeight="1" x14ac:dyDescent="0.25">
      <c r="A407" s="400"/>
      <c r="B407" s="420"/>
      <c r="C407" s="228" t="s">
        <v>7</v>
      </c>
      <c r="D407" s="228" t="s">
        <v>109</v>
      </c>
      <c r="E407" s="202">
        <v>0</v>
      </c>
      <c r="F407" s="202">
        <v>0</v>
      </c>
      <c r="G407" s="202">
        <v>0</v>
      </c>
      <c r="H407" s="202">
        <v>0</v>
      </c>
      <c r="I407" s="202">
        <v>0</v>
      </c>
      <c r="J407" s="202">
        <v>0</v>
      </c>
      <c r="K407" s="202">
        <v>0</v>
      </c>
      <c r="L407" s="202">
        <v>0</v>
      </c>
      <c r="M407" s="202">
        <f t="shared" si="105"/>
        <v>0</v>
      </c>
      <c r="N407" s="174"/>
      <c r="Q407" s="171"/>
    </row>
    <row r="408" spans="1:17" ht="15.75" hidden="1" customHeight="1" x14ac:dyDescent="0.25">
      <c r="A408" s="407" t="s">
        <v>299</v>
      </c>
      <c r="B408" s="419" t="s">
        <v>889</v>
      </c>
      <c r="C408" s="251" t="s">
        <v>3</v>
      </c>
      <c r="D408" s="251">
        <v>784</v>
      </c>
      <c r="E408" s="202">
        <v>0</v>
      </c>
      <c r="F408" s="202">
        <v>0</v>
      </c>
      <c r="G408" s="202">
        <v>0</v>
      </c>
      <c r="H408" s="202">
        <v>0</v>
      </c>
      <c r="I408" s="202">
        <v>0</v>
      </c>
      <c r="J408" s="202">
        <v>0</v>
      </c>
      <c r="K408" s="202">
        <v>0</v>
      </c>
      <c r="L408" s="202">
        <v>0</v>
      </c>
      <c r="M408" s="202">
        <f t="shared" si="105"/>
        <v>0</v>
      </c>
      <c r="N408" s="174"/>
      <c r="Q408" s="171"/>
    </row>
    <row r="409" spans="1:17" ht="75" x14ac:dyDescent="0.25">
      <c r="A409" s="393"/>
      <c r="B409" s="455"/>
      <c r="C409" s="228" t="s">
        <v>114</v>
      </c>
      <c r="D409" s="228" t="s">
        <v>109</v>
      </c>
      <c r="E409" s="202">
        <v>0</v>
      </c>
      <c r="F409" s="202">
        <v>0</v>
      </c>
      <c r="G409" s="202">
        <v>0</v>
      </c>
      <c r="H409" s="202">
        <v>0</v>
      </c>
      <c r="I409" s="202">
        <v>0</v>
      </c>
      <c r="J409" s="202">
        <v>0</v>
      </c>
      <c r="K409" s="202">
        <v>0</v>
      </c>
      <c r="L409" s="202">
        <v>0</v>
      </c>
      <c r="M409" s="202">
        <f t="shared" si="105"/>
        <v>0</v>
      </c>
      <c r="N409" s="174"/>
      <c r="Q409" s="171"/>
    </row>
    <row r="410" spans="1:17" ht="30.75" customHeight="1" x14ac:dyDescent="0.25">
      <c r="A410" s="393"/>
      <c r="B410" s="455"/>
      <c r="C410" s="228" t="s">
        <v>4</v>
      </c>
      <c r="D410" s="228">
        <v>784</v>
      </c>
      <c r="E410" s="202">
        <v>0</v>
      </c>
      <c r="F410" s="202">
        <v>0</v>
      </c>
      <c r="G410" s="202">
        <v>0</v>
      </c>
      <c r="H410" s="202">
        <v>0</v>
      </c>
      <c r="I410" s="202">
        <v>0</v>
      </c>
      <c r="J410" s="202">
        <v>0</v>
      </c>
      <c r="K410" s="202">
        <v>0</v>
      </c>
      <c r="L410" s="202">
        <v>0</v>
      </c>
      <c r="M410" s="202">
        <f t="shared" si="105"/>
        <v>0</v>
      </c>
      <c r="N410" s="174"/>
      <c r="Q410" s="171"/>
    </row>
    <row r="411" spans="1:17" ht="57" customHeight="1" x14ac:dyDescent="0.25">
      <c r="A411" s="393"/>
      <c r="B411" s="455"/>
      <c r="C411" s="228" t="s">
        <v>15</v>
      </c>
      <c r="D411" s="228" t="s">
        <v>109</v>
      </c>
      <c r="E411" s="202">
        <v>0</v>
      </c>
      <c r="F411" s="202">
        <v>0</v>
      </c>
      <c r="G411" s="202">
        <v>0</v>
      </c>
      <c r="H411" s="202">
        <v>0</v>
      </c>
      <c r="I411" s="202">
        <v>0</v>
      </c>
      <c r="J411" s="202">
        <v>0</v>
      </c>
      <c r="K411" s="202">
        <v>0</v>
      </c>
      <c r="L411" s="202">
        <v>0</v>
      </c>
      <c r="M411" s="202">
        <f t="shared" si="105"/>
        <v>0</v>
      </c>
      <c r="N411" s="174"/>
      <c r="Q411" s="171"/>
    </row>
    <row r="412" spans="1:17" ht="84" customHeight="1" x14ac:dyDescent="0.25">
      <c r="A412" s="393"/>
      <c r="B412" s="455"/>
      <c r="C412" s="228" t="s">
        <v>5</v>
      </c>
      <c r="D412" s="228" t="s">
        <v>109</v>
      </c>
      <c r="E412" s="202">
        <v>0</v>
      </c>
      <c r="F412" s="202">
        <v>0</v>
      </c>
      <c r="G412" s="202">
        <v>0</v>
      </c>
      <c r="H412" s="202">
        <v>0</v>
      </c>
      <c r="I412" s="202">
        <v>0</v>
      </c>
      <c r="J412" s="202">
        <v>0</v>
      </c>
      <c r="K412" s="202">
        <v>0</v>
      </c>
      <c r="L412" s="202">
        <v>0</v>
      </c>
      <c r="M412" s="202">
        <f t="shared" si="105"/>
        <v>0</v>
      </c>
      <c r="N412" s="174"/>
      <c r="Q412" s="171"/>
    </row>
    <row r="413" spans="1:17" ht="60" x14ac:dyDescent="0.25">
      <c r="A413" s="393"/>
      <c r="B413" s="455"/>
      <c r="C413" s="228" t="s">
        <v>6</v>
      </c>
      <c r="D413" s="228" t="s">
        <v>109</v>
      </c>
      <c r="E413" s="202">
        <v>0</v>
      </c>
      <c r="F413" s="202">
        <v>0</v>
      </c>
      <c r="G413" s="202">
        <v>0</v>
      </c>
      <c r="H413" s="202">
        <v>0</v>
      </c>
      <c r="I413" s="202">
        <v>0</v>
      </c>
      <c r="J413" s="202">
        <v>0</v>
      </c>
      <c r="K413" s="202">
        <v>0</v>
      </c>
      <c r="L413" s="202">
        <v>0</v>
      </c>
      <c r="M413" s="202">
        <f t="shared" si="105"/>
        <v>0</v>
      </c>
      <c r="N413" s="174"/>
      <c r="Q413" s="171"/>
    </row>
    <row r="414" spans="1:17" ht="61.5" customHeight="1" x14ac:dyDescent="0.25">
      <c r="A414" s="400"/>
      <c r="B414" s="420"/>
      <c r="C414" s="228" t="s">
        <v>7</v>
      </c>
      <c r="D414" s="228" t="s">
        <v>109</v>
      </c>
      <c r="E414" s="202">
        <v>0</v>
      </c>
      <c r="F414" s="202">
        <v>0</v>
      </c>
      <c r="G414" s="202">
        <v>0</v>
      </c>
      <c r="H414" s="202">
        <v>0</v>
      </c>
      <c r="I414" s="202">
        <v>0</v>
      </c>
      <c r="J414" s="202">
        <v>0</v>
      </c>
      <c r="K414" s="202">
        <v>0</v>
      </c>
      <c r="L414" s="202">
        <v>0</v>
      </c>
      <c r="M414" s="202">
        <f t="shared" si="105"/>
        <v>0</v>
      </c>
      <c r="N414" s="174"/>
      <c r="Q414" s="171"/>
    </row>
    <row r="415" spans="1:17" ht="15.75" customHeight="1" x14ac:dyDescent="0.25">
      <c r="A415" s="405" t="s">
        <v>26</v>
      </c>
      <c r="B415" s="423" t="s">
        <v>866</v>
      </c>
      <c r="C415" s="251" t="s">
        <v>3</v>
      </c>
      <c r="D415" s="251">
        <v>784</v>
      </c>
      <c r="E415" s="202">
        <v>0</v>
      </c>
      <c r="F415" s="202">
        <v>0</v>
      </c>
      <c r="G415" s="202">
        <v>0</v>
      </c>
      <c r="H415" s="202">
        <v>0</v>
      </c>
      <c r="I415" s="202">
        <v>0</v>
      </c>
      <c r="J415" s="202">
        <v>0</v>
      </c>
      <c r="K415" s="202">
        <v>0</v>
      </c>
      <c r="L415" s="202">
        <v>0</v>
      </c>
      <c r="M415" s="202">
        <f t="shared" si="105"/>
        <v>0</v>
      </c>
      <c r="N415" s="174"/>
      <c r="Q415" s="171"/>
    </row>
    <row r="416" spans="1:17" ht="75" x14ac:dyDescent="0.25">
      <c r="A416" s="422"/>
      <c r="B416" s="424"/>
      <c r="C416" s="228" t="s">
        <v>114</v>
      </c>
      <c r="D416" s="228" t="s">
        <v>109</v>
      </c>
      <c r="E416" s="202">
        <v>0</v>
      </c>
      <c r="F416" s="202">
        <v>0</v>
      </c>
      <c r="G416" s="202">
        <v>0</v>
      </c>
      <c r="H416" s="202">
        <v>0</v>
      </c>
      <c r="I416" s="202">
        <v>0</v>
      </c>
      <c r="J416" s="202">
        <v>0</v>
      </c>
      <c r="K416" s="202">
        <v>0</v>
      </c>
      <c r="L416" s="202">
        <v>0</v>
      </c>
      <c r="M416" s="202">
        <f t="shared" si="105"/>
        <v>0</v>
      </c>
      <c r="N416" s="174"/>
      <c r="Q416" s="171"/>
    </row>
    <row r="417" spans="1:30" ht="15.75" x14ac:dyDescent="0.25">
      <c r="A417" s="422"/>
      <c r="B417" s="424"/>
      <c r="C417" s="228" t="s">
        <v>4</v>
      </c>
      <c r="D417" s="228">
        <v>784</v>
      </c>
      <c r="E417" s="202">
        <v>0</v>
      </c>
      <c r="F417" s="202">
        <v>0</v>
      </c>
      <c r="G417" s="202">
        <v>0</v>
      </c>
      <c r="H417" s="202">
        <v>0</v>
      </c>
      <c r="I417" s="202">
        <v>0</v>
      </c>
      <c r="J417" s="202">
        <v>0</v>
      </c>
      <c r="K417" s="202">
        <v>0</v>
      </c>
      <c r="L417" s="202">
        <v>0</v>
      </c>
      <c r="M417" s="202">
        <f t="shared" si="105"/>
        <v>0</v>
      </c>
      <c r="N417" s="174"/>
      <c r="Q417" s="171"/>
    </row>
    <row r="418" spans="1:30" ht="68.25" customHeight="1" x14ac:dyDescent="0.25">
      <c r="A418" s="422"/>
      <c r="B418" s="424"/>
      <c r="C418" s="228" t="s">
        <v>15</v>
      </c>
      <c r="D418" s="228" t="s">
        <v>109</v>
      </c>
      <c r="E418" s="202">
        <v>0</v>
      </c>
      <c r="F418" s="202">
        <v>0</v>
      </c>
      <c r="G418" s="202">
        <v>0</v>
      </c>
      <c r="H418" s="202">
        <v>0</v>
      </c>
      <c r="I418" s="202">
        <v>0</v>
      </c>
      <c r="J418" s="202">
        <v>0</v>
      </c>
      <c r="K418" s="202">
        <v>0</v>
      </c>
      <c r="L418" s="202">
        <v>0</v>
      </c>
      <c r="M418" s="202">
        <f t="shared" si="105"/>
        <v>0</v>
      </c>
      <c r="N418" s="174"/>
      <c r="Q418" s="171"/>
    </row>
    <row r="419" spans="1:30" ht="87.75" customHeight="1" x14ac:dyDescent="0.25">
      <c r="A419" s="422"/>
      <c r="B419" s="424"/>
      <c r="C419" s="228" t="s">
        <v>5</v>
      </c>
      <c r="D419" s="228" t="s">
        <v>109</v>
      </c>
      <c r="E419" s="202">
        <v>0</v>
      </c>
      <c r="F419" s="202">
        <v>0</v>
      </c>
      <c r="G419" s="202">
        <v>0</v>
      </c>
      <c r="H419" s="202">
        <v>0</v>
      </c>
      <c r="I419" s="202">
        <v>0</v>
      </c>
      <c r="J419" s="202">
        <v>0</v>
      </c>
      <c r="K419" s="202">
        <v>0</v>
      </c>
      <c r="L419" s="202">
        <v>0</v>
      </c>
      <c r="M419" s="202">
        <f t="shared" si="105"/>
        <v>0</v>
      </c>
      <c r="N419" s="174"/>
      <c r="Q419" s="171"/>
    </row>
    <row r="420" spans="1:30" ht="60" x14ac:dyDescent="0.25">
      <c r="A420" s="422"/>
      <c r="B420" s="424"/>
      <c r="C420" s="228" t="s">
        <v>6</v>
      </c>
      <c r="D420" s="228" t="s">
        <v>109</v>
      </c>
      <c r="E420" s="202">
        <v>0</v>
      </c>
      <c r="F420" s="202">
        <v>0</v>
      </c>
      <c r="G420" s="202">
        <v>0</v>
      </c>
      <c r="H420" s="202">
        <v>0</v>
      </c>
      <c r="I420" s="202">
        <v>0</v>
      </c>
      <c r="J420" s="202">
        <v>0</v>
      </c>
      <c r="K420" s="202">
        <v>0</v>
      </c>
      <c r="L420" s="202">
        <v>0</v>
      </c>
      <c r="M420" s="202">
        <f t="shared" si="105"/>
        <v>0</v>
      </c>
      <c r="N420" s="174"/>
      <c r="Q420" s="171"/>
    </row>
    <row r="421" spans="1:30" ht="57" customHeight="1" x14ac:dyDescent="0.25">
      <c r="A421" s="406"/>
      <c r="B421" s="425"/>
      <c r="C421" s="228" t="s">
        <v>7</v>
      </c>
      <c r="D421" s="228" t="s">
        <v>109</v>
      </c>
      <c r="E421" s="202">
        <v>0</v>
      </c>
      <c r="F421" s="202">
        <v>0</v>
      </c>
      <c r="G421" s="202">
        <v>0</v>
      </c>
      <c r="H421" s="202">
        <v>0</v>
      </c>
      <c r="I421" s="202">
        <v>0</v>
      </c>
      <c r="J421" s="202">
        <v>0</v>
      </c>
      <c r="K421" s="202">
        <v>0</v>
      </c>
      <c r="L421" s="202">
        <v>0</v>
      </c>
      <c r="M421" s="202">
        <f t="shared" si="105"/>
        <v>0</v>
      </c>
      <c r="N421" s="174"/>
      <c r="Q421" s="171"/>
    </row>
    <row r="422" spans="1:30" ht="31.5" customHeight="1" x14ac:dyDescent="0.25">
      <c r="A422" s="407" t="s">
        <v>316</v>
      </c>
      <c r="B422" s="419" t="s">
        <v>890</v>
      </c>
      <c r="C422" s="251" t="s">
        <v>3</v>
      </c>
      <c r="D422" s="251">
        <v>784</v>
      </c>
      <c r="E422" s="202">
        <v>0</v>
      </c>
      <c r="F422" s="202">
        <v>0</v>
      </c>
      <c r="G422" s="202">
        <v>0</v>
      </c>
      <c r="H422" s="202">
        <v>0</v>
      </c>
      <c r="I422" s="202">
        <v>0</v>
      </c>
      <c r="J422" s="202">
        <v>0</v>
      </c>
      <c r="K422" s="202">
        <v>0</v>
      </c>
      <c r="L422" s="202">
        <v>0</v>
      </c>
      <c r="M422" s="202">
        <f t="shared" si="105"/>
        <v>0</v>
      </c>
      <c r="N422" s="174"/>
      <c r="Q422" s="171"/>
    </row>
    <row r="423" spans="1:30" ht="97.5" customHeight="1" x14ac:dyDescent="0.25">
      <c r="A423" s="393"/>
      <c r="B423" s="455"/>
      <c r="C423" s="228" t="s">
        <v>114</v>
      </c>
      <c r="D423" s="228" t="s">
        <v>109</v>
      </c>
      <c r="E423" s="202">
        <v>0</v>
      </c>
      <c r="F423" s="202">
        <v>0</v>
      </c>
      <c r="G423" s="202">
        <v>0</v>
      </c>
      <c r="H423" s="202">
        <v>0</v>
      </c>
      <c r="I423" s="202">
        <v>0</v>
      </c>
      <c r="J423" s="202">
        <v>0</v>
      </c>
      <c r="K423" s="202">
        <v>0</v>
      </c>
      <c r="L423" s="202">
        <v>0</v>
      </c>
      <c r="M423" s="202">
        <f t="shared" si="105"/>
        <v>0</v>
      </c>
      <c r="N423" s="174"/>
      <c r="Q423" s="171"/>
    </row>
    <row r="424" spans="1:30" ht="63" customHeight="1" x14ac:dyDescent="0.25">
      <c r="A424" s="393"/>
      <c r="B424" s="455"/>
      <c r="C424" s="228" t="s">
        <v>4</v>
      </c>
      <c r="D424" s="228">
        <v>784</v>
      </c>
      <c r="E424" s="202">
        <v>0</v>
      </c>
      <c r="F424" s="202">
        <v>0</v>
      </c>
      <c r="G424" s="202">
        <v>0</v>
      </c>
      <c r="H424" s="202">
        <v>0</v>
      </c>
      <c r="I424" s="202">
        <v>0</v>
      </c>
      <c r="J424" s="202">
        <v>0</v>
      </c>
      <c r="K424" s="202">
        <v>0</v>
      </c>
      <c r="L424" s="202">
        <v>0</v>
      </c>
      <c r="M424" s="202">
        <f t="shared" si="105"/>
        <v>0</v>
      </c>
      <c r="N424" s="174"/>
      <c r="Q424" s="171"/>
    </row>
    <row r="425" spans="1:30" ht="66" customHeight="1" x14ac:dyDescent="0.25">
      <c r="A425" s="393"/>
      <c r="B425" s="455"/>
      <c r="C425" s="228" t="s">
        <v>15</v>
      </c>
      <c r="D425" s="228" t="s">
        <v>109</v>
      </c>
      <c r="E425" s="202">
        <v>0</v>
      </c>
      <c r="F425" s="202">
        <v>0</v>
      </c>
      <c r="G425" s="202">
        <v>0</v>
      </c>
      <c r="H425" s="202">
        <v>0</v>
      </c>
      <c r="I425" s="202">
        <v>0</v>
      </c>
      <c r="J425" s="202">
        <v>0</v>
      </c>
      <c r="K425" s="202">
        <v>0</v>
      </c>
      <c r="L425" s="202">
        <v>0</v>
      </c>
      <c r="M425" s="202">
        <f t="shared" si="105"/>
        <v>0</v>
      </c>
      <c r="N425" s="174"/>
      <c r="Q425" s="171"/>
    </row>
    <row r="426" spans="1:30" ht="64.5" customHeight="1" x14ac:dyDescent="0.25">
      <c r="A426" s="393"/>
      <c r="B426" s="455"/>
      <c r="C426" s="228" t="s">
        <v>5</v>
      </c>
      <c r="D426" s="228" t="s">
        <v>109</v>
      </c>
      <c r="E426" s="202">
        <v>0</v>
      </c>
      <c r="F426" s="202">
        <v>0</v>
      </c>
      <c r="G426" s="202">
        <v>0</v>
      </c>
      <c r="H426" s="202">
        <v>0</v>
      </c>
      <c r="I426" s="202">
        <v>0</v>
      </c>
      <c r="J426" s="202">
        <v>0</v>
      </c>
      <c r="K426" s="202">
        <v>0</v>
      </c>
      <c r="L426" s="202">
        <v>0</v>
      </c>
      <c r="M426" s="202">
        <f t="shared" si="105"/>
        <v>0</v>
      </c>
      <c r="N426" s="174"/>
      <c r="Q426" s="171"/>
    </row>
    <row r="427" spans="1:30" ht="63.75" customHeight="1" x14ac:dyDescent="0.25">
      <c r="A427" s="393"/>
      <c r="B427" s="455"/>
      <c r="C427" s="228" t="s">
        <v>6</v>
      </c>
      <c r="D427" s="228" t="s">
        <v>109</v>
      </c>
      <c r="E427" s="202">
        <v>0</v>
      </c>
      <c r="F427" s="202">
        <v>0</v>
      </c>
      <c r="G427" s="202">
        <v>0</v>
      </c>
      <c r="H427" s="202">
        <v>0</v>
      </c>
      <c r="I427" s="202">
        <v>0</v>
      </c>
      <c r="J427" s="202">
        <v>0</v>
      </c>
      <c r="K427" s="202">
        <v>0</v>
      </c>
      <c r="L427" s="202">
        <v>0</v>
      </c>
      <c r="M427" s="202">
        <f t="shared" si="105"/>
        <v>0</v>
      </c>
      <c r="N427" s="174"/>
      <c r="Q427" s="171"/>
    </row>
    <row r="428" spans="1:30" ht="45" customHeight="1" x14ac:dyDescent="0.25">
      <c r="A428" s="400"/>
      <c r="B428" s="420"/>
      <c r="C428" s="228" t="s">
        <v>7</v>
      </c>
      <c r="D428" s="228" t="s">
        <v>109</v>
      </c>
      <c r="E428" s="202">
        <v>0</v>
      </c>
      <c r="F428" s="202">
        <v>0</v>
      </c>
      <c r="G428" s="202">
        <v>0</v>
      </c>
      <c r="H428" s="202">
        <v>0</v>
      </c>
      <c r="I428" s="202">
        <v>0</v>
      </c>
      <c r="J428" s="202">
        <v>0</v>
      </c>
      <c r="K428" s="202">
        <v>0</v>
      </c>
      <c r="L428" s="202">
        <v>0</v>
      </c>
      <c r="M428" s="202">
        <f t="shared" si="105"/>
        <v>0</v>
      </c>
      <c r="N428" s="174"/>
      <c r="Q428" s="171"/>
    </row>
    <row r="429" spans="1:30" ht="15.75" customHeight="1" x14ac:dyDescent="0.2">
      <c r="A429" s="405" t="s">
        <v>23</v>
      </c>
      <c r="B429" s="423" t="s">
        <v>226</v>
      </c>
      <c r="C429" s="251" t="s">
        <v>3</v>
      </c>
      <c r="D429" s="251">
        <v>752</v>
      </c>
      <c r="E429" s="201">
        <f t="shared" ref="E429:L435" si="110">E436+E457+E506</f>
        <v>2585952.9</v>
      </c>
      <c r="F429" s="201">
        <f t="shared" si="110"/>
        <v>2444584.2000000002</v>
      </c>
      <c r="G429" s="201">
        <f t="shared" si="110"/>
        <v>2569363.5</v>
      </c>
      <c r="H429" s="201">
        <f t="shared" si="110"/>
        <v>2238529.7200000002</v>
      </c>
      <c r="I429" s="201">
        <f t="shared" si="110"/>
        <v>3232901.4999999995</v>
      </c>
      <c r="J429" s="201">
        <f t="shared" si="110"/>
        <v>2886262.8</v>
      </c>
      <c r="K429" s="201">
        <f t="shared" si="110"/>
        <v>2882567.8</v>
      </c>
      <c r="L429" s="201">
        <f t="shared" si="110"/>
        <v>2882567.8</v>
      </c>
      <c r="M429" s="201">
        <f t="shared" si="105"/>
        <v>21722730.220000003</v>
      </c>
      <c r="N429" s="183"/>
    </row>
    <row r="430" spans="1:30" ht="75" x14ac:dyDescent="0.2">
      <c r="A430" s="422"/>
      <c r="B430" s="424"/>
      <c r="C430" s="228" t="s">
        <v>114</v>
      </c>
      <c r="D430" s="251">
        <v>752</v>
      </c>
      <c r="E430" s="201">
        <f t="shared" si="110"/>
        <v>711085</v>
      </c>
      <c r="F430" s="201">
        <f t="shared" si="110"/>
        <v>709732</v>
      </c>
      <c r="G430" s="201">
        <f t="shared" si="110"/>
        <v>596402.1</v>
      </c>
      <c r="H430" s="201">
        <f t="shared" si="110"/>
        <v>561774.6</v>
      </c>
      <c r="I430" s="201">
        <f t="shared" si="110"/>
        <v>552124.6</v>
      </c>
      <c r="J430" s="201">
        <f t="shared" si="110"/>
        <v>200529</v>
      </c>
      <c r="K430" s="201">
        <f t="shared" si="110"/>
        <v>196834</v>
      </c>
      <c r="L430" s="201">
        <f t="shared" si="110"/>
        <v>196834</v>
      </c>
      <c r="M430" s="201">
        <f t="shared" si="105"/>
        <v>3725315.3000000003</v>
      </c>
      <c r="N430" s="183"/>
      <c r="Z430" s="159"/>
    </row>
    <row r="431" spans="1:30" ht="15.75" x14ac:dyDescent="0.2">
      <c r="A431" s="422"/>
      <c r="B431" s="424"/>
      <c r="C431" s="228" t="s">
        <v>4</v>
      </c>
      <c r="D431" s="251">
        <v>752</v>
      </c>
      <c r="E431" s="201">
        <f>E438+E459+E508</f>
        <v>1874867.9</v>
      </c>
      <c r="F431" s="201">
        <f t="shared" si="110"/>
        <v>1734852.2</v>
      </c>
      <c r="G431" s="201">
        <f t="shared" si="110"/>
        <v>1972961.4</v>
      </c>
      <c r="H431" s="201">
        <f t="shared" si="110"/>
        <v>1676755.12</v>
      </c>
      <c r="I431" s="201">
        <f t="shared" si="110"/>
        <v>2680776.8999999994</v>
      </c>
      <c r="J431" s="201">
        <f t="shared" si="110"/>
        <v>2685733.8</v>
      </c>
      <c r="K431" s="201">
        <f t="shared" si="110"/>
        <v>2685733.8</v>
      </c>
      <c r="L431" s="201">
        <f t="shared" si="110"/>
        <v>2685733.8</v>
      </c>
      <c r="M431" s="201">
        <f t="shared" si="105"/>
        <v>17997414.920000002</v>
      </c>
      <c r="N431" s="183"/>
      <c r="Z431" s="159"/>
    </row>
    <row r="432" spans="1:30" ht="45" x14ac:dyDescent="0.2">
      <c r="A432" s="422"/>
      <c r="B432" s="424"/>
      <c r="C432" s="228" t="s">
        <v>15</v>
      </c>
      <c r="D432" s="251" t="s">
        <v>109</v>
      </c>
      <c r="E432" s="201">
        <f t="shared" si="110"/>
        <v>0</v>
      </c>
      <c r="F432" s="201">
        <f t="shared" si="110"/>
        <v>0</v>
      </c>
      <c r="G432" s="201">
        <f t="shared" si="110"/>
        <v>0</v>
      </c>
      <c r="H432" s="201">
        <f t="shared" si="110"/>
        <v>0</v>
      </c>
      <c r="I432" s="201">
        <f t="shared" si="110"/>
        <v>0</v>
      </c>
      <c r="J432" s="201">
        <f t="shared" si="110"/>
        <v>0</v>
      </c>
      <c r="K432" s="201">
        <f t="shared" si="110"/>
        <v>0</v>
      </c>
      <c r="L432" s="201">
        <f t="shared" si="110"/>
        <v>0</v>
      </c>
      <c r="M432" s="201">
        <f t="shared" si="105"/>
        <v>0</v>
      </c>
      <c r="N432" s="183"/>
      <c r="Z432" s="159"/>
      <c r="AA432" s="159"/>
      <c r="AB432" s="159"/>
      <c r="AC432" s="159"/>
      <c r="AD432" s="159"/>
    </row>
    <row r="433" spans="1:15" ht="75.75" customHeight="1" x14ac:dyDescent="0.2">
      <c r="A433" s="422"/>
      <c r="B433" s="424"/>
      <c r="C433" s="228" t="s">
        <v>5</v>
      </c>
      <c r="D433" s="251" t="s">
        <v>109</v>
      </c>
      <c r="E433" s="201">
        <f t="shared" si="110"/>
        <v>0</v>
      </c>
      <c r="F433" s="201">
        <f t="shared" si="110"/>
        <v>0</v>
      </c>
      <c r="G433" s="201">
        <f t="shared" si="110"/>
        <v>0</v>
      </c>
      <c r="H433" s="201">
        <f t="shared" si="110"/>
        <v>0</v>
      </c>
      <c r="I433" s="201">
        <f t="shared" si="110"/>
        <v>0</v>
      </c>
      <c r="J433" s="201">
        <f t="shared" si="110"/>
        <v>0</v>
      </c>
      <c r="K433" s="201">
        <f t="shared" si="110"/>
        <v>0</v>
      </c>
      <c r="L433" s="201">
        <f t="shared" si="110"/>
        <v>0</v>
      </c>
      <c r="M433" s="201">
        <f t="shared" si="105"/>
        <v>0</v>
      </c>
      <c r="N433" s="183"/>
    </row>
    <row r="434" spans="1:15" ht="60" x14ac:dyDescent="0.2">
      <c r="A434" s="422"/>
      <c r="B434" s="424"/>
      <c r="C434" s="228" t="s">
        <v>6</v>
      </c>
      <c r="D434" s="251" t="s">
        <v>109</v>
      </c>
      <c r="E434" s="201">
        <f t="shared" si="110"/>
        <v>0</v>
      </c>
      <c r="F434" s="201">
        <f t="shared" si="110"/>
        <v>0</v>
      </c>
      <c r="G434" s="201">
        <f t="shared" si="110"/>
        <v>0</v>
      </c>
      <c r="H434" s="201">
        <f t="shared" si="110"/>
        <v>0</v>
      </c>
      <c r="I434" s="201">
        <f t="shared" si="110"/>
        <v>0</v>
      </c>
      <c r="J434" s="201">
        <f t="shared" si="110"/>
        <v>0</v>
      </c>
      <c r="K434" s="201">
        <f t="shared" si="110"/>
        <v>0</v>
      </c>
      <c r="L434" s="201">
        <f t="shared" si="110"/>
        <v>0</v>
      </c>
      <c r="M434" s="201">
        <f t="shared" si="105"/>
        <v>0</v>
      </c>
      <c r="N434" s="183"/>
    </row>
    <row r="435" spans="1:15" ht="48.75" customHeight="1" x14ac:dyDescent="0.2">
      <c r="A435" s="406"/>
      <c r="B435" s="425"/>
      <c r="C435" s="228" t="s">
        <v>7</v>
      </c>
      <c r="D435" s="251" t="s">
        <v>109</v>
      </c>
      <c r="E435" s="201">
        <f t="shared" si="110"/>
        <v>0</v>
      </c>
      <c r="F435" s="201">
        <f t="shared" si="110"/>
        <v>0</v>
      </c>
      <c r="G435" s="201">
        <f t="shared" si="110"/>
        <v>0</v>
      </c>
      <c r="H435" s="201">
        <f t="shared" si="110"/>
        <v>0</v>
      </c>
      <c r="I435" s="201">
        <f t="shared" si="110"/>
        <v>0</v>
      </c>
      <c r="J435" s="201">
        <f t="shared" si="110"/>
        <v>0</v>
      </c>
      <c r="K435" s="201">
        <f t="shared" si="110"/>
        <v>0</v>
      </c>
      <c r="L435" s="201">
        <f t="shared" si="110"/>
        <v>0</v>
      </c>
      <c r="M435" s="201">
        <f t="shared" si="105"/>
        <v>0</v>
      </c>
      <c r="N435" s="183"/>
    </row>
    <row r="436" spans="1:15" ht="15.75" customHeight="1" x14ac:dyDescent="0.25">
      <c r="A436" s="405" t="s">
        <v>24</v>
      </c>
      <c r="B436" s="423" t="s">
        <v>221</v>
      </c>
      <c r="C436" s="251" t="s">
        <v>3</v>
      </c>
      <c r="D436" s="251">
        <v>752</v>
      </c>
      <c r="E436" s="202">
        <f t="shared" ref="E436:L436" si="111">E437+E438+E439+E440+E441+E442</f>
        <v>103601.9</v>
      </c>
      <c r="F436" s="202">
        <f t="shared" si="111"/>
        <v>94826.5</v>
      </c>
      <c r="G436" s="202">
        <f t="shared" si="111"/>
        <v>102509.64</v>
      </c>
      <c r="H436" s="202">
        <f t="shared" si="111"/>
        <v>104015.1</v>
      </c>
      <c r="I436" s="202">
        <f t="shared" si="111"/>
        <v>123246.40000000001</v>
      </c>
      <c r="J436" s="202">
        <f t="shared" si="111"/>
        <v>123246.40000000001</v>
      </c>
      <c r="K436" s="202">
        <f t="shared" si="111"/>
        <v>123246.40000000001</v>
      </c>
      <c r="L436" s="202">
        <f t="shared" si="111"/>
        <v>123246.40000000001</v>
      </c>
      <c r="M436" s="202">
        <f t="shared" si="105"/>
        <v>897938.74000000011</v>
      </c>
      <c r="N436" s="174"/>
    </row>
    <row r="437" spans="1:15" ht="75" x14ac:dyDescent="0.25">
      <c r="A437" s="422"/>
      <c r="B437" s="424"/>
      <c r="C437" s="228" t="s">
        <v>114</v>
      </c>
      <c r="D437" s="228" t="s">
        <v>109</v>
      </c>
      <c r="E437" s="202">
        <v>0</v>
      </c>
      <c r="F437" s="202">
        <v>0</v>
      </c>
      <c r="G437" s="202">
        <v>0</v>
      </c>
      <c r="H437" s="202">
        <v>0</v>
      </c>
      <c r="I437" s="202">
        <v>0</v>
      </c>
      <c r="J437" s="202">
        <v>0</v>
      </c>
      <c r="K437" s="202">
        <v>0</v>
      </c>
      <c r="L437" s="202">
        <v>0</v>
      </c>
      <c r="M437" s="202">
        <f t="shared" si="105"/>
        <v>0</v>
      </c>
      <c r="N437" s="174"/>
    </row>
    <row r="438" spans="1:15" ht="15.75" x14ac:dyDescent="0.25">
      <c r="A438" s="422"/>
      <c r="B438" s="424"/>
      <c r="C438" s="228" t="s">
        <v>4</v>
      </c>
      <c r="D438" s="228">
        <v>752</v>
      </c>
      <c r="E438" s="202">
        <f>E445+E452</f>
        <v>103601.9</v>
      </c>
      <c r="F438" s="202">
        <f t="shared" ref="F438:L438" si="112">F445+F452</f>
        <v>94826.5</v>
      </c>
      <c r="G438" s="202">
        <f t="shared" si="112"/>
        <v>102509.64</v>
      </c>
      <c r="H438" s="202">
        <f t="shared" si="112"/>
        <v>104015.1</v>
      </c>
      <c r="I438" s="202">
        <f t="shared" si="112"/>
        <v>123246.40000000001</v>
      </c>
      <c r="J438" s="202">
        <f t="shared" si="112"/>
        <v>123246.40000000001</v>
      </c>
      <c r="K438" s="202">
        <f t="shared" si="112"/>
        <v>123246.40000000001</v>
      </c>
      <c r="L438" s="202">
        <f t="shared" si="112"/>
        <v>123246.40000000001</v>
      </c>
      <c r="M438" s="202">
        <f t="shared" si="105"/>
        <v>897938.74000000011</v>
      </c>
      <c r="N438" s="174"/>
    </row>
    <row r="439" spans="1:15" ht="45" x14ac:dyDescent="0.25">
      <c r="A439" s="422"/>
      <c r="B439" s="424"/>
      <c r="C439" s="228" t="s">
        <v>15</v>
      </c>
      <c r="D439" s="228" t="s">
        <v>109</v>
      </c>
      <c r="E439" s="202">
        <v>0</v>
      </c>
      <c r="F439" s="202">
        <v>0</v>
      </c>
      <c r="G439" s="202">
        <v>0</v>
      </c>
      <c r="H439" s="202">
        <v>0</v>
      </c>
      <c r="I439" s="202">
        <v>0</v>
      </c>
      <c r="J439" s="202">
        <v>0</v>
      </c>
      <c r="K439" s="202">
        <v>0</v>
      </c>
      <c r="L439" s="202">
        <v>0</v>
      </c>
      <c r="M439" s="202">
        <f t="shared" si="105"/>
        <v>0</v>
      </c>
      <c r="N439" s="174"/>
      <c r="O439" s="159"/>
    </row>
    <row r="440" spans="1:15" ht="81" customHeight="1" x14ac:dyDescent="0.25">
      <c r="A440" s="422"/>
      <c r="B440" s="424"/>
      <c r="C440" s="228" t="s">
        <v>5</v>
      </c>
      <c r="D440" s="228" t="s">
        <v>109</v>
      </c>
      <c r="E440" s="202">
        <v>0</v>
      </c>
      <c r="F440" s="202">
        <v>0</v>
      </c>
      <c r="G440" s="202">
        <v>0</v>
      </c>
      <c r="H440" s="202">
        <v>0</v>
      </c>
      <c r="I440" s="202">
        <v>0</v>
      </c>
      <c r="J440" s="202">
        <v>0</v>
      </c>
      <c r="K440" s="202">
        <v>0</v>
      </c>
      <c r="L440" s="202">
        <v>0</v>
      </c>
      <c r="M440" s="202">
        <f t="shared" si="105"/>
        <v>0</v>
      </c>
      <c r="N440" s="174"/>
    </row>
    <row r="441" spans="1:15" ht="68.25" customHeight="1" x14ac:dyDescent="0.25">
      <c r="A441" s="422"/>
      <c r="B441" s="424"/>
      <c r="C441" s="228" t="s">
        <v>6</v>
      </c>
      <c r="D441" s="228" t="s">
        <v>109</v>
      </c>
      <c r="E441" s="202">
        <v>0</v>
      </c>
      <c r="F441" s="202">
        <v>0</v>
      </c>
      <c r="G441" s="202">
        <v>0</v>
      </c>
      <c r="H441" s="202">
        <v>0</v>
      </c>
      <c r="I441" s="202">
        <v>0</v>
      </c>
      <c r="J441" s="202">
        <v>0</v>
      </c>
      <c r="K441" s="202">
        <v>0</v>
      </c>
      <c r="L441" s="202">
        <v>0</v>
      </c>
      <c r="M441" s="202">
        <f t="shared" si="105"/>
        <v>0</v>
      </c>
      <c r="N441" s="174"/>
    </row>
    <row r="442" spans="1:15" ht="49.5" customHeight="1" x14ac:dyDescent="0.25">
      <c r="A442" s="406"/>
      <c r="B442" s="425"/>
      <c r="C442" s="228" t="s">
        <v>7</v>
      </c>
      <c r="D442" s="228" t="s">
        <v>109</v>
      </c>
      <c r="E442" s="202">
        <v>0</v>
      </c>
      <c r="F442" s="202">
        <v>0</v>
      </c>
      <c r="G442" s="202">
        <v>0</v>
      </c>
      <c r="H442" s="202">
        <v>0</v>
      </c>
      <c r="I442" s="202">
        <v>0</v>
      </c>
      <c r="J442" s="202">
        <v>0</v>
      </c>
      <c r="K442" s="202">
        <v>0</v>
      </c>
      <c r="L442" s="202">
        <v>0</v>
      </c>
      <c r="M442" s="202">
        <f t="shared" si="105"/>
        <v>0</v>
      </c>
      <c r="N442" s="174"/>
    </row>
    <row r="443" spans="1:15" ht="2.25" customHeight="1" x14ac:dyDescent="0.25">
      <c r="A443" s="407" t="s">
        <v>317</v>
      </c>
      <c r="B443" s="419" t="s">
        <v>39</v>
      </c>
      <c r="C443" s="251" t="s">
        <v>3</v>
      </c>
      <c r="D443" s="251">
        <v>752</v>
      </c>
      <c r="E443" s="202">
        <f>E449+E448+E447+E446+E445+E444</f>
        <v>103601.9</v>
      </c>
      <c r="F443" s="202">
        <f t="shared" ref="F443:M443" si="113">F449+F448+F447+F446+F445+F444</f>
        <v>94826.5</v>
      </c>
      <c r="G443" s="202">
        <f t="shared" si="113"/>
        <v>99519.64</v>
      </c>
      <c r="H443" s="202">
        <f t="shared" si="113"/>
        <v>101624.1</v>
      </c>
      <c r="I443" s="202">
        <f t="shared" si="113"/>
        <v>90656.400000000009</v>
      </c>
      <c r="J443" s="202">
        <f t="shared" si="113"/>
        <v>90656.400000000009</v>
      </c>
      <c r="K443" s="202">
        <f t="shared" si="113"/>
        <v>90656.400000000009</v>
      </c>
      <c r="L443" s="202">
        <f t="shared" si="113"/>
        <v>90656.400000000009</v>
      </c>
      <c r="M443" s="202">
        <f t="shared" si="113"/>
        <v>762197.74000000011</v>
      </c>
      <c r="N443" s="174"/>
    </row>
    <row r="444" spans="1:15" ht="104.25" customHeight="1" x14ac:dyDescent="0.25">
      <c r="A444" s="393"/>
      <c r="B444" s="424"/>
      <c r="C444" s="228" t="s">
        <v>114</v>
      </c>
      <c r="D444" s="228" t="s">
        <v>109</v>
      </c>
      <c r="E444" s="202">
        <v>0</v>
      </c>
      <c r="F444" s="202">
        <v>0</v>
      </c>
      <c r="G444" s="202">
        <v>0</v>
      </c>
      <c r="H444" s="202">
        <v>0</v>
      </c>
      <c r="I444" s="202">
        <v>0</v>
      </c>
      <c r="J444" s="202">
        <v>0</v>
      </c>
      <c r="K444" s="202">
        <v>0</v>
      </c>
      <c r="L444" s="202">
        <v>0</v>
      </c>
      <c r="M444" s="202">
        <f t="shared" ref="M444:M449" si="114">SUM(E444:L444)</f>
        <v>0</v>
      </c>
      <c r="N444" s="174"/>
    </row>
    <row r="445" spans="1:15" ht="26.25" customHeight="1" x14ac:dyDescent="0.25">
      <c r="A445" s="393"/>
      <c r="B445" s="424"/>
      <c r="C445" s="228" t="s">
        <v>4</v>
      </c>
      <c r="D445" s="228">
        <v>752</v>
      </c>
      <c r="E445" s="202">
        <v>103601.9</v>
      </c>
      <c r="F445" s="202">
        <v>94826.5</v>
      </c>
      <c r="G445" s="202">
        <f>92769.64+3000+3750</f>
        <v>99519.64</v>
      </c>
      <c r="H445" s="202">
        <f>95924.1+5700</f>
        <v>101624.1</v>
      </c>
      <c r="I445" s="202">
        <f>89424.1+1232.3</f>
        <v>90656.400000000009</v>
      </c>
      <c r="J445" s="202">
        <f>89424.1+1232.3</f>
        <v>90656.400000000009</v>
      </c>
      <c r="K445" s="202">
        <f>89424.1+1232.3</f>
        <v>90656.400000000009</v>
      </c>
      <c r="L445" s="202">
        <f>89424.1+1232.3</f>
        <v>90656.400000000009</v>
      </c>
      <c r="M445" s="202">
        <f>E445+F445+G445+H445+I445+J445+K445+L445</f>
        <v>762197.74000000011</v>
      </c>
      <c r="N445" s="174"/>
    </row>
    <row r="446" spans="1:15" ht="34.5" customHeight="1" x14ac:dyDescent="0.25">
      <c r="A446" s="393"/>
      <c r="B446" s="424"/>
      <c r="C446" s="228" t="s">
        <v>15</v>
      </c>
      <c r="D446" s="228" t="s">
        <v>109</v>
      </c>
      <c r="E446" s="202">
        <v>0</v>
      </c>
      <c r="F446" s="202">
        <v>0</v>
      </c>
      <c r="G446" s="202">
        <v>0</v>
      </c>
      <c r="H446" s="202">
        <v>0</v>
      </c>
      <c r="I446" s="202">
        <v>0</v>
      </c>
      <c r="J446" s="202">
        <v>0</v>
      </c>
      <c r="K446" s="202">
        <v>0</v>
      </c>
      <c r="L446" s="202">
        <v>0</v>
      </c>
      <c r="M446" s="202">
        <f t="shared" si="114"/>
        <v>0</v>
      </c>
      <c r="N446" s="174"/>
    </row>
    <row r="447" spans="1:15" ht="82.5" customHeight="1" x14ac:dyDescent="0.25">
      <c r="A447" s="393"/>
      <c r="B447" s="424"/>
      <c r="C447" s="228" t="s">
        <v>5</v>
      </c>
      <c r="D447" s="228" t="s">
        <v>109</v>
      </c>
      <c r="E447" s="202">
        <v>0</v>
      </c>
      <c r="F447" s="202">
        <v>0</v>
      </c>
      <c r="G447" s="202">
        <v>0</v>
      </c>
      <c r="H447" s="202">
        <v>0</v>
      </c>
      <c r="I447" s="202">
        <v>0</v>
      </c>
      <c r="J447" s="202">
        <v>0</v>
      </c>
      <c r="K447" s="202">
        <v>0</v>
      </c>
      <c r="L447" s="202">
        <v>0</v>
      </c>
      <c r="M447" s="202">
        <f t="shared" si="114"/>
        <v>0</v>
      </c>
      <c r="N447" s="174"/>
    </row>
    <row r="448" spans="1:15" ht="66" customHeight="1" x14ac:dyDescent="0.25">
      <c r="A448" s="393"/>
      <c r="B448" s="424"/>
      <c r="C448" s="228" t="s">
        <v>6</v>
      </c>
      <c r="D448" s="228" t="s">
        <v>109</v>
      </c>
      <c r="E448" s="202">
        <v>0</v>
      </c>
      <c r="F448" s="202">
        <v>0</v>
      </c>
      <c r="G448" s="202">
        <v>0</v>
      </c>
      <c r="H448" s="202">
        <v>0</v>
      </c>
      <c r="I448" s="202">
        <v>0</v>
      </c>
      <c r="J448" s="202">
        <v>0</v>
      </c>
      <c r="K448" s="202">
        <v>0</v>
      </c>
      <c r="L448" s="202">
        <v>0</v>
      </c>
      <c r="M448" s="202">
        <f t="shared" si="114"/>
        <v>0</v>
      </c>
      <c r="N448" s="174"/>
    </row>
    <row r="449" spans="1:14" ht="48" customHeight="1" x14ac:dyDescent="0.25">
      <c r="A449" s="400"/>
      <c r="B449" s="425"/>
      <c r="C449" s="228" t="s">
        <v>7</v>
      </c>
      <c r="D449" s="228" t="s">
        <v>109</v>
      </c>
      <c r="E449" s="202">
        <v>0</v>
      </c>
      <c r="F449" s="202">
        <v>0</v>
      </c>
      <c r="G449" s="202">
        <v>0</v>
      </c>
      <c r="H449" s="202">
        <v>0</v>
      </c>
      <c r="I449" s="202">
        <v>0</v>
      </c>
      <c r="J449" s="202">
        <v>0</v>
      </c>
      <c r="K449" s="202">
        <v>0</v>
      </c>
      <c r="L449" s="202">
        <v>0</v>
      </c>
      <c r="M449" s="202">
        <f t="shared" si="114"/>
        <v>0</v>
      </c>
      <c r="N449" s="174"/>
    </row>
    <row r="450" spans="1:14" ht="18.75" customHeight="1" x14ac:dyDescent="0.25">
      <c r="A450" s="407" t="s">
        <v>318</v>
      </c>
      <c r="B450" s="419" t="s">
        <v>319</v>
      </c>
      <c r="C450" s="251" t="s">
        <v>3</v>
      </c>
      <c r="D450" s="251">
        <v>752</v>
      </c>
      <c r="E450" s="202">
        <f t="shared" ref="E450:L450" si="115">E451+E452+E453+E454+E455+E456</f>
        <v>0</v>
      </c>
      <c r="F450" s="202">
        <f t="shared" si="115"/>
        <v>0</v>
      </c>
      <c r="G450" s="202">
        <f t="shared" si="115"/>
        <v>2990</v>
      </c>
      <c r="H450" s="202">
        <f t="shared" si="115"/>
        <v>2391</v>
      </c>
      <c r="I450" s="202">
        <f t="shared" si="115"/>
        <v>32590</v>
      </c>
      <c r="J450" s="202">
        <f t="shared" si="115"/>
        <v>32590</v>
      </c>
      <c r="K450" s="202">
        <f t="shared" si="115"/>
        <v>32590</v>
      </c>
      <c r="L450" s="202">
        <f t="shared" si="115"/>
        <v>32590</v>
      </c>
      <c r="M450" s="202">
        <f>SUM(E450:L450)</f>
        <v>135741</v>
      </c>
      <c r="N450" s="174"/>
    </row>
    <row r="451" spans="1:14" ht="47.25" customHeight="1" x14ac:dyDescent="0.25">
      <c r="A451" s="393"/>
      <c r="B451" s="424"/>
      <c r="C451" s="228" t="s">
        <v>114</v>
      </c>
      <c r="D451" s="228" t="s">
        <v>109</v>
      </c>
      <c r="E451" s="202">
        <v>0</v>
      </c>
      <c r="F451" s="202">
        <v>0</v>
      </c>
      <c r="G451" s="202">
        <v>0</v>
      </c>
      <c r="H451" s="202">
        <v>0</v>
      </c>
      <c r="I451" s="202">
        <v>0</v>
      </c>
      <c r="J451" s="202">
        <v>0</v>
      </c>
      <c r="K451" s="202">
        <v>0</v>
      </c>
      <c r="L451" s="202">
        <v>0</v>
      </c>
      <c r="M451" s="202">
        <f>SUM(E451:L451)</f>
        <v>0</v>
      </c>
      <c r="N451" s="174"/>
    </row>
    <row r="452" spans="1:14" ht="18.75" customHeight="1" x14ac:dyDescent="0.25">
      <c r="A452" s="393"/>
      <c r="B452" s="424"/>
      <c r="C452" s="228" t="s">
        <v>4</v>
      </c>
      <c r="D452" s="228">
        <v>752</v>
      </c>
      <c r="E452" s="202">
        <v>0</v>
      </c>
      <c r="F452" s="202">
        <f>'Приложение № 2 (№5 к ГП)'!I210</f>
        <v>0</v>
      </c>
      <c r="G452" s="202">
        <f>23460-20470</f>
        <v>2990</v>
      </c>
      <c r="H452" s="202">
        <f>26090-17999-5700</f>
        <v>2391</v>
      </c>
      <c r="I452" s="202">
        <v>32590</v>
      </c>
      <c r="J452" s="202">
        <v>32590</v>
      </c>
      <c r="K452" s="202">
        <v>32590</v>
      </c>
      <c r="L452" s="202">
        <v>32590</v>
      </c>
      <c r="M452" s="202">
        <f>E452+F452+G452+H452+I452+J452+K452+L452</f>
        <v>135741</v>
      </c>
      <c r="N452" s="174"/>
    </row>
    <row r="453" spans="1:14" ht="57.75" customHeight="1" x14ac:dyDescent="0.25">
      <c r="A453" s="393"/>
      <c r="B453" s="424"/>
      <c r="C453" s="228" t="s">
        <v>15</v>
      </c>
      <c r="D453" s="228" t="s">
        <v>109</v>
      </c>
      <c r="E453" s="202">
        <v>0</v>
      </c>
      <c r="F453" s="202">
        <v>0</v>
      </c>
      <c r="G453" s="202">
        <v>0</v>
      </c>
      <c r="H453" s="202">
        <v>0</v>
      </c>
      <c r="I453" s="202">
        <v>0</v>
      </c>
      <c r="J453" s="202">
        <v>0</v>
      </c>
      <c r="K453" s="202">
        <v>0</v>
      </c>
      <c r="L453" s="202">
        <v>0</v>
      </c>
      <c r="M453" s="202">
        <f>SUM(E453:L453)</f>
        <v>0</v>
      </c>
      <c r="N453" s="174"/>
    </row>
    <row r="454" spans="1:14" ht="82.5" customHeight="1" x14ac:dyDescent="0.25">
      <c r="A454" s="393"/>
      <c r="B454" s="424"/>
      <c r="C454" s="228" t="s">
        <v>5</v>
      </c>
      <c r="D454" s="228" t="s">
        <v>109</v>
      </c>
      <c r="E454" s="202">
        <v>0</v>
      </c>
      <c r="F454" s="202">
        <v>0</v>
      </c>
      <c r="G454" s="202">
        <v>0</v>
      </c>
      <c r="H454" s="202">
        <v>0</v>
      </c>
      <c r="I454" s="202">
        <v>0</v>
      </c>
      <c r="J454" s="202">
        <v>0</v>
      </c>
      <c r="K454" s="202">
        <v>0</v>
      </c>
      <c r="L454" s="202">
        <v>0</v>
      </c>
      <c r="M454" s="202">
        <f>SUM(E454:L454)</f>
        <v>0</v>
      </c>
      <c r="N454" s="174"/>
    </row>
    <row r="455" spans="1:14" ht="66.75" customHeight="1" x14ac:dyDescent="0.25">
      <c r="A455" s="393"/>
      <c r="B455" s="424"/>
      <c r="C455" s="228" t="s">
        <v>6</v>
      </c>
      <c r="D455" s="228" t="s">
        <v>109</v>
      </c>
      <c r="E455" s="202">
        <v>0</v>
      </c>
      <c r="F455" s="202">
        <v>0</v>
      </c>
      <c r="G455" s="202">
        <v>0</v>
      </c>
      <c r="H455" s="202">
        <v>0</v>
      </c>
      <c r="I455" s="202">
        <v>0</v>
      </c>
      <c r="J455" s="202">
        <v>0</v>
      </c>
      <c r="K455" s="202">
        <v>0</v>
      </c>
      <c r="L455" s="202">
        <v>0</v>
      </c>
      <c r="M455" s="202">
        <f>SUM(E455:L455)</f>
        <v>0</v>
      </c>
      <c r="N455" s="174"/>
    </row>
    <row r="456" spans="1:14" ht="45.75" customHeight="1" x14ac:dyDescent="0.25">
      <c r="A456" s="400"/>
      <c r="B456" s="425"/>
      <c r="C456" s="228" t="s">
        <v>7</v>
      </c>
      <c r="D456" s="228" t="s">
        <v>109</v>
      </c>
      <c r="E456" s="202">
        <v>0</v>
      </c>
      <c r="F456" s="202">
        <v>0</v>
      </c>
      <c r="G456" s="202">
        <v>0</v>
      </c>
      <c r="H456" s="202">
        <v>0</v>
      </c>
      <c r="I456" s="202">
        <v>0</v>
      </c>
      <c r="J456" s="202">
        <v>0</v>
      </c>
      <c r="K456" s="202">
        <v>0</v>
      </c>
      <c r="L456" s="202">
        <v>0</v>
      </c>
      <c r="M456" s="202">
        <f>SUM(E456:L456)</f>
        <v>0</v>
      </c>
      <c r="N456" s="174"/>
    </row>
    <row r="457" spans="1:14" ht="15.75" customHeight="1" x14ac:dyDescent="0.25">
      <c r="A457" s="405" t="s">
        <v>63</v>
      </c>
      <c r="B457" s="423" t="s">
        <v>222</v>
      </c>
      <c r="C457" s="251" t="s">
        <v>3</v>
      </c>
      <c r="D457" s="251">
        <v>752</v>
      </c>
      <c r="E457" s="202">
        <f t="shared" ref="E457:L457" si="116">E458+E459+E460+E461+E462+E463</f>
        <v>2418125</v>
      </c>
      <c r="F457" s="202">
        <f t="shared" si="116"/>
        <v>2173934</v>
      </c>
      <c r="G457" s="202">
        <f t="shared" si="116"/>
        <v>2102603.86</v>
      </c>
      <c r="H457" s="202">
        <f t="shared" si="116"/>
        <v>2068220.2200000002</v>
      </c>
      <c r="I457" s="202">
        <f t="shared" si="116"/>
        <v>2115360.6999999997</v>
      </c>
      <c r="J457" s="202">
        <f t="shared" si="116"/>
        <v>1768722</v>
      </c>
      <c r="K457" s="202">
        <f t="shared" si="116"/>
        <v>1765027</v>
      </c>
      <c r="L457" s="202">
        <f t="shared" si="116"/>
        <v>1765027</v>
      </c>
      <c r="M457" s="202">
        <f t="shared" si="105"/>
        <v>16177019.779999999</v>
      </c>
      <c r="N457" s="174"/>
    </row>
    <row r="458" spans="1:14" ht="75" x14ac:dyDescent="0.25">
      <c r="A458" s="422"/>
      <c r="B458" s="424"/>
      <c r="C458" s="228" t="s">
        <v>114</v>
      </c>
      <c r="D458" s="228">
        <v>752</v>
      </c>
      <c r="E458" s="202">
        <f>SUM(E465,E472,E479,E486,E493,E500)</f>
        <v>711085</v>
      </c>
      <c r="F458" s="202">
        <f t="shared" ref="F458:L458" si="117">SUM(F465,F472,F479,F486,F493,F500)</f>
        <v>709732</v>
      </c>
      <c r="G458" s="202">
        <f t="shared" si="117"/>
        <v>596402.1</v>
      </c>
      <c r="H458" s="202">
        <f t="shared" si="117"/>
        <v>561774.6</v>
      </c>
      <c r="I458" s="202">
        <f t="shared" si="117"/>
        <v>552124.6</v>
      </c>
      <c r="J458" s="202">
        <f t="shared" si="117"/>
        <v>200529</v>
      </c>
      <c r="K458" s="202">
        <f t="shared" si="117"/>
        <v>196834</v>
      </c>
      <c r="L458" s="202">
        <f t="shared" si="117"/>
        <v>196834</v>
      </c>
      <c r="M458" s="202">
        <f t="shared" si="105"/>
        <v>3725315.3000000003</v>
      </c>
      <c r="N458" s="174"/>
    </row>
    <row r="459" spans="1:14" ht="15.75" x14ac:dyDescent="0.25">
      <c r="A459" s="422"/>
      <c r="B459" s="424"/>
      <c r="C459" s="228" t="s">
        <v>4</v>
      </c>
      <c r="D459" s="228">
        <v>752</v>
      </c>
      <c r="E459" s="202">
        <f>E466+E473+E480+E487+E494+E501</f>
        <v>1707040</v>
      </c>
      <c r="F459" s="202">
        <f t="shared" ref="F459:L459" si="118">F466+F473+F480+F487+F494+F501</f>
        <v>1464202</v>
      </c>
      <c r="G459" s="202">
        <f t="shared" si="118"/>
        <v>1506201.76</v>
      </c>
      <c r="H459" s="202">
        <f t="shared" si="118"/>
        <v>1506445.62</v>
      </c>
      <c r="I459" s="202">
        <f t="shared" si="118"/>
        <v>1563236.0999999999</v>
      </c>
      <c r="J459" s="202">
        <f t="shared" si="118"/>
        <v>1568193</v>
      </c>
      <c r="K459" s="202">
        <f t="shared" si="118"/>
        <v>1568193</v>
      </c>
      <c r="L459" s="202">
        <f t="shared" si="118"/>
        <v>1568193</v>
      </c>
      <c r="M459" s="202">
        <f t="shared" si="105"/>
        <v>12451704.48</v>
      </c>
      <c r="N459" s="174"/>
    </row>
    <row r="460" spans="1:14" ht="45" x14ac:dyDescent="0.25">
      <c r="A460" s="422"/>
      <c r="B460" s="424"/>
      <c r="C460" s="228" t="s">
        <v>15</v>
      </c>
      <c r="D460" s="228" t="s">
        <v>109</v>
      </c>
      <c r="E460" s="202">
        <v>0</v>
      </c>
      <c r="F460" s="202">
        <v>0</v>
      </c>
      <c r="G460" s="202">
        <v>0</v>
      </c>
      <c r="H460" s="202">
        <v>0</v>
      </c>
      <c r="I460" s="202">
        <v>0</v>
      </c>
      <c r="J460" s="202">
        <v>0</v>
      </c>
      <c r="K460" s="202">
        <v>0</v>
      </c>
      <c r="L460" s="202">
        <v>0</v>
      </c>
      <c r="M460" s="202">
        <f t="shared" si="105"/>
        <v>0</v>
      </c>
      <c r="N460" s="174"/>
    </row>
    <row r="461" spans="1:14" ht="81" customHeight="1" x14ac:dyDescent="0.25">
      <c r="A461" s="422"/>
      <c r="B461" s="424"/>
      <c r="C461" s="228" t="s">
        <v>5</v>
      </c>
      <c r="D461" s="228" t="s">
        <v>109</v>
      </c>
      <c r="E461" s="202">
        <v>0</v>
      </c>
      <c r="F461" s="202">
        <v>0</v>
      </c>
      <c r="G461" s="202">
        <v>0</v>
      </c>
      <c r="H461" s="202">
        <v>0</v>
      </c>
      <c r="I461" s="202">
        <v>0</v>
      </c>
      <c r="J461" s="202">
        <v>0</v>
      </c>
      <c r="K461" s="202">
        <v>0</v>
      </c>
      <c r="L461" s="202">
        <v>0</v>
      </c>
      <c r="M461" s="202">
        <f t="shared" si="105"/>
        <v>0</v>
      </c>
      <c r="N461" s="174"/>
    </row>
    <row r="462" spans="1:14" ht="47.25" customHeight="1" x14ac:dyDescent="0.25">
      <c r="A462" s="422"/>
      <c r="B462" s="424"/>
      <c r="C462" s="228" t="s">
        <v>6</v>
      </c>
      <c r="D462" s="228" t="s">
        <v>109</v>
      </c>
      <c r="E462" s="202">
        <v>0</v>
      </c>
      <c r="F462" s="202">
        <v>0</v>
      </c>
      <c r="G462" s="202">
        <v>0</v>
      </c>
      <c r="H462" s="202">
        <v>0</v>
      </c>
      <c r="I462" s="202">
        <v>0</v>
      </c>
      <c r="J462" s="202">
        <v>0</v>
      </c>
      <c r="K462" s="202">
        <v>0</v>
      </c>
      <c r="L462" s="202">
        <v>0</v>
      </c>
      <c r="M462" s="202">
        <f t="shared" si="105"/>
        <v>0</v>
      </c>
      <c r="N462" s="174"/>
    </row>
    <row r="463" spans="1:14" ht="56.25" customHeight="1" x14ac:dyDescent="0.25">
      <c r="A463" s="406"/>
      <c r="B463" s="425"/>
      <c r="C463" s="228" t="s">
        <v>7</v>
      </c>
      <c r="D463" s="228" t="s">
        <v>109</v>
      </c>
      <c r="E463" s="202">
        <v>0</v>
      </c>
      <c r="F463" s="202">
        <v>0</v>
      </c>
      <c r="G463" s="202">
        <v>0</v>
      </c>
      <c r="H463" s="202">
        <v>0</v>
      </c>
      <c r="I463" s="202">
        <v>0</v>
      </c>
      <c r="J463" s="202">
        <v>0</v>
      </c>
      <c r="K463" s="202">
        <v>0</v>
      </c>
      <c r="L463" s="202">
        <v>0</v>
      </c>
      <c r="M463" s="202">
        <f t="shared" si="105"/>
        <v>0</v>
      </c>
      <c r="N463" s="174"/>
    </row>
    <row r="464" spans="1:14" ht="18.75" customHeight="1" x14ac:dyDescent="0.25">
      <c r="A464" s="407" t="s">
        <v>320</v>
      </c>
      <c r="B464" s="419" t="s">
        <v>321</v>
      </c>
      <c r="C464" s="251" t="s">
        <v>3</v>
      </c>
      <c r="D464" s="251">
        <v>752</v>
      </c>
      <c r="E464" s="202">
        <f t="shared" ref="E464:L464" si="119">E465+E466+E467+E468+E469+E470</f>
        <v>49462</v>
      </c>
      <c r="F464" s="202">
        <f t="shared" si="119"/>
        <v>47227</v>
      </c>
      <c r="G464" s="202">
        <f t="shared" si="119"/>
        <v>50831.199999999997</v>
      </c>
      <c r="H464" s="202">
        <f t="shared" si="119"/>
        <v>51894</v>
      </c>
      <c r="I464" s="202">
        <f t="shared" si="119"/>
        <v>51885</v>
      </c>
      <c r="J464" s="202">
        <f t="shared" si="119"/>
        <v>51885</v>
      </c>
      <c r="K464" s="202">
        <f t="shared" si="119"/>
        <v>51885</v>
      </c>
      <c r="L464" s="202">
        <f t="shared" si="119"/>
        <v>51885</v>
      </c>
      <c r="M464" s="202">
        <f t="shared" si="105"/>
        <v>406954.2</v>
      </c>
      <c r="N464" s="174"/>
    </row>
    <row r="465" spans="1:14" ht="99" customHeight="1" x14ac:dyDescent="0.25">
      <c r="A465" s="393"/>
      <c r="B465" s="455"/>
      <c r="C465" s="228" t="s">
        <v>114</v>
      </c>
      <c r="D465" s="228"/>
      <c r="E465" s="202"/>
      <c r="F465" s="202"/>
      <c r="G465" s="202"/>
      <c r="H465" s="202"/>
      <c r="I465" s="202"/>
      <c r="J465" s="202"/>
      <c r="K465" s="202"/>
      <c r="L465" s="202"/>
      <c r="M465" s="202"/>
      <c r="N465" s="174"/>
    </row>
    <row r="466" spans="1:14" ht="18.75" customHeight="1" x14ac:dyDescent="0.25">
      <c r="A466" s="393"/>
      <c r="B466" s="455"/>
      <c r="C466" s="228" t="s">
        <v>4</v>
      </c>
      <c r="D466" s="228">
        <v>752</v>
      </c>
      <c r="E466" s="202">
        <v>49462</v>
      </c>
      <c r="F466" s="202">
        <v>47227</v>
      </c>
      <c r="G466" s="202">
        <v>50831.199999999997</v>
      </c>
      <c r="H466" s="202">
        <v>51894</v>
      </c>
      <c r="I466" s="202">
        <f>51894-9</f>
        <v>51885</v>
      </c>
      <c r="J466" s="202">
        <f>51894-9</f>
        <v>51885</v>
      </c>
      <c r="K466" s="202">
        <f>51894-9</f>
        <v>51885</v>
      </c>
      <c r="L466" s="202">
        <f>51894-9</f>
        <v>51885</v>
      </c>
      <c r="M466" s="202">
        <f t="shared" ref="M466:M585" si="120">SUM(E466:L466)</f>
        <v>406954.2</v>
      </c>
      <c r="N466" s="174"/>
    </row>
    <row r="467" spans="1:14" ht="31.5" customHeight="1" x14ac:dyDescent="0.25">
      <c r="A467" s="393"/>
      <c r="B467" s="455"/>
      <c r="C467" s="228" t="s">
        <v>15</v>
      </c>
      <c r="D467" s="228" t="s">
        <v>109</v>
      </c>
      <c r="E467" s="202">
        <v>0</v>
      </c>
      <c r="F467" s="202">
        <v>0</v>
      </c>
      <c r="G467" s="202">
        <v>0</v>
      </c>
      <c r="H467" s="202">
        <v>0</v>
      </c>
      <c r="I467" s="202">
        <v>0</v>
      </c>
      <c r="J467" s="202">
        <v>0</v>
      </c>
      <c r="K467" s="202">
        <v>0</v>
      </c>
      <c r="L467" s="202">
        <v>0</v>
      </c>
      <c r="M467" s="202">
        <f t="shared" si="120"/>
        <v>0</v>
      </c>
      <c r="N467" s="174"/>
    </row>
    <row r="468" spans="1:14" ht="82.5" customHeight="1" x14ac:dyDescent="0.25">
      <c r="A468" s="393"/>
      <c r="B468" s="455"/>
      <c r="C468" s="228" t="s">
        <v>5</v>
      </c>
      <c r="D468" s="228" t="s">
        <v>109</v>
      </c>
      <c r="E468" s="202">
        <v>0</v>
      </c>
      <c r="F468" s="202">
        <v>0</v>
      </c>
      <c r="G468" s="202">
        <v>0</v>
      </c>
      <c r="H468" s="202">
        <v>0</v>
      </c>
      <c r="I468" s="202">
        <v>0</v>
      </c>
      <c r="J468" s="202">
        <v>0</v>
      </c>
      <c r="K468" s="202">
        <v>0</v>
      </c>
      <c r="L468" s="202">
        <v>0</v>
      </c>
      <c r="M468" s="202">
        <f>SUM(E468:L468)</f>
        <v>0</v>
      </c>
      <c r="N468" s="174"/>
    </row>
    <row r="469" spans="1:14" ht="60.75" customHeight="1" x14ac:dyDescent="0.25">
      <c r="A469" s="393"/>
      <c r="B469" s="455"/>
      <c r="C469" s="228" t="s">
        <v>6</v>
      </c>
      <c r="D469" s="228" t="s">
        <v>109</v>
      </c>
      <c r="E469" s="202">
        <v>0</v>
      </c>
      <c r="F469" s="202">
        <v>0</v>
      </c>
      <c r="G469" s="202">
        <v>0</v>
      </c>
      <c r="H469" s="202">
        <v>0</v>
      </c>
      <c r="I469" s="202">
        <v>0</v>
      </c>
      <c r="J469" s="202">
        <v>0</v>
      </c>
      <c r="K469" s="202">
        <v>0</v>
      </c>
      <c r="L469" s="202">
        <v>0</v>
      </c>
      <c r="M469" s="202">
        <f>SUM(E469:L469)</f>
        <v>0</v>
      </c>
      <c r="N469" s="174"/>
    </row>
    <row r="470" spans="1:14" ht="54.75" customHeight="1" x14ac:dyDescent="0.25">
      <c r="A470" s="400"/>
      <c r="B470" s="420"/>
      <c r="C470" s="228" t="s">
        <v>7</v>
      </c>
      <c r="D470" s="228" t="s">
        <v>109</v>
      </c>
      <c r="E470" s="202">
        <v>0</v>
      </c>
      <c r="F470" s="202">
        <v>0</v>
      </c>
      <c r="G470" s="202">
        <v>0</v>
      </c>
      <c r="H470" s="202">
        <v>0</v>
      </c>
      <c r="I470" s="202">
        <v>0</v>
      </c>
      <c r="J470" s="202">
        <v>0</v>
      </c>
      <c r="K470" s="202">
        <v>0</v>
      </c>
      <c r="L470" s="202">
        <v>0</v>
      </c>
      <c r="M470" s="202">
        <f>SUM(E470:L470)</f>
        <v>0</v>
      </c>
      <c r="N470" s="174"/>
    </row>
    <row r="471" spans="1:14" ht="18.75" customHeight="1" x14ac:dyDescent="0.25">
      <c r="A471" s="407" t="s">
        <v>322</v>
      </c>
      <c r="B471" s="419" t="s">
        <v>323</v>
      </c>
      <c r="C471" s="251" t="s">
        <v>3</v>
      </c>
      <c r="D471" s="251">
        <v>752</v>
      </c>
      <c r="E471" s="202">
        <f t="shared" ref="E471:L471" si="121">E472+E473+E474+E475+E476+E477</f>
        <v>1247578</v>
      </c>
      <c r="F471" s="202">
        <f t="shared" si="121"/>
        <v>991267</v>
      </c>
      <c r="G471" s="202">
        <f t="shared" si="121"/>
        <v>1051120.1200000001</v>
      </c>
      <c r="H471" s="202">
        <f t="shared" si="121"/>
        <v>894930</v>
      </c>
      <c r="I471" s="202">
        <f t="shared" si="121"/>
        <v>955122.4</v>
      </c>
      <c r="J471" s="202">
        <f t="shared" si="121"/>
        <v>958686</v>
      </c>
      <c r="K471" s="202">
        <f t="shared" si="121"/>
        <v>958686</v>
      </c>
      <c r="L471" s="202">
        <f t="shared" si="121"/>
        <v>958686</v>
      </c>
      <c r="M471" s="202">
        <f>SUM(E471:L471)</f>
        <v>8016075.5200000005</v>
      </c>
      <c r="N471" s="174"/>
    </row>
    <row r="472" spans="1:14" ht="98.25" customHeight="1" x14ac:dyDescent="0.25">
      <c r="A472" s="393"/>
      <c r="B472" s="455"/>
      <c r="C472" s="228" t="s">
        <v>114</v>
      </c>
      <c r="D472" s="228"/>
      <c r="E472" s="202"/>
      <c r="F472" s="202"/>
      <c r="G472" s="202"/>
      <c r="H472" s="202"/>
      <c r="I472" s="202"/>
      <c r="J472" s="202"/>
      <c r="K472" s="202"/>
      <c r="L472" s="202"/>
      <c r="M472" s="202"/>
      <c r="N472" s="174"/>
    </row>
    <row r="473" spans="1:14" ht="18.75" customHeight="1" x14ac:dyDescent="0.25">
      <c r="A473" s="393"/>
      <c r="B473" s="455"/>
      <c r="C473" s="228" t="s">
        <v>4</v>
      </c>
      <c r="D473" s="228">
        <v>752</v>
      </c>
      <c r="E473" s="202">
        <v>1247578</v>
      </c>
      <c r="F473" s="202">
        <v>991267</v>
      </c>
      <c r="G473" s="202">
        <v>1051120.1200000001</v>
      </c>
      <c r="H473" s="202">
        <v>894930</v>
      </c>
      <c r="I473" s="202">
        <v>955122.4</v>
      </c>
      <c r="J473" s="202">
        <f>894930+63756</f>
        <v>958686</v>
      </c>
      <c r="K473" s="202">
        <f>894930+63756</f>
        <v>958686</v>
      </c>
      <c r="L473" s="202">
        <f>894930+63756</f>
        <v>958686</v>
      </c>
      <c r="M473" s="202">
        <f t="shared" ref="M473:M478" si="122">SUM(E473:L473)</f>
        <v>8016075.5200000005</v>
      </c>
      <c r="N473" s="174"/>
    </row>
    <row r="474" spans="1:14" ht="55.5" customHeight="1" x14ac:dyDescent="0.25">
      <c r="A474" s="393"/>
      <c r="B474" s="455"/>
      <c r="C474" s="228" t="s">
        <v>15</v>
      </c>
      <c r="D474" s="228" t="s">
        <v>109</v>
      </c>
      <c r="E474" s="202">
        <v>0</v>
      </c>
      <c r="F474" s="202">
        <v>0</v>
      </c>
      <c r="G474" s="202">
        <v>0</v>
      </c>
      <c r="H474" s="202">
        <v>0</v>
      </c>
      <c r="I474" s="202">
        <v>0</v>
      </c>
      <c r="J474" s="202">
        <v>0</v>
      </c>
      <c r="K474" s="202">
        <v>0</v>
      </c>
      <c r="L474" s="202">
        <v>0</v>
      </c>
      <c r="M474" s="202">
        <f t="shared" si="122"/>
        <v>0</v>
      </c>
      <c r="N474" s="174"/>
    </row>
    <row r="475" spans="1:14" ht="47.25" customHeight="1" x14ac:dyDescent="0.25">
      <c r="A475" s="393"/>
      <c r="B475" s="455"/>
      <c r="C475" s="228" t="s">
        <v>5</v>
      </c>
      <c r="D475" s="228" t="s">
        <v>109</v>
      </c>
      <c r="E475" s="202">
        <v>0</v>
      </c>
      <c r="F475" s="202">
        <v>0</v>
      </c>
      <c r="G475" s="202">
        <v>0</v>
      </c>
      <c r="H475" s="202">
        <v>0</v>
      </c>
      <c r="I475" s="202">
        <v>0</v>
      </c>
      <c r="J475" s="202">
        <v>0</v>
      </c>
      <c r="K475" s="202">
        <v>0</v>
      </c>
      <c r="L475" s="202">
        <v>0</v>
      </c>
      <c r="M475" s="202">
        <f t="shared" si="122"/>
        <v>0</v>
      </c>
      <c r="N475" s="174"/>
    </row>
    <row r="476" spans="1:14" ht="68.25" customHeight="1" x14ac:dyDescent="0.25">
      <c r="A476" s="393"/>
      <c r="B476" s="455"/>
      <c r="C476" s="228" t="s">
        <v>6</v>
      </c>
      <c r="D476" s="228" t="s">
        <v>109</v>
      </c>
      <c r="E476" s="202">
        <v>0</v>
      </c>
      <c r="F476" s="202">
        <v>0</v>
      </c>
      <c r="G476" s="202">
        <v>0</v>
      </c>
      <c r="H476" s="202">
        <v>0</v>
      </c>
      <c r="I476" s="202">
        <v>0</v>
      </c>
      <c r="J476" s="202">
        <v>0</v>
      </c>
      <c r="K476" s="202">
        <v>0</v>
      </c>
      <c r="L476" s="202">
        <v>0</v>
      </c>
      <c r="M476" s="202">
        <f t="shared" si="122"/>
        <v>0</v>
      </c>
      <c r="N476" s="174"/>
    </row>
    <row r="477" spans="1:14" ht="49.5" customHeight="1" x14ac:dyDescent="0.25">
      <c r="A477" s="400"/>
      <c r="B477" s="420"/>
      <c r="C477" s="228" t="s">
        <v>7</v>
      </c>
      <c r="D477" s="228" t="s">
        <v>109</v>
      </c>
      <c r="E477" s="202">
        <v>0</v>
      </c>
      <c r="F477" s="202">
        <v>0</v>
      </c>
      <c r="G477" s="202">
        <v>0</v>
      </c>
      <c r="H477" s="202">
        <v>0</v>
      </c>
      <c r="I477" s="202">
        <v>0</v>
      </c>
      <c r="J477" s="202">
        <v>0</v>
      </c>
      <c r="K477" s="202">
        <v>0</v>
      </c>
      <c r="L477" s="202">
        <v>0</v>
      </c>
      <c r="M477" s="202">
        <f t="shared" si="122"/>
        <v>0</v>
      </c>
      <c r="N477" s="174"/>
    </row>
    <row r="478" spans="1:14" ht="18.75" hidden="1" customHeight="1" x14ac:dyDescent="0.25">
      <c r="A478" s="407" t="s">
        <v>324</v>
      </c>
      <c r="B478" s="419" t="s">
        <v>325</v>
      </c>
      <c r="C478" s="251" t="s">
        <v>3</v>
      </c>
      <c r="D478" s="251">
        <v>752</v>
      </c>
      <c r="E478" s="202">
        <f t="shared" ref="E478:L478" si="123">E479+E480+E481+E482+E483+E484</f>
        <v>100000</v>
      </c>
      <c r="F478" s="202">
        <f t="shared" si="123"/>
        <v>120000</v>
      </c>
      <c r="G478" s="202">
        <f t="shared" si="123"/>
        <v>404883.1</v>
      </c>
      <c r="H478" s="202">
        <f t="shared" si="123"/>
        <v>544538.6</v>
      </c>
      <c r="I478" s="202">
        <f t="shared" si="123"/>
        <v>544538.6</v>
      </c>
      <c r="J478" s="202">
        <f t="shared" si="123"/>
        <v>250000</v>
      </c>
      <c r="K478" s="202">
        <f t="shared" si="123"/>
        <v>250000</v>
      </c>
      <c r="L478" s="202">
        <f t="shared" si="123"/>
        <v>250000</v>
      </c>
      <c r="M478" s="202">
        <f t="shared" si="122"/>
        <v>2463960.2999999998</v>
      </c>
      <c r="N478" s="174"/>
    </row>
    <row r="479" spans="1:14" ht="96" customHeight="1" x14ac:dyDescent="0.25">
      <c r="A479" s="393"/>
      <c r="B479" s="455"/>
      <c r="C479" s="228" t="s">
        <v>114</v>
      </c>
      <c r="D479" s="228"/>
      <c r="E479" s="202"/>
      <c r="F479" s="202"/>
      <c r="G479" s="202">
        <v>304883.09999999998</v>
      </c>
      <c r="H479" s="202">
        <v>294538.59999999998</v>
      </c>
      <c r="I479" s="202">
        <v>294538.59999999998</v>
      </c>
      <c r="J479" s="202"/>
      <c r="K479" s="202"/>
      <c r="L479" s="202"/>
      <c r="M479" s="202">
        <f>G479+H479+I479+J479+K479+L479</f>
        <v>893960.29999999993</v>
      </c>
      <c r="N479" s="174"/>
    </row>
    <row r="480" spans="1:14" ht="18.75" customHeight="1" x14ac:dyDescent="0.25">
      <c r="A480" s="393"/>
      <c r="B480" s="455"/>
      <c r="C480" s="228" t="s">
        <v>4</v>
      </c>
      <c r="D480" s="228">
        <v>752</v>
      </c>
      <c r="E480" s="202">
        <v>100000</v>
      </c>
      <c r="F480" s="202">
        <v>120000</v>
      </c>
      <c r="G480" s="202">
        <v>100000</v>
      </c>
      <c r="H480" s="202">
        <v>250000</v>
      </c>
      <c r="I480" s="202">
        <v>250000</v>
      </c>
      <c r="J480" s="202">
        <v>250000</v>
      </c>
      <c r="K480" s="202">
        <v>250000</v>
      </c>
      <c r="L480" s="202">
        <v>250000</v>
      </c>
      <c r="M480" s="202">
        <f t="shared" ref="M480:M485" si="124">SUM(E480:L480)</f>
        <v>1570000</v>
      </c>
      <c r="N480" s="174"/>
    </row>
    <row r="481" spans="1:14" ht="51.75" customHeight="1" x14ac:dyDescent="0.25">
      <c r="A481" s="393"/>
      <c r="B481" s="455"/>
      <c r="C481" s="228" t="s">
        <v>15</v>
      </c>
      <c r="D481" s="228" t="s">
        <v>109</v>
      </c>
      <c r="E481" s="202">
        <v>0</v>
      </c>
      <c r="F481" s="202">
        <v>0</v>
      </c>
      <c r="G481" s="202">
        <v>0</v>
      </c>
      <c r="H481" s="202">
        <v>0</v>
      </c>
      <c r="I481" s="202">
        <v>0</v>
      </c>
      <c r="J481" s="202">
        <v>0</v>
      </c>
      <c r="K481" s="202">
        <v>0</v>
      </c>
      <c r="L481" s="202">
        <v>0</v>
      </c>
      <c r="M481" s="202">
        <f t="shared" si="124"/>
        <v>0</v>
      </c>
      <c r="N481" s="174"/>
    </row>
    <row r="482" spans="1:14" ht="83.25" customHeight="1" x14ac:dyDescent="0.25">
      <c r="A482" s="393"/>
      <c r="B482" s="455"/>
      <c r="C482" s="228" t="s">
        <v>5</v>
      </c>
      <c r="D482" s="228" t="s">
        <v>109</v>
      </c>
      <c r="E482" s="202">
        <v>0</v>
      </c>
      <c r="F482" s="202">
        <v>0</v>
      </c>
      <c r="G482" s="202">
        <v>0</v>
      </c>
      <c r="H482" s="202">
        <v>0</v>
      </c>
      <c r="I482" s="202">
        <v>0</v>
      </c>
      <c r="J482" s="202">
        <v>0</v>
      </c>
      <c r="K482" s="202">
        <v>0</v>
      </c>
      <c r="L482" s="202">
        <v>0</v>
      </c>
      <c r="M482" s="202">
        <f t="shared" si="124"/>
        <v>0</v>
      </c>
      <c r="N482" s="174"/>
    </row>
    <row r="483" spans="1:14" ht="69" customHeight="1" x14ac:dyDescent="0.25">
      <c r="A483" s="393"/>
      <c r="B483" s="455"/>
      <c r="C483" s="228" t="s">
        <v>6</v>
      </c>
      <c r="D483" s="228" t="s">
        <v>109</v>
      </c>
      <c r="E483" s="202">
        <v>0</v>
      </c>
      <c r="F483" s="202">
        <v>0</v>
      </c>
      <c r="G483" s="202">
        <v>0</v>
      </c>
      <c r="H483" s="202">
        <v>0</v>
      </c>
      <c r="I483" s="202">
        <v>0</v>
      </c>
      <c r="J483" s="202">
        <v>0</v>
      </c>
      <c r="K483" s="202">
        <v>0</v>
      </c>
      <c r="L483" s="202">
        <v>0</v>
      </c>
      <c r="M483" s="202">
        <f t="shared" si="124"/>
        <v>0</v>
      </c>
      <c r="N483" s="174"/>
    </row>
    <row r="484" spans="1:14" ht="52.5" customHeight="1" x14ac:dyDescent="0.25">
      <c r="A484" s="400"/>
      <c r="B484" s="420"/>
      <c r="C484" s="228" t="s">
        <v>7</v>
      </c>
      <c r="D484" s="228" t="s">
        <v>109</v>
      </c>
      <c r="E484" s="202">
        <v>0</v>
      </c>
      <c r="F484" s="202">
        <v>0</v>
      </c>
      <c r="G484" s="202">
        <v>0</v>
      </c>
      <c r="H484" s="202">
        <v>0</v>
      </c>
      <c r="I484" s="202">
        <v>0</v>
      </c>
      <c r="J484" s="202">
        <v>0</v>
      </c>
      <c r="K484" s="202">
        <v>0</v>
      </c>
      <c r="L484" s="202">
        <v>0</v>
      </c>
      <c r="M484" s="202">
        <f t="shared" si="124"/>
        <v>0</v>
      </c>
      <c r="N484" s="174"/>
    </row>
    <row r="485" spans="1:14" ht="18.75" customHeight="1" x14ac:dyDescent="0.25">
      <c r="A485" s="407" t="s">
        <v>326</v>
      </c>
      <c r="B485" s="419" t="s">
        <v>337</v>
      </c>
      <c r="C485" s="251" t="s">
        <v>3</v>
      </c>
      <c r="D485" s="251">
        <v>752</v>
      </c>
      <c r="E485" s="202">
        <f t="shared" ref="E485:L485" si="125">E486+E487+E488+E489+E490+E491</f>
        <v>10000</v>
      </c>
      <c r="F485" s="202">
        <f t="shared" si="125"/>
        <v>10000</v>
      </c>
      <c r="G485" s="202">
        <f t="shared" si="125"/>
        <v>10000</v>
      </c>
      <c r="H485" s="202">
        <f t="shared" si="125"/>
        <v>10000</v>
      </c>
      <c r="I485" s="202">
        <f t="shared" si="125"/>
        <v>10000</v>
      </c>
      <c r="J485" s="202">
        <f t="shared" si="125"/>
        <v>10000</v>
      </c>
      <c r="K485" s="202">
        <f t="shared" si="125"/>
        <v>10000</v>
      </c>
      <c r="L485" s="202">
        <f t="shared" si="125"/>
        <v>10000</v>
      </c>
      <c r="M485" s="202">
        <f t="shared" si="124"/>
        <v>80000</v>
      </c>
      <c r="N485" s="174"/>
    </row>
    <row r="486" spans="1:14" ht="100.5" customHeight="1" x14ac:dyDescent="0.25">
      <c r="A486" s="393"/>
      <c r="B486" s="455"/>
      <c r="C486" s="228" t="s">
        <v>114</v>
      </c>
      <c r="D486" s="228"/>
      <c r="E486" s="202"/>
      <c r="F486" s="202"/>
      <c r="G486" s="202"/>
      <c r="H486" s="202"/>
      <c r="I486" s="202"/>
      <c r="J486" s="202"/>
      <c r="K486" s="202"/>
      <c r="L486" s="202"/>
      <c r="M486" s="202"/>
      <c r="N486" s="174"/>
    </row>
    <row r="487" spans="1:14" ht="18.75" customHeight="1" x14ac:dyDescent="0.25">
      <c r="A487" s="393"/>
      <c r="B487" s="455"/>
      <c r="C487" s="228" t="s">
        <v>4</v>
      </c>
      <c r="D487" s="228">
        <v>752</v>
      </c>
      <c r="E487" s="202">
        <v>10000</v>
      </c>
      <c r="F487" s="202">
        <v>10000</v>
      </c>
      <c r="G487" s="202">
        <v>10000</v>
      </c>
      <c r="H487" s="202">
        <v>10000</v>
      </c>
      <c r="I487" s="202">
        <v>10000</v>
      </c>
      <c r="J487" s="202">
        <v>10000</v>
      </c>
      <c r="K487" s="202">
        <v>10000</v>
      </c>
      <c r="L487" s="202">
        <v>10000</v>
      </c>
      <c r="M487" s="202">
        <f t="shared" ref="M487:M492" si="126">SUM(E487:L487)</f>
        <v>80000</v>
      </c>
      <c r="N487" s="174"/>
    </row>
    <row r="488" spans="1:14" ht="51" customHeight="1" x14ac:dyDescent="0.25">
      <c r="A488" s="393"/>
      <c r="B488" s="455"/>
      <c r="C488" s="228" t="s">
        <v>15</v>
      </c>
      <c r="D488" s="228" t="s">
        <v>109</v>
      </c>
      <c r="E488" s="202">
        <v>0</v>
      </c>
      <c r="F488" s="202">
        <v>0</v>
      </c>
      <c r="G488" s="202">
        <v>0</v>
      </c>
      <c r="H488" s="202">
        <v>0</v>
      </c>
      <c r="I488" s="202">
        <v>0</v>
      </c>
      <c r="J488" s="202">
        <v>0</v>
      </c>
      <c r="K488" s="202">
        <v>0</v>
      </c>
      <c r="L488" s="202">
        <v>0</v>
      </c>
      <c r="M488" s="202">
        <f t="shared" si="126"/>
        <v>0</v>
      </c>
      <c r="N488" s="174"/>
    </row>
    <row r="489" spans="1:14" ht="83.25" customHeight="1" x14ac:dyDescent="0.25">
      <c r="A489" s="393"/>
      <c r="B489" s="455"/>
      <c r="C489" s="228" t="s">
        <v>5</v>
      </c>
      <c r="D489" s="228" t="s">
        <v>109</v>
      </c>
      <c r="E489" s="202">
        <v>0</v>
      </c>
      <c r="F489" s="202">
        <v>0</v>
      </c>
      <c r="G489" s="202">
        <v>0</v>
      </c>
      <c r="H489" s="202">
        <v>0</v>
      </c>
      <c r="I489" s="202">
        <v>0</v>
      </c>
      <c r="J489" s="202">
        <v>0</v>
      </c>
      <c r="K489" s="202">
        <v>0</v>
      </c>
      <c r="L489" s="202">
        <v>0</v>
      </c>
      <c r="M489" s="202">
        <f t="shared" si="126"/>
        <v>0</v>
      </c>
      <c r="N489" s="174"/>
    </row>
    <row r="490" spans="1:14" ht="49.5" customHeight="1" x14ac:dyDescent="0.25">
      <c r="A490" s="393"/>
      <c r="B490" s="455"/>
      <c r="C490" s="228" t="s">
        <v>6</v>
      </c>
      <c r="D490" s="228" t="s">
        <v>109</v>
      </c>
      <c r="E490" s="202">
        <v>0</v>
      </c>
      <c r="F490" s="202">
        <v>0</v>
      </c>
      <c r="G490" s="202">
        <v>0</v>
      </c>
      <c r="H490" s="202">
        <v>0</v>
      </c>
      <c r="I490" s="202">
        <v>0</v>
      </c>
      <c r="J490" s="202">
        <v>0</v>
      </c>
      <c r="K490" s="202">
        <v>0</v>
      </c>
      <c r="L490" s="202">
        <v>0</v>
      </c>
      <c r="M490" s="202">
        <f t="shared" si="126"/>
        <v>0</v>
      </c>
      <c r="N490" s="174"/>
    </row>
    <row r="491" spans="1:14" ht="53.25" customHeight="1" x14ac:dyDescent="0.25">
      <c r="A491" s="400"/>
      <c r="B491" s="420"/>
      <c r="C491" s="228" t="s">
        <v>7</v>
      </c>
      <c r="D491" s="228" t="s">
        <v>109</v>
      </c>
      <c r="E491" s="202">
        <v>0</v>
      </c>
      <c r="F491" s="202">
        <v>0</v>
      </c>
      <c r="G491" s="202">
        <v>0</v>
      </c>
      <c r="H491" s="202">
        <v>0</v>
      </c>
      <c r="I491" s="202">
        <v>0</v>
      </c>
      <c r="J491" s="202">
        <v>0</v>
      </c>
      <c r="K491" s="202">
        <v>0</v>
      </c>
      <c r="L491" s="202">
        <v>0</v>
      </c>
      <c r="M491" s="202">
        <f t="shared" si="126"/>
        <v>0</v>
      </c>
      <c r="N491" s="174"/>
    </row>
    <row r="492" spans="1:14" ht="18.75" customHeight="1" x14ac:dyDescent="0.25">
      <c r="A492" s="407" t="s">
        <v>327</v>
      </c>
      <c r="B492" s="419" t="s">
        <v>328</v>
      </c>
      <c r="C492" s="251" t="s">
        <v>3</v>
      </c>
      <c r="D492" s="251">
        <v>752</v>
      </c>
      <c r="E492" s="202">
        <f t="shared" ref="E492:L492" si="127">E493+E494+E495+E496+E497+E498</f>
        <v>300000</v>
      </c>
      <c r="F492" s="202">
        <f t="shared" si="127"/>
        <v>295708</v>
      </c>
      <c r="G492" s="202">
        <f t="shared" si="127"/>
        <v>294250.44</v>
      </c>
      <c r="H492" s="202">
        <f t="shared" si="127"/>
        <v>299621.62</v>
      </c>
      <c r="I492" s="202">
        <f t="shared" si="127"/>
        <v>296228.7</v>
      </c>
      <c r="J492" s="202">
        <f t="shared" si="127"/>
        <v>297622</v>
      </c>
      <c r="K492" s="202">
        <f t="shared" si="127"/>
        <v>297622</v>
      </c>
      <c r="L492" s="202">
        <f t="shared" si="127"/>
        <v>297622</v>
      </c>
      <c r="M492" s="202">
        <f t="shared" si="126"/>
        <v>2378674.7599999998</v>
      </c>
      <c r="N492" s="174"/>
    </row>
    <row r="493" spans="1:14" ht="106.5" customHeight="1" x14ac:dyDescent="0.25">
      <c r="A493" s="393"/>
      <c r="B493" s="455"/>
      <c r="C493" s="228" t="s">
        <v>114</v>
      </c>
      <c r="D493" s="228"/>
      <c r="E493" s="202"/>
      <c r="F493" s="202"/>
      <c r="G493" s="202"/>
      <c r="H493" s="202"/>
      <c r="I493" s="202"/>
      <c r="J493" s="202"/>
      <c r="K493" s="202"/>
      <c r="L493" s="202"/>
      <c r="M493" s="202"/>
      <c r="N493" s="174"/>
    </row>
    <row r="494" spans="1:14" ht="18.75" customHeight="1" x14ac:dyDescent="0.25">
      <c r="A494" s="393"/>
      <c r="B494" s="455"/>
      <c r="C494" s="228" t="s">
        <v>4</v>
      </c>
      <c r="D494" s="228">
        <v>752</v>
      </c>
      <c r="E494" s="202">
        <v>300000</v>
      </c>
      <c r="F494" s="202">
        <v>295708</v>
      </c>
      <c r="G494" s="202">
        <v>294250.44</v>
      </c>
      <c r="H494" s="202">
        <f>300045-423.38</f>
        <v>299621.62</v>
      </c>
      <c r="I494" s="202">
        <v>296228.7</v>
      </c>
      <c r="J494" s="202">
        <v>297622</v>
      </c>
      <c r="K494" s="202">
        <v>297622</v>
      </c>
      <c r="L494" s="202">
        <v>297622</v>
      </c>
      <c r="M494" s="202">
        <f t="shared" ref="M494:M499" si="128">SUM(E494:L494)</f>
        <v>2378674.7599999998</v>
      </c>
      <c r="N494" s="174"/>
    </row>
    <row r="495" spans="1:14" ht="51.75" customHeight="1" x14ac:dyDescent="0.25">
      <c r="A495" s="393"/>
      <c r="B495" s="455"/>
      <c r="C495" s="228" t="s">
        <v>15</v>
      </c>
      <c r="D495" s="228" t="s">
        <v>109</v>
      </c>
      <c r="E495" s="202">
        <v>0</v>
      </c>
      <c r="F495" s="202">
        <v>0</v>
      </c>
      <c r="G495" s="202">
        <v>0</v>
      </c>
      <c r="H495" s="202">
        <v>0</v>
      </c>
      <c r="I495" s="202">
        <v>0</v>
      </c>
      <c r="J495" s="202">
        <v>0</v>
      </c>
      <c r="K495" s="202">
        <v>0</v>
      </c>
      <c r="L495" s="202">
        <v>0</v>
      </c>
      <c r="M495" s="202">
        <f t="shared" si="128"/>
        <v>0</v>
      </c>
      <c r="N495" s="174"/>
    </row>
    <row r="496" spans="1:14" ht="80.25" customHeight="1" x14ac:dyDescent="0.25">
      <c r="A496" s="393"/>
      <c r="B496" s="455"/>
      <c r="C496" s="228" t="s">
        <v>5</v>
      </c>
      <c r="D496" s="228" t="s">
        <v>109</v>
      </c>
      <c r="E496" s="202">
        <v>0</v>
      </c>
      <c r="F496" s="202">
        <v>0</v>
      </c>
      <c r="G496" s="202">
        <v>0</v>
      </c>
      <c r="H496" s="202">
        <v>0</v>
      </c>
      <c r="I496" s="202">
        <v>0</v>
      </c>
      <c r="J496" s="202">
        <v>0</v>
      </c>
      <c r="K496" s="202">
        <v>0</v>
      </c>
      <c r="L496" s="202">
        <v>0</v>
      </c>
      <c r="M496" s="202">
        <f t="shared" si="128"/>
        <v>0</v>
      </c>
      <c r="N496" s="174"/>
    </row>
    <row r="497" spans="1:14" ht="69" customHeight="1" x14ac:dyDescent="0.25">
      <c r="A497" s="393"/>
      <c r="B497" s="455"/>
      <c r="C497" s="228" t="s">
        <v>6</v>
      </c>
      <c r="D497" s="228" t="s">
        <v>109</v>
      </c>
      <c r="E497" s="202">
        <v>0</v>
      </c>
      <c r="F497" s="202">
        <v>0</v>
      </c>
      <c r="G497" s="202">
        <v>0</v>
      </c>
      <c r="H497" s="202">
        <v>0</v>
      </c>
      <c r="I497" s="202">
        <v>0</v>
      </c>
      <c r="J497" s="202">
        <v>0</v>
      </c>
      <c r="K497" s="202">
        <v>0</v>
      </c>
      <c r="L497" s="202">
        <v>0</v>
      </c>
      <c r="M497" s="202">
        <f t="shared" si="128"/>
        <v>0</v>
      </c>
      <c r="N497" s="174"/>
    </row>
    <row r="498" spans="1:14" ht="48.75" customHeight="1" x14ac:dyDescent="0.25">
      <c r="A498" s="400"/>
      <c r="B498" s="420"/>
      <c r="C498" s="228" t="s">
        <v>7</v>
      </c>
      <c r="D498" s="228" t="s">
        <v>109</v>
      </c>
      <c r="E498" s="202">
        <v>0</v>
      </c>
      <c r="F498" s="202">
        <v>0</v>
      </c>
      <c r="G498" s="202">
        <v>0</v>
      </c>
      <c r="H498" s="202">
        <v>0</v>
      </c>
      <c r="I498" s="202">
        <v>0</v>
      </c>
      <c r="J498" s="202">
        <v>0</v>
      </c>
      <c r="K498" s="202">
        <v>0</v>
      </c>
      <c r="L498" s="202">
        <v>0</v>
      </c>
      <c r="M498" s="202">
        <f t="shared" si="128"/>
        <v>0</v>
      </c>
      <c r="N498" s="174"/>
    </row>
    <row r="499" spans="1:14" ht="18.75" customHeight="1" x14ac:dyDescent="0.25">
      <c r="A499" s="407" t="s">
        <v>329</v>
      </c>
      <c r="B499" s="419" t="s">
        <v>330</v>
      </c>
      <c r="C499" s="251" t="s">
        <v>3</v>
      </c>
      <c r="D499" s="251">
        <v>752</v>
      </c>
      <c r="E499" s="202">
        <f t="shared" ref="E499:L499" si="129">E500+E501+E502+E503+E504+E505</f>
        <v>711085</v>
      </c>
      <c r="F499" s="202">
        <f t="shared" si="129"/>
        <v>709732</v>
      </c>
      <c r="G499" s="202">
        <f t="shared" si="129"/>
        <v>291519</v>
      </c>
      <c r="H499" s="202">
        <f t="shared" si="129"/>
        <v>267236</v>
      </c>
      <c r="I499" s="202">
        <f t="shared" si="129"/>
        <v>257586</v>
      </c>
      <c r="J499" s="202">
        <f t="shared" si="129"/>
        <v>200529</v>
      </c>
      <c r="K499" s="202">
        <f t="shared" si="129"/>
        <v>196834</v>
      </c>
      <c r="L499" s="202">
        <f t="shared" si="129"/>
        <v>196834</v>
      </c>
      <c r="M499" s="202">
        <f t="shared" si="128"/>
        <v>2831355</v>
      </c>
      <c r="N499" s="174"/>
    </row>
    <row r="500" spans="1:14" ht="94.5" customHeight="1" x14ac:dyDescent="0.25">
      <c r="A500" s="393"/>
      <c r="B500" s="455"/>
      <c r="C500" s="228" t="s">
        <v>114</v>
      </c>
      <c r="D500" s="228">
        <v>752</v>
      </c>
      <c r="E500" s="202">
        <v>711085</v>
      </c>
      <c r="F500" s="202">
        <v>709732</v>
      </c>
      <c r="G500" s="202">
        <v>291519</v>
      </c>
      <c r="H500" s="202">
        <v>267236</v>
      </c>
      <c r="I500" s="202">
        <v>257586</v>
      </c>
      <c r="J500" s="202">
        <v>200529</v>
      </c>
      <c r="K500" s="202">
        <v>196834</v>
      </c>
      <c r="L500" s="202">
        <v>196834</v>
      </c>
      <c r="M500" s="202">
        <f>SUM(E500:L500)</f>
        <v>2831355</v>
      </c>
      <c r="N500" s="174"/>
    </row>
    <row r="501" spans="1:14" ht="18.75" customHeight="1" x14ac:dyDescent="0.25">
      <c r="A501" s="393"/>
      <c r="B501" s="455"/>
      <c r="C501" s="228" t="s">
        <v>4</v>
      </c>
      <c r="D501" s="228"/>
      <c r="E501" s="202"/>
      <c r="F501" s="202"/>
      <c r="G501" s="202"/>
      <c r="H501" s="202"/>
      <c r="I501" s="202"/>
      <c r="J501" s="202"/>
      <c r="K501" s="202"/>
      <c r="L501" s="202"/>
      <c r="M501" s="202"/>
      <c r="N501" s="174"/>
    </row>
    <row r="502" spans="1:14" ht="62.25" customHeight="1" x14ac:dyDescent="0.25">
      <c r="A502" s="393"/>
      <c r="B502" s="455"/>
      <c r="C502" s="228" t="s">
        <v>15</v>
      </c>
      <c r="D502" s="228" t="s">
        <v>109</v>
      </c>
      <c r="E502" s="202">
        <v>0</v>
      </c>
      <c r="F502" s="202">
        <v>0</v>
      </c>
      <c r="G502" s="202">
        <v>0</v>
      </c>
      <c r="H502" s="202">
        <v>0</v>
      </c>
      <c r="I502" s="202">
        <v>0</v>
      </c>
      <c r="J502" s="202">
        <v>0</v>
      </c>
      <c r="K502" s="202">
        <v>0</v>
      </c>
      <c r="L502" s="202">
        <v>0</v>
      </c>
      <c r="M502" s="202">
        <f>SUM(E502:L502)</f>
        <v>0</v>
      </c>
      <c r="N502" s="174"/>
    </row>
    <row r="503" spans="1:14" ht="66.75" customHeight="1" x14ac:dyDescent="0.25">
      <c r="A503" s="393"/>
      <c r="B503" s="455"/>
      <c r="C503" s="228" t="s">
        <v>5</v>
      </c>
      <c r="D503" s="228" t="s">
        <v>109</v>
      </c>
      <c r="E503" s="202">
        <v>0</v>
      </c>
      <c r="F503" s="202">
        <v>0</v>
      </c>
      <c r="G503" s="202">
        <v>0</v>
      </c>
      <c r="H503" s="202">
        <v>0</v>
      </c>
      <c r="I503" s="202">
        <v>0</v>
      </c>
      <c r="J503" s="202">
        <v>0</v>
      </c>
      <c r="K503" s="202">
        <v>0</v>
      </c>
      <c r="L503" s="202">
        <v>0</v>
      </c>
      <c r="M503" s="202">
        <f>SUM(E503:L503)</f>
        <v>0</v>
      </c>
      <c r="N503" s="174"/>
    </row>
    <row r="504" spans="1:14" ht="70.5" customHeight="1" x14ac:dyDescent="0.25">
      <c r="A504" s="393"/>
      <c r="B504" s="455"/>
      <c r="C504" s="228" t="s">
        <v>6</v>
      </c>
      <c r="D504" s="228" t="s">
        <v>109</v>
      </c>
      <c r="E504" s="202">
        <v>0</v>
      </c>
      <c r="F504" s="202">
        <v>0</v>
      </c>
      <c r="G504" s="202">
        <v>0</v>
      </c>
      <c r="H504" s="202">
        <v>0</v>
      </c>
      <c r="I504" s="202">
        <v>0</v>
      </c>
      <c r="J504" s="202">
        <v>0</v>
      </c>
      <c r="K504" s="202">
        <v>0</v>
      </c>
      <c r="L504" s="202">
        <v>0</v>
      </c>
      <c r="M504" s="202">
        <f>SUM(E504:L504)</f>
        <v>0</v>
      </c>
      <c r="N504" s="174"/>
    </row>
    <row r="505" spans="1:14" ht="51" customHeight="1" x14ac:dyDescent="0.25">
      <c r="A505" s="400"/>
      <c r="B505" s="420"/>
      <c r="C505" s="228" t="s">
        <v>7</v>
      </c>
      <c r="D505" s="228" t="s">
        <v>109</v>
      </c>
      <c r="E505" s="202">
        <v>0</v>
      </c>
      <c r="F505" s="202">
        <v>0</v>
      </c>
      <c r="G505" s="202">
        <v>0</v>
      </c>
      <c r="H505" s="202">
        <v>0</v>
      </c>
      <c r="I505" s="202">
        <v>0</v>
      </c>
      <c r="J505" s="202">
        <v>0</v>
      </c>
      <c r="K505" s="202">
        <v>0</v>
      </c>
      <c r="L505" s="202">
        <v>0</v>
      </c>
      <c r="M505" s="202">
        <f>SUM(E505:L505)</f>
        <v>0</v>
      </c>
      <c r="N505" s="174"/>
    </row>
    <row r="506" spans="1:14" ht="45.75" customHeight="1" x14ac:dyDescent="0.25">
      <c r="A506" s="405" t="s">
        <v>160</v>
      </c>
      <c r="B506" s="423" t="s">
        <v>223</v>
      </c>
      <c r="C506" s="251" t="s">
        <v>3</v>
      </c>
      <c r="D506" s="251">
        <v>752</v>
      </c>
      <c r="E506" s="202">
        <f t="shared" ref="E506:L506" si="130">E507+E508+E509+E510+E511+E512</f>
        <v>64226</v>
      </c>
      <c r="F506" s="202">
        <f t="shared" si="130"/>
        <v>175823.7</v>
      </c>
      <c r="G506" s="202">
        <f t="shared" si="130"/>
        <v>364249.99999999994</v>
      </c>
      <c r="H506" s="202">
        <f t="shared" si="130"/>
        <v>66294.400000000023</v>
      </c>
      <c r="I506" s="202">
        <f t="shared" si="130"/>
        <v>994294.39999999991</v>
      </c>
      <c r="J506" s="202">
        <f t="shared" si="130"/>
        <v>994294.39999999991</v>
      </c>
      <c r="K506" s="202">
        <f t="shared" si="130"/>
        <v>994294.39999999991</v>
      </c>
      <c r="L506" s="202">
        <f t="shared" si="130"/>
        <v>994294.39999999991</v>
      </c>
      <c r="M506" s="202">
        <f t="shared" si="120"/>
        <v>4647771.6999999993</v>
      </c>
      <c r="N506" s="174"/>
    </row>
    <row r="507" spans="1:14" ht="75" x14ac:dyDescent="0.25">
      <c r="A507" s="422"/>
      <c r="B507" s="424"/>
      <c r="C507" s="228" t="s">
        <v>114</v>
      </c>
      <c r="D507" s="228" t="s">
        <v>109</v>
      </c>
      <c r="E507" s="202">
        <v>0</v>
      </c>
      <c r="F507" s="202">
        <v>0</v>
      </c>
      <c r="G507" s="202">
        <v>0</v>
      </c>
      <c r="H507" s="202">
        <v>0</v>
      </c>
      <c r="I507" s="202">
        <v>0</v>
      </c>
      <c r="J507" s="202">
        <v>0</v>
      </c>
      <c r="K507" s="202">
        <v>0</v>
      </c>
      <c r="L507" s="202">
        <v>0</v>
      </c>
      <c r="M507" s="202">
        <f t="shared" si="120"/>
        <v>0</v>
      </c>
      <c r="N507" s="174"/>
    </row>
    <row r="508" spans="1:14" ht="15.75" x14ac:dyDescent="0.25">
      <c r="A508" s="422"/>
      <c r="B508" s="424"/>
      <c r="C508" s="228" t="s">
        <v>4</v>
      </c>
      <c r="D508" s="228">
        <v>752</v>
      </c>
      <c r="E508" s="202">
        <f>E515+E522</f>
        <v>64226</v>
      </c>
      <c r="F508" s="202">
        <f t="shared" ref="F508:L508" si="131">F515+F522</f>
        <v>175823.7</v>
      </c>
      <c r="G508" s="202">
        <f t="shared" si="131"/>
        <v>364249.99999999994</v>
      </c>
      <c r="H508" s="202">
        <f t="shared" si="131"/>
        <v>66294.400000000023</v>
      </c>
      <c r="I508" s="202">
        <f t="shared" si="131"/>
        <v>994294.39999999991</v>
      </c>
      <c r="J508" s="202">
        <f t="shared" si="131"/>
        <v>994294.39999999991</v>
      </c>
      <c r="K508" s="202">
        <f t="shared" si="131"/>
        <v>994294.39999999991</v>
      </c>
      <c r="L508" s="202">
        <f t="shared" si="131"/>
        <v>994294.39999999991</v>
      </c>
      <c r="M508" s="202">
        <f t="shared" si="120"/>
        <v>4647771.6999999993</v>
      </c>
      <c r="N508" s="174"/>
    </row>
    <row r="509" spans="1:14" ht="50.25" customHeight="1" x14ac:dyDescent="0.25">
      <c r="A509" s="422"/>
      <c r="B509" s="424"/>
      <c r="C509" s="228" t="s">
        <v>15</v>
      </c>
      <c r="D509" s="228" t="s">
        <v>109</v>
      </c>
      <c r="E509" s="202">
        <v>0</v>
      </c>
      <c r="F509" s="202">
        <v>0</v>
      </c>
      <c r="G509" s="202">
        <v>0</v>
      </c>
      <c r="H509" s="202">
        <v>0</v>
      </c>
      <c r="I509" s="202">
        <v>0</v>
      </c>
      <c r="J509" s="202">
        <v>0</v>
      </c>
      <c r="K509" s="202">
        <v>0</v>
      </c>
      <c r="L509" s="202">
        <v>0</v>
      </c>
      <c r="M509" s="202">
        <f t="shared" si="120"/>
        <v>0</v>
      </c>
      <c r="N509" s="174"/>
    </row>
    <row r="510" spans="1:14" ht="68.25" customHeight="1" x14ac:dyDescent="0.25">
      <c r="A510" s="422"/>
      <c r="B510" s="424"/>
      <c r="C510" s="228" t="s">
        <v>5</v>
      </c>
      <c r="D510" s="228" t="s">
        <v>109</v>
      </c>
      <c r="E510" s="202">
        <v>0</v>
      </c>
      <c r="F510" s="202">
        <v>0</v>
      </c>
      <c r="G510" s="202">
        <v>0</v>
      </c>
      <c r="H510" s="202">
        <v>0</v>
      </c>
      <c r="I510" s="202">
        <v>0</v>
      </c>
      <c r="J510" s="202">
        <v>0</v>
      </c>
      <c r="K510" s="202">
        <v>0</v>
      </c>
      <c r="L510" s="202">
        <v>0</v>
      </c>
      <c r="M510" s="202">
        <f t="shared" si="120"/>
        <v>0</v>
      </c>
      <c r="N510" s="174"/>
    </row>
    <row r="511" spans="1:14" ht="60" hidden="1" x14ac:dyDescent="0.25">
      <c r="A511" s="422"/>
      <c r="B511" s="424"/>
      <c r="C511" s="228" t="s">
        <v>6</v>
      </c>
      <c r="D511" s="228" t="s">
        <v>109</v>
      </c>
      <c r="E511" s="202">
        <v>0</v>
      </c>
      <c r="F511" s="202">
        <v>0</v>
      </c>
      <c r="G511" s="202">
        <v>0</v>
      </c>
      <c r="H511" s="202">
        <v>0</v>
      </c>
      <c r="I511" s="202">
        <v>0</v>
      </c>
      <c r="J511" s="202">
        <v>0</v>
      </c>
      <c r="K511" s="202">
        <v>0</v>
      </c>
      <c r="L511" s="202">
        <v>0</v>
      </c>
      <c r="M511" s="202">
        <f t="shared" si="120"/>
        <v>0</v>
      </c>
      <c r="N511" s="174"/>
    </row>
    <row r="512" spans="1:14" ht="59.25" hidden="1" customHeight="1" x14ac:dyDescent="0.25">
      <c r="A512" s="406"/>
      <c r="B512" s="425"/>
      <c r="C512" s="228" t="s">
        <v>7</v>
      </c>
      <c r="D512" s="228" t="s">
        <v>109</v>
      </c>
      <c r="E512" s="202">
        <v>0</v>
      </c>
      <c r="F512" s="202">
        <v>0</v>
      </c>
      <c r="G512" s="202">
        <v>0</v>
      </c>
      <c r="H512" s="202">
        <v>0</v>
      </c>
      <c r="I512" s="202">
        <v>0</v>
      </c>
      <c r="J512" s="202">
        <v>0</v>
      </c>
      <c r="K512" s="202">
        <v>0</v>
      </c>
      <c r="L512" s="202">
        <v>0</v>
      </c>
      <c r="M512" s="202">
        <f t="shared" si="120"/>
        <v>0</v>
      </c>
      <c r="N512" s="174"/>
    </row>
    <row r="513" spans="1:14" ht="21" customHeight="1" x14ac:dyDescent="0.25">
      <c r="A513" s="407" t="s">
        <v>331</v>
      </c>
      <c r="B513" s="419" t="s">
        <v>332</v>
      </c>
      <c r="C513" s="251" t="s">
        <v>3</v>
      </c>
      <c r="D513" s="251">
        <v>752</v>
      </c>
      <c r="E513" s="202">
        <f t="shared" ref="E513:L513" si="132">E514+E515+E516+E517+E518+E519</f>
        <v>64226</v>
      </c>
      <c r="F513" s="202">
        <f t="shared" si="132"/>
        <v>175823.7</v>
      </c>
      <c r="G513" s="202">
        <f t="shared" si="132"/>
        <v>364130.69999999995</v>
      </c>
      <c r="H513" s="202">
        <f t="shared" si="132"/>
        <v>66130.694000000018</v>
      </c>
      <c r="I513" s="202">
        <f t="shared" si="132"/>
        <v>994130.69</v>
      </c>
      <c r="J513" s="202">
        <f t="shared" si="132"/>
        <v>994130.69</v>
      </c>
      <c r="K513" s="202">
        <f t="shared" si="132"/>
        <v>994130.69</v>
      </c>
      <c r="L513" s="202">
        <f t="shared" si="132"/>
        <v>994130.69</v>
      </c>
      <c r="M513" s="202">
        <f t="shared" si="120"/>
        <v>4646833.8540000003</v>
      </c>
      <c r="N513" s="174"/>
    </row>
    <row r="514" spans="1:14" ht="90" customHeight="1" x14ac:dyDescent="0.25">
      <c r="A514" s="393"/>
      <c r="B514" s="455"/>
      <c r="C514" s="228" t="s">
        <v>114</v>
      </c>
      <c r="D514" s="228" t="s">
        <v>109</v>
      </c>
      <c r="E514" s="202">
        <v>0</v>
      </c>
      <c r="F514" s="202">
        <v>0</v>
      </c>
      <c r="G514" s="202">
        <v>0</v>
      </c>
      <c r="H514" s="202">
        <v>0</v>
      </c>
      <c r="I514" s="202">
        <v>0</v>
      </c>
      <c r="J514" s="202">
        <v>0</v>
      </c>
      <c r="K514" s="202">
        <v>0</v>
      </c>
      <c r="L514" s="202">
        <v>0</v>
      </c>
      <c r="M514" s="202">
        <f t="shared" si="120"/>
        <v>0</v>
      </c>
      <c r="N514" s="174"/>
    </row>
    <row r="515" spans="1:14" ht="30.75" customHeight="1" x14ac:dyDescent="0.25">
      <c r="A515" s="393"/>
      <c r="B515" s="455"/>
      <c r="C515" s="228" t="s">
        <v>4</v>
      </c>
      <c r="D515" s="228">
        <v>752</v>
      </c>
      <c r="E515" s="202">
        <v>64226</v>
      </c>
      <c r="F515" s="202">
        <v>175823.7</v>
      </c>
      <c r="G515" s="202">
        <f>994130.7-630000</f>
        <v>364130.69999999995</v>
      </c>
      <c r="H515" s="202">
        <f>994130.694-928000</f>
        <v>66130.694000000018</v>
      </c>
      <c r="I515" s="202">
        <v>994130.69</v>
      </c>
      <c r="J515" s="202">
        <v>994130.69</v>
      </c>
      <c r="K515" s="202">
        <v>994130.69</v>
      </c>
      <c r="L515" s="202">
        <v>994130.69</v>
      </c>
      <c r="M515" s="202">
        <f t="shared" si="120"/>
        <v>4646833.8540000003</v>
      </c>
      <c r="N515" s="174"/>
    </row>
    <row r="516" spans="1:14" ht="33.75" customHeight="1" x14ac:dyDescent="0.25">
      <c r="A516" s="393"/>
      <c r="B516" s="455"/>
      <c r="C516" s="228" t="s">
        <v>15</v>
      </c>
      <c r="D516" s="228" t="s">
        <v>109</v>
      </c>
      <c r="E516" s="202">
        <v>0</v>
      </c>
      <c r="F516" s="202">
        <v>0</v>
      </c>
      <c r="G516" s="202">
        <v>0</v>
      </c>
      <c r="H516" s="202">
        <v>0</v>
      </c>
      <c r="I516" s="202">
        <v>0</v>
      </c>
      <c r="J516" s="202">
        <v>0</v>
      </c>
      <c r="K516" s="202">
        <v>0</v>
      </c>
      <c r="L516" s="202">
        <v>0</v>
      </c>
      <c r="M516" s="202">
        <f t="shared" si="120"/>
        <v>0</v>
      </c>
      <c r="N516" s="174"/>
    </row>
    <row r="517" spans="1:14" ht="85.5" customHeight="1" x14ac:dyDescent="0.25">
      <c r="A517" s="393"/>
      <c r="B517" s="455"/>
      <c r="C517" s="228" t="s">
        <v>5</v>
      </c>
      <c r="D517" s="228" t="s">
        <v>109</v>
      </c>
      <c r="E517" s="202">
        <v>0</v>
      </c>
      <c r="F517" s="202">
        <v>0</v>
      </c>
      <c r="G517" s="202">
        <v>0</v>
      </c>
      <c r="H517" s="202">
        <v>0</v>
      </c>
      <c r="I517" s="202">
        <v>0</v>
      </c>
      <c r="J517" s="202">
        <v>0</v>
      </c>
      <c r="K517" s="202">
        <v>0</v>
      </c>
      <c r="L517" s="202">
        <v>0</v>
      </c>
      <c r="M517" s="202">
        <f t="shared" si="120"/>
        <v>0</v>
      </c>
      <c r="N517" s="174"/>
    </row>
    <row r="518" spans="1:14" ht="68.25" customHeight="1" x14ac:dyDescent="0.25">
      <c r="A518" s="393"/>
      <c r="B518" s="455"/>
      <c r="C518" s="228" t="s">
        <v>6</v>
      </c>
      <c r="D518" s="228" t="s">
        <v>109</v>
      </c>
      <c r="E518" s="202">
        <v>0</v>
      </c>
      <c r="F518" s="202">
        <v>0</v>
      </c>
      <c r="G518" s="202">
        <v>0</v>
      </c>
      <c r="H518" s="202">
        <v>0</v>
      </c>
      <c r="I518" s="202">
        <v>0</v>
      </c>
      <c r="J518" s="202">
        <v>0</v>
      </c>
      <c r="K518" s="202">
        <v>0</v>
      </c>
      <c r="L518" s="202">
        <v>0</v>
      </c>
      <c r="M518" s="202">
        <f t="shared" si="120"/>
        <v>0</v>
      </c>
      <c r="N518" s="174"/>
    </row>
    <row r="519" spans="1:14" ht="58.5" customHeight="1" x14ac:dyDescent="0.25">
      <c r="A519" s="400"/>
      <c r="B519" s="420"/>
      <c r="C519" s="228" t="s">
        <v>7</v>
      </c>
      <c r="D519" s="228" t="s">
        <v>109</v>
      </c>
      <c r="E519" s="202">
        <v>0</v>
      </c>
      <c r="F519" s="202">
        <v>0</v>
      </c>
      <c r="G519" s="202">
        <v>0</v>
      </c>
      <c r="H519" s="202">
        <v>0</v>
      </c>
      <c r="I519" s="202">
        <v>0</v>
      </c>
      <c r="J519" s="202">
        <v>0</v>
      </c>
      <c r="K519" s="202">
        <v>0</v>
      </c>
      <c r="L519" s="202">
        <v>0</v>
      </c>
      <c r="M519" s="202">
        <f t="shared" si="120"/>
        <v>0</v>
      </c>
      <c r="N519" s="174"/>
    </row>
    <row r="520" spans="1:14" ht="21" customHeight="1" x14ac:dyDescent="0.25">
      <c r="A520" s="407" t="s">
        <v>333</v>
      </c>
      <c r="B520" s="419" t="s">
        <v>334</v>
      </c>
      <c r="C520" s="251" t="s">
        <v>3</v>
      </c>
      <c r="D520" s="251">
        <v>752</v>
      </c>
      <c r="E520" s="202">
        <f t="shared" ref="E520:L520" si="133">E521+E522+E523+E524+E525+E526</f>
        <v>0</v>
      </c>
      <c r="F520" s="202">
        <f t="shared" si="133"/>
        <v>0</v>
      </c>
      <c r="G520" s="202">
        <f t="shared" si="133"/>
        <v>119.3</v>
      </c>
      <c r="H520" s="202">
        <f t="shared" si="133"/>
        <v>163.70599999999999</v>
      </c>
      <c r="I520" s="202">
        <f t="shared" si="133"/>
        <v>163.71</v>
      </c>
      <c r="J520" s="202">
        <f t="shared" si="133"/>
        <v>163.71</v>
      </c>
      <c r="K520" s="202">
        <f t="shared" si="133"/>
        <v>163.71</v>
      </c>
      <c r="L520" s="202">
        <f t="shared" si="133"/>
        <v>163.71</v>
      </c>
      <c r="M520" s="202">
        <f t="shared" si="120"/>
        <v>937.84600000000012</v>
      </c>
      <c r="N520" s="174"/>
    </row>
    <row r="521" spans="1:14" ht="100.5" customHeight="1" x14ac:dyDescent="0.25">
      <c r="A521" s="393"/>
      <c r="B521" s="455"/>
      <c r="C521" s="228" t="s">
        <v>114</v>
      </c>
      <c r="D521" s="228" t="s">
        <v>109</v>
      </c>
      <c r="E521" s="202">
        <v>0</v>
      </c>
      <c r="F521" s="202">
        <v>0</v>
      </c>
      <c r="G521" s="202">
        <v>0</v>
      </c>
      <c r="H521" s="202">
        <v>0</v>
      </c>
      <c r="I521" s="202">
        <v>0</v>
      </c>
      <c r="J521" s="202">
        <v>0</v>
      </c>
      <c r="K521" s="202">
        <v>0</v>
      </c>
      <c r="L521" s="202">
        <v>0</v>
      </c>
      <c r="M521" s="202">
        <f t="shared" si="120"/>
        <v>0</v>
      </c>
      <c r="N521" s="174"/>
    </row>
    <row r="522" spans="1:14" ht="38.25" customHeight="1" x14ac:dyDescent="0.25">
      <c r="A522" s="393"/>
      <c r="B522" s="455"/>
      <c r="C522" s="228" t="s">
        <v>4</v>
      </c>
      <c r="D522" s="228">
        <v>752</v>
      </c>
      <c r="E522" s="202">
        <v>0</v>
      </c>
      <c r="F522" s="202">
        <v>0</v>
      </c>
      <c r="G522" s="202">
        <v>119.3</v>
      </c>
      <c r="H522" s="202">
        <v>163.70599999999999</v>
      </c>
      <c r="I522" s="202">
        <v>163.71</v>
      </c>
      <c r="J522" s="202">
        <v>163.71</v>
      </c>
      <c r="K522" s="202">
        <v>163.71</v>
      </c>
      <c r="L522" s="202">
        <v>163.71</v>
      </c>
      <c r="M522" s="202">
        <f>SUM(E522:L522)</f>
        <v>937.84600000000012</v>
      </c>
      <c r="N522" s="174"/>
    </row>
    <row r="523" spans="1:14" ht="55.5" customHeight="1" x14ac:dyDescent="0.25">
      <c r="A523" s="393"/>
      <c r="B523" s="455"/>
      <c r="C523" s="228" t="s">
        <v>15</v>
      </c>
      <c r="D523" s="228" t="s">
        <v>109</v>
      </c>
      <c r="E523" s="202">
        <v>0</v>
      </c>
      <c r="F523" s="202">
        <v>0</v>
      </c>
      <c r="G523" s="202">
        <v>0</v>
      </c>
      <c r="H523" s="202">
        <v>0</v>
      </c>
      <c r="I523" s="202">
        <v>0</v>
      </c>
      <c r="J523" s="202">
        <v>0</v>
      </c>
      <c r="K523" s="202">
        <v>0</v>
      </c>
      <c r="L523" s="202">
        <v>0</v>
      </c>
      <c r="M523" s="202">
        <f t="shared" si="120"/>
        <v>0</v>
      </c>
      <c r="N523" s="174"/>
    </row>
    <row r="524" spans="1:14" ht="79.5" customHeight="1" x14ac:dyDescent="0.25">
      <c r="A524" s="393"/>
      <c r="B524" s="455"/>
      <c r="C524" s="228" t="s">
        <v>5</v>
      </c>
      <c r="D524" s="228" t="s">
        <v>109</v>
      </c>
      <c r="E524" s="202">
        <v>0</v>
      </c>
      <c r="F524" s="202">
        <v>0</v>
      </c>
      <c r="G524" s="202">
        <v>0</v>
      </c>
      <c r="H524" s="202">
        <v>0</v>
      </c>
      <c r="I524" s="202">
        <v>0</v>
      </c>
      <c r="J524" s="202">
        <v>0</v>
      </c>
      <c r="K524" s="202">
        <v>0</v>
      </c>
      <c r="L524" s="202">
        <v>0</v>
      </c>
      <c r="M524" s="202">
        <f t="shared" si="120"/>
        <v>0</v>
      </c>
      <c r="N524" s="174"/>
    </row>
    <row r="525" spans="1:14" ht="80.25" customHeight="1" x14ac:dyDescent="0.25">
      <c r="A525" s="393"/>
      <c r="B525" s="455"/>
      <c r="C525" s="228" t="s">
        <v>6</v>
      </c>
      <c r="D525" s="228" t="s">
        <v>109</v>
      </c>
      <c r="E525" s="202">
        <v>0</v>
      </c>
      <c r="F525" s="202">
        <v>0</v>
      </c>
      <c r="G525" s="202">
        <v>0</v>
      </c>
      <c r="H525" s="202">
        <v>0</v>
      </c>
      <c r="I525" s="202">
        <v>0</v>
      </c>
      <c r="J525" s="202">
        <v>0</v>
      </c>
      <c r="K525" s="202">
        <v>0</v>
      </c>
      <c r="L525" s="202">
        <v>0</v>
      </c>
      <c r="M525" s="202">
        <f t="shared" si="120"/>
        <v>0</v>
      </c>
      <c r="N525" s="174"/>
    </row>
    <row r="526" spans="1:14" ht="69.75" customHeight="1" x14ac:dyDescent="0.25">
      <c r="A526" s="400"/>
      <c r="B526" s="420"/>
      <c r="C526" s="228" t="s">
        <v>7</v>
      </c>
      <c r="D526" s="228" t="s">
        <v>109</v>
      </c>
      <c r="E526" s="202">
        <v>0</v>
      </c>
      <c r="F526" s="202">
        <v>0</v>
      </c>
      <c r="G526" s="202">
        <v>0</v>
      </c>
      <c r="H526" s="202">
        <v>0</v>
      </c>
      <c r="I526" s="202">
        <v>0</v>
      </c>
      <c r="J526" s="202">
        <v>0</v>
      </c>
      <c r="K526" s="202">
        <v>0</v>
      </c>
      <c r="L526" s="202">
        <v>0</v>
      </c>
      <c r="M526" s="202">
        <f t="shared" si="120"/>
        <v>0</v>
      </c>
      <c r="N526" s="174"/>
    </row>
    <row r="527" spans="1:14" ht="15.75" customHeight="1" x14ac:dyDescent="0.2">
      <c r="A527" s="405" t="s">
        <v>27</v>
      </c>
      <c r="B527" s="423" t="s">
        <v>227</v>
      </c>
      <c r="C527" s="251" t="s">
        <v>3</v>
      </c>
      <c r="D527" s="251">
        <v>779</v>
      </c>
      <c r="E527" s="201">
        <f t="shared" ref="E527:L533" si="134">E534+E562+E597+E618</f>
        <v>0</v>
      </c>
      <c r="F527" s="201">
        <f t="shared" si="134"/>
        <v>1119126.5</v>
      </c>
      <c r="G527" s="201">
        <f t="shared" si="134"/>
        <v>1075070.838</v>
      </c>
      <c r="H527" s="201">
        <f t="shared" si="134"/>
        <v>1089984.74</v>
      </c>
      <c r="I527" s="201">
        <f t="shared" si="134"/>
        <v>1295894.76</v>
      </c>
      <c r="J527" s="201">
        <f t="shared" si="134"/>
        <v>876420.45</v>
      </c>
      <c r="K527" s="201">
        <f t="shared" si="134"/>
        <v>874616.36</v>
      </c>
      <c r="L527" s="201">
        <f t="shared" si="134"/>
        <v>773647.85</v>
      </c>
      <c r="M527" s="201">
        <f t="shared" si="120"/>
        <v>7104761.4979999997</v>
      </c>
      <c r="N527" s="183"/>
    </row>
    <row r="528" spans="1:14" ht="75" x14ac:dyDescent="0.25">
      <c r="A528" s="422"/>
      <c r="B528" s="424"/>
      <c r="C528" s="228" t="s">
        <v>114</v>
      </c>
      <c r="D528" s="251" t="s">
        <v>109</v>
      </c>
      <c r="E528" s="201">
        <f t="shared" si="134"/>
        <v>0</v>
      </c>
      <c r="F528" s="201">
        <f t="shared" si="134"/>
        <v>0</v>
      </c>
      <c r="G528" s="201">
        <f t="shared" si="134"/>
        <v>0</v>
      </c>
      <c r="H528" s="201">
        <f t="shared" si="134"/>
        <v>0</v>
      </c>
      <c r="I528" s="201">
        <f t="shared" si="134"/>
        <v>0</v>
      </c>
      <c r="J528" s="201">
        <f t="shared" si="134"/>
        <v>0</v>
      </c>
      <c r="K528" s="201">
        <f t="shared" si="134"/>
        <v>0</v>
      </c>
      <c r="L528" s="201">
        <f t="shared" si="134"/>
        <v>0</v>
      </c>
      <c r="M528" s="201">
        <f t="shared" si="120"/>
        <v>0</v>
      </c>
      <c r="N528" s="174"/>
    </row>
    <row r="529" spans="1:26" ht="36" customHeight="1" x14ac:dyDescent="0.25">
      <c r="A529" s="422"/>
      <c r="B529" s="424"/>
      <c r="C529" s="228" t="s">
        <v>4</v>
      </c>
      <c r="D529" s="251">
        <v>779</v>
      </c>
      <c r="E529" s="201">
        <f>E536+E564+E599+E620</f>
        <v>0</v>
      </c>
      <c r="F529" s="201">
        <f t="shared" ref="F529:L529" si="135">F536+F564+F599+F620</f>
        <v>1119126.5</v>
      </c>
      <c r="G529" s="201">
        <f t="shared" si="135"/>
        <v>1075070.838</v>
      </c>
      <c r="H529" s="201">
        <f t="shared" si="135"/>
        <v>1089984.74</v>
      </c>
      <c r="I529" s="201">
        <f t="shared" si="135"/>
        <v>1295894.76</v>
      </c>
      <c r="J529" s="201">
        <f t="shared" si="135"/>
        <v>876420.45</v>
      </c>
      <c r="K529" s="201">
        <f t="shared" si="135"/>
        <v>874616.36</v>
      </c>
      <c r="L529" s="201">
        <f t="shared" si="135"/>
        <v>773647.85</v>
      </c>
      <c r="M529" s="201">
        <f t="shared" si="120"/>
        <v>7104761.4979999997</v>
      </c>
      <c r="N529" s="174"/>
      <c r="R529" s="159"/>
      <c r="S529" s="159"/>
      <c r="T529" s="159"/>
      <c r="U529" s="159"/>
      <c r="V529" s="159"/>
      <c r="Z529" s="159"/>
    </row>
    <row r="530" spans="1:26" ht="45" x14ac:dyDescent="0.25">
      <c r="A530" s="422"/>
      <c r="B530" s="424"/>
      <c r="C530" s="228" t="s">
        <v>15</v>
      </c>
      <c r="D530" s="251" t="s">
        <v>109</v>
      </c>
      <c r="E530" s="201">
        <f t="shared" si="134"/>
        <v>0</v>
      </c>
      <c r="F530" s="201">
        <f t="shared" si="134"/>
        <v>0</v>
      </c>
      <c r="G530" s="201">
        <f t="shared" si="134"/>
        <v>0</v>
      </c>
      <c r="H530" s="201">
        <f t="shared" si="134"/>
        <v>0</v>
      </c>
      <c r="I530" s="201">
        <f t="shared" si="134"/>
        <v>0</v>
      </c>
      <c r="J530" s="201">
        <f t="shared" si="134"/>
        <v>0</v>
      </c>
      <c r="K530" s="201">
        <f t="shared" si="134"/>
        <v>0</v>
      </c>
      <c r="L530" s="201">
        <f t="shared" si="134"/>
        <v>0</v>
      </c>
      <c r="M530" s="201">
        <f t="shared" si="120"/>
        <v>0</v>
      </c>
      <c r="N530" s="174"/>
    </row>
    <row r="531" spans="1:26" ht="77.25" customHeight="1" x14ac:dyDescent="0.25">
      <c r="A531" s="422"/>
      <c r="B531" s="424"/>
      <c r="C531" s="228" t="s">
        <v>5</v>
      </c>
      <c r="D531" s="251" t="s">
        <v>109</v>
      </c>
      <c r="E531" s="201">
        <f t="shared" si="134"/>
        <v>0</v>
      </c>
      <c r="F531" s="201">
        <f t="shared" si="134"/>
        <v>0</v>
      </c>
      <c r="G531" s="201">
        <f t="shared" si="134"/>
        <v>0</v>
      </c>
      <c r="H531" s="201">
        <f t="shared" si="134"/>
        <v>0</v>
      </c>
      <c r="I531" s="201">
        <f t="shared" si="134"/>
        <v>0</v>
      </c>
      <c r="J531" s="201">
        <f t="shared" si="134"/>
        <v>0</v>
      </c>
      <c r="K531" s="201">
        <f t="shared" si="134"/>
        <v>0</v>
      </c>
      <c r="L531" s="201">
        <f t="shared" si="134"/>
        <v>0</v>
      </c>
      <c r="M531" s="201">
        <f t="shared" si="120"/>
        <v>0</v>
      </c>
      <c r="N531" s="174"/>
    </row>
    <row r="532" spans="1:26" ht="66.75" customHeight="1" x14ac:dyDescent="0.25">
      <c r="A532" s="422"/>
      <c r="B532" s="424"/>
      <c r="C532" s="228" t="s">
        <v>6</v>
      </c>
      <c r="D532" s="251" t="s">
        <v>109</v>
      </c>
      <c r="E532" s="201">
        <f t="shared" si="134"/>
        <v>0</v>
      </c>
      <c r="F532" s="201">
        <f t="shared" si="134"/>
        <v>0</v>
      </c>
      <c r="G532" s="201">
        <f t="shared" si="134"/>
        <v>0</v>
      </c>
      <c r="H532" s="201">
        <f t="shared" si="134"/>
        <v>0</v>
      </c>
      <c r="I532" s="201">
        <f t="shared" si="134"/>
        <v>0</v>
      </c>
      <c r="J532" s="201">
        <f t="shared" si="134"/>
        <v>0</v>
      </c>
      <c r="K532" s="201">
        <f t="shared" si="134"/>
        <v>0</v>
      </c>
      <c r="L532" s="201">
        <f t="shared" si="134"/>
        <v>0</v>
      </c>
      <c r="M532" s="201">
        <f t="shared" si="120"/>
        <v>0</v>
      </c>
      <c r="N532" s="174"/>
    </row>
    <row r="533" spans="1:26" ht="54.75" customHeight="1" x14ac:dyDescent="0.25">
      <c r="A533" s="406"/>
      <c r="B533" s="425"/>
      <c r="C533" s="228" t="s">
        <v>7</v>
      </c>
      <c r="D533" s="251" t="s">
        <v>109</v>
      </c>
      <c r="E533" s="201">
        <f t="shared" si="134"/>
        <v>0</v>
      </c>
      <c r="F533" s="201">
        <f t="shared" si="134"/>
        <v>0</v>
      </c>
      <c r="G533" s="201">
        <f t="shared" si="134"/>
        <v>0</v>
      </c>
      <c r="H533" s="201">
        <f t="shared" si="134"/>
        <v>0</v>
      </c>
      <c r="I533" s="201">
        <f t="shared" si="134"/>
        <v>0</v>
      </c>
      <c r="J533" s="201">
        <f t="shared" si="134"/>
        <v>0</v>
      </c>
      <c r="K533" s="201">
        <f t="shared" si="134"/>
        <v>0</v>
      </c>
      <c r="L533" s="201">
        <f t="shared" si="134"/>
        <v>0</v>
      </c>
      <c r="M533" s="201">
        <f t="shared" si="120"/>
        <v>0</v>
      </c>
      <c r="N533" s="174"/>
    </row>
    <row r="534" spans="1:26" ht="15.75" customHeight="1" x14ac:dyDescent="0.25">
      <c r="A534" s="461" t="s">
        <v>194</v>
      </c>
      <c r="B534" s="423" t="s">
        <v>335</v>
      </c>
      <c r="C534" s="251" t="s">
        <v>3</v>
      </c>
      <c r="D534" s="251">
        <v>779</v>
      </c>
      <c r="E534" s="202">
        <f>E541+E548+E555</f>
        <v>0</v>
      </c>
      <c r="F534" s="202">
        <f t="shared" ref="F534:L534" si="136">F541+F548+F555</f>
        <v>79852.36</v>
      </c>
      <c r="G534" s="202">
        <f t="shared" si="136"/>
        <v>227522.86800000002</v>
      </c>
      <c r="H534" s="202">
        <f t="shared" si="136"/>
        <v>227966.77000000002</v>
      </c>
      <c r="I534" s="202">
        <f t="shared" si="136"/>
        <v>518684.39</v>
      </c>
      <c r="J534" s="202">
        <f t="shared" si="136"/>
        <v>304068.39</v>
      </c>
      <c r="K534" s="202">
        <f t="shared" si="136"/>
        <v>304068.39</v>
      </c>
      <c r="L534" s="202">
        <f t="shared" si="136"/>
        <v>203099.88</v>
      </c>
      <c r="M534" s="202">
        <f t="shared" si="120"/>
        <v>1865263.048</v>
      </c>
      <c r="N534" s="174"/>
    </row>
    <row r="535" spans="1:26" ht="75" x14ac:dyDescent="0.25">
      <c r="A535" s="422"/>
      <c r="B535" s="424"/>
      <c r="C535" s="228" t="s">
        <v>114</v>
      </c>
      <c r="D535" s="228" t="s">
        <v>109</v>
      </c>
      <c r="E535" s="202">
        <f t="shared" ref="E535:L540" si="137">E542+E549+E556</f>
        <v>0</v>
      </c>
      <c r="F535" s="202">
        <f t="shared" si="137"/>
        <v>0</v>
      </c>
      <c r="G535" s="202">
        <f t="shared" si="137"/>
        <v>0</v>
      </c>
      <c r="H535" s="202">
        <f t="shared" si="137"/>
        <v>0</v>
      </c>
      <c r="I535" s="202">
        <f t="shared" si="137"/>
        <v>0</v>
      </c>
      <c r="J535" s="202">
        <f t="shared" si="137"/>
        <v>0</v>
      </c>
      <c r="K535" s="202">
        <f t="shared" si="137"/>
        <v>0</v>
      </c>
      <c r="L535" s="202">
        <f t="shared" si="137"/>
        <v>0</v>
      </c>
      <c r="M535" s="202">
        <f t="shared" si="120"/>
        <v>0</v>
      </c>
      <c r="N535" s="174"/>
    </row>
    <row r="536" spans="1:26" ht="15.75" x14ac:dyDescent="0.25">
      <c r="A536" s="422"/>
      <c r="B536" s="424"/>
      <c r="C536" s="228" t="s">
        <v>4</v>
      </c>
      <c r="D536" s="228">
        <v>779</v>
      </c>
      <c r="E536" s="202">
        <f>E543+E550+E557</f>
        <v>0</v>
      </c>
      <c r="F536" s="202">
        <f t="shared" ref="F536:L536" si="138">F543+F550+F557</f>
        <v>79852.36</v>
      </c>
      <c r="G536" s="202">
        <f t="shared" si="138"/>
        <v>227522.86800000002</v>
      </c>
      <c r="H536" s="202">
        <f t="shared" si="138"/>
        <v>227966.77000000002</v>
      </c>
      <c r="I536" s="202">
        <f t="shared" si="138"/>
        <v>518684.39</v>
      </c>
      <c r="J536" s="202">
        <f t="shared" si="138"/>
        <v>304068.39</v>
      </c>
      <c r="K536" s="202">
        <f t="shared" si="138"/>
        <v>304068.39</v>
      </c>
      <c r="L536" s="202">
        <f t="shared" si="138"/>
        <v>203099.88</v>
      </c>
      <c r="M536" s="202">
        <f t="shared" si="120"/>
        <v>1865263.048</v>
      </c>
      <c r="N536" s="174"/>
    </row>
    <row r="537" spans="1:26" ht="45" x14ac:dyDescent="0.25">
      <c r="A537" s="422"/>
      <c r="B537" s="424"/>
      <c r="C537" s="228" t="s">
        <v>15</v>
      </c>
      <c r="D537" s="228" t="s">
        <v>109</v>
      </c>
      <c r="E537" s="202">
        <f t="shared" si="137"/>
        <v>0</v>
      </c>
      <c r="F537" s="202">
        <f t="shared" si="137"/>
        <v>0</v>
      </c>
      <c r="G537" s="202">
        <f t="shared" si="137"/>
        <v>0</v>
      </c>
      <c r="H537" s="202">
        <f t="shared" si="137"/>
        <v>0</v>
      </c>
      <c r="I537" s="202">
        <f t="shared" si="137"/>
        <v>0</v>
      </c>
      <c r="J537" s="202">
        <f t="shared" si="137"/>
        <v>0</v>
      </c>
      <c r="K537" s="202">
        <f t="shared" si="137"/>
        <v>0</v>
      </c>
      <c r="L537" s="202">
        <f t="shared" si="137"/>
        <v>0</v>
      </c>
      <c r="M537" s="202">
        <f t="shared" si="120"/>
        <v>0</v>
      </c>
      <c r="N537" s="174"/>
    </row>
    <row r="538" spans="1:26" ht="60" x14ac:dyDescent="0.25">
      <c r="A538" s="422"/>
      <c r="B538" s="424"/>
      <c r="C538" s="228" t="s">
        <v>5</v>
      </c>
      <c r="D538" s="228" t="s">
        <v>109</v>
      </c>
      <c r="E538" s="202">
        <f t="shared" si="137"/>
        <v>0</v>
      </c>
      <c r="F538" s="202">
        <f t="shared" si="137"/>
        <v>0</v>
      </c>
      <c r="G538" s="202">
        <f t="shared" si="137"/>
        <v>0</v>
      </c>
      <c r="H538" s="202">
        <f t="shared" si="137"/>
        <v>0</v>
      </c>
      <c r="I538" s="202">
        <f t="shared" si="137"/>
        <v>0</v>
      </c>
      <c r="J538" s="202">
        <f t="shared" si="137"/>
        <v>0</v>
      </c>
      <c r="K538" s="202">
        <f t="shared" si="137"/>
        <v>0</v>
      </c>
      <c r="L538" s="202">
        <f t="shared" si="137"/>
        <v>0</v>
      </c>
      <c r="M538" s="202">
        <f t="shared" si="120"/>
        <v>0</v>
      </c>
      <c r="N538" s="174"/>
    </row>
    <row r="539" spans="1:26" ht="60" x14ac:dyDescent="0.25">
      <c r="A539" s="422"/>
      <c r="B539" s="424"/>
      <c r="C539" s="228" t="s">
        <v>6</v>
      </c>
      <c r="D539" s="228" t="s">
        <v>109</v>
      </c>
      <c r="E539" s="202">
        <f t="shared" si="137"/>
        <v>0</v>
      </c>
      <c r="F539" s="202">
        <f t="shared" si="137"/>
        <v>0</v>
      </c>
      <c r="G539" s="202">
        <f t="shared" si="137"/>
        <v>0</v>
      </c>
      <c r="H539" s="202">
        <f t="shared" si="137"/>
        <v>0</v>
      </c>
      <c r="I539" s="202">
        <f t="shared" si="137"/>
        <v>0</v>
      </c>
      <c r="J539" s="202">
        <f t="shared" si="137"/>
        <v>0</v>
      </c>
      <c r="K539" s="202">
        <f t="shared" si="137"/>
        <v>0</v>
      </c>
      <c r="L539" s="202">
        <f t="shared" si="137"/>
        <v>0</v>
      </c>
      <c r="M539" s="202">
        <f t="shared" si="120"/>
        <v>0</v>
      </c>
      <c r="N539" s="174"/>
    </row>
    <row r="540" spans="1:26" ht="60.75" customHeight="1" x14ac:dyDescent="0.25">
      <c r="A540" s="406"/>
      <c r="B540" s="425"/>
      <c r="C540" s="228" t="s">
        <v>7</v>
      </c>
      <c r="D540" s="228" t="s">
        <v>109</v>
      </c>
      <c r="E540" s="202">
        <f t="shared" si="137"/>
        <v>0</v>
      </c>
      <c r="F540" s="202">
        <f t="shared" si="137"/>
        <v>0</v>
      </c>
      <c r="G540" s="202">
        <f t="shared" si="137"/>
        <v>0</v>
      </c>
      <c r="H540" s="202">
        <f t="shared" si="137"/>
        <v>0</v>
      </c>
      <c r="I540" s="202">
        <f t="shared" si="137"/>
        <v>0</v>
      </c>
      <c r="J540" s="202">
        <f t="shared" si="137"/>
        <v>0</v>
      </c>
      <c r="K540" s="202">
        <f t="shared" si="137"/>
        <v>0</v>
      </c>
      <c r="L540" s="202">
        <f t="shared" si="137"/>
        <v>0</v>
      </c>
      <c r="M540" s="202">
        <f t="shared" si="120"/>
        <v>0</v>
      </c>
      <c r="N540" s="174"/>
    </row>
    <row r="541" spans="1:26" ht="21.75" customHeight="1" x14ac:dyDescent="0.25">
      <c r="A541" s="407" t="s">
        <v>252</v>
      </c>
      <c r="B541" s="419" t="s">
        <v>39</v>
      </c>
      <c r="C541" s="251" t="s">
        <v>3</v>
      </c>
      <c r="D541" s="251">
        <v>779</v>
      </c>
      <c r="E541" s="202">
        <v>0</v>
      </c>
      <c r="F541" s="202">
        <f t="shared" ref="F541:L541" si="139">SUM(F542:F547)</f>
        <v>79852.36</v>
      </c>
      <c r="G541" s="202">
        <f t="shared" si="139"/>
        <v>80282.28</v>
      </c>
      <c r="H541" s="202">
        <f t="shared" si="139"/>
        <v>79718.62000000001</v>
      </c>
      <c r="I541" s="202">
        <f t="shared" si="139"/>
        <v>92555.12000000001</v>
      </c>
      <c r="J541" s="202">
        <f t="shared" si="139"/>
        <v>86899.32</v>
      </c>
      <c r="K541" s="202">
        <f t="shared" si="139"/>
        <v>86899.32</v>
      </c>
      <c r="L541" s="202">
        <f t="shared" si="139"/>
        <v>76569.88</v>
      </c>
      <c r="M541" s="202">
        <f t="shared" si="120"/>
        <v>582776.9</v>
      </c>
      <c r="N541" s="174"/>
    </row>
    <row r="542" spans="1:26" ht="75" x14ac:dyDescent="0.25">
      <c r="A542" s="393"/>
      <c r="B542" s="455"/>
      <c r="C542" s="228" t="s">
        <v>114</v>
      </c>
      <c r="D542" s="228" t="s">
        <v>109</v>
      </c>
      <c r="E542" s="202">
        <v>0</v>
      </c>
      <c r="F542" s="202">
        <v>0</v>
      </c>
      <c r="G542" s="202">
        <v>0</v>
      </c>
      <c r="H542" s="202">
        <v>0</v>
      </c>
      <c r="I542" s="202">
        <v>0</v>
      </c>
      <c r="J542" s="202">
        <v>0</v>
      </c>
      <c r="K542" s="202">
        <v>0</v>
      </c>
      <c r="L542" s="202">
        <v>0</v>
      </c>
      <c r="M542" s="202">
        <f t="shared" si="120"/>
        <v>0</v>
      </c>
      <c r="N542" s="174"/>
    </row>
    <row r="543" spans="1:26" ht="15.75" x14ac:dyDescent="0.25">
      <c r="A543" s="393"/>
      <c r="B543" s="455"/>
      <c r="C543" s="228" t="s">
        <v>4</v>
      </c>
      <c r="D543" s="228">
        <v>779</v>
      </c>
      <c r="E543" s="202">
        <v>0</v>
      </c>
      <c r="F543" s="202">
        <v>79852.36</v>
      </c>
      <c r="G543" s="202">
        <v>80282.28</v>
      </c>
      <c r="H543" s="202">
        <f>76569.88+2127.3+1021.44</f>
        <v>79718.62000000001</v>
      </c>
      <c r="I543" s="202">
        <f>86899.32+5655.8</f>
        <v>92555.12000000001</v>
      </c>
      <c r="J543" s="202">
        <v>86899.32</v>
      </c>
      <c r="K543" s="202">
        <v>86899.32</v>
      </c>
      <c r="L543" s="202">
        <v>76569.88</v>
      </c>
      <c r="M543" s="202">
        <f t="shared" si="120"/>
        <v>582776.9</v>
      </c>
      <c r="N543" s="174"/>
    </row>
    <row r="544" spans="1:26" ht="45" x14ac:dyDescent="0.25">
      <c r="A544" s="393"/>
      <c r="B544" s="455"/>
      <c r="C544" s="228" t="s">
        <v>15</v>
      </c>
      <c r="D544" s="228" t="s">
        <v>109</v>
      </c>
      <c r="E544" s="202">
        <v>0</v>
      </c>
      <c r="F544" s="202">
        <v>0</v>
      </c>
      <c r="G544" s="202">
        <v>0</v>
      </c>
      <c r="H544" s="202">
        <v>0</v>
      </c>
      <c r="I544" s="202">
        <v>0</v>
      </c>
      <c r="J544" s="202">
        <v>0</v>
      </c>
      <c r="K544" s="202">
        <v>0</v>
      </c>
      <c r="L544" s="202">
        <v>0</v>
      </c>
      <c r="M544" s="202">
        <f t="shared" si="120"/>
        <v>0</v>
      </c>
      <c r="N544" s="174"/>
    </row>
    <row r="545" spans="1:14" ht="60" x14ac:dyDescent="0.25">
      <c r="A545" s="393"/>
      <c r="B545" s="455"/>
      <c r="C545" s="228" t="s">
        <v>5</v>
      </c>
      <c r="D545" s="228" t="s">
        <v>109</v>
      </c>
      <c r="E545" s="202">
        <v>0</v>
      </c>
      <c r="F545" s="202">
        <v>0</v>
      </c>
      <c r="G545" s="202">
        <v>0</v>
      </c>
      <c r="H545" s="202">
        <v>0</v>
      </c>
      <c r="I545" s="202">
        <v>0</v>
      </c>
      <c r="J545" s="202">
        <v>0</v>
      </c>
      <c r="K545" s="202">
        <v>0</v>
      </c>
      <c r="L545" s="202">
        <v>0</v>
      </c>
      <c r="M545" s="202">
        <f t="shared" si="120"/>
        <v>0</v>
      </c>
      <c r="N545" s="174"/>
    </row>
    <row r="546" spans="1:14" ht="60" x14ac:dyDescent="0.25">
      <c r="A546" s="393"/>
      <c r="B546" s="455"/>
      <c r="C546" s="228" t="s">
        <v>6</v>
      </c>
      <c r="D546" s="228" t="s">
        <v>109</v>
      </c>
      <c r="E546" s="202">
        <v>0</v>
      </c>
      <c r="F546" s="202">
        <v>0</v>
      </c>
      <c r="G546" s="202">
        <v>0</v>
      </c>
      <c r="H546" s="202">
        <v>0</v>
      </c>
      <c r="I546" s="202">
        <v>0</v>
      </c>
      <c r="J546" s="202">
        <v>0</v>
      </c>
      <c r="K546" s="202">
        <v>0</v>
      </c>
      <c r="L546" s="202">
        <v>0</v>
      </c>
      <c r="M546" s="202">
        <f t="shared" si="120"/>
        <v>0</v>
      </c>
      <c r="N546" s="174"/>
    </row>
    <row r="547" spans="1:14" ht="57.75" customHeight="1" x14ac:dyDescent="0.25">
      <c r="A547" s="400"/>
      <c r="B547" s="420"/>
      <c r="C547" s="228" t="s">
        <v>7</v>
      </c>
      <c r="D547" s="228" t="s">
        <v>109</v>
      </c>
      <c r="E547" s="202">
        <v>0</v>
      </c>
      <c r="F547" s="202">
        <v>0</v>
      </c>
      <c r="G547" s="202">
        <v>0</v>
      </c>
      <c r="H547" s="202">
        <v>0</v>
      </c>
      <c r="I547" s="202">
        <v>0</v>
      </c>
      <c r="J547" s="202">
        <v>0</v>
      </c>
      <c r="K547" s="202">
        <v>0</v>
      </c>
      <c r="L547" s="202">
        <v>0</v>
      </c>
      <c r="M547" s="202">
        <f t="shared" si="120"/>
        <v>0</v>
      </c>
      <c r="N547" s="174"/>
    </row>
    <row r="548" spans="1:14" ht="15.75" customHeight="1" x14ac:dyDescent="0.25">
      <c r="A548" s="407" t="s">
        <v>253</v>
      </c>
      <c r="B548" s="419" t="s">
        <v>852</v>
      </c>
      <c r="C548" s="251" t="s">
        <v>3</v>
      </c>
      <c r="D548" s="251">
        <v>779</v>
      </c>
      <c r="E548" s="202">
        <v>0</v>
      </c>
      <c r="F548" s="202">
        <f t="shared" ref="F548:L548" si="140">SUM(F549:F554)</f>
        <v>0</v>
      </c>
      <c r="G548" s="202">
        <f t="shared" si="140"/>
        <v>41220.57</v>
      </c>
      <c r="H548" s="202">
        <f t="shared" si="140"/>
        <v>9144.7199999999975</v>
      </c>
      <c r="I548" s="202">
        <f t="shared" si="140"/>
        <v>26966.16</v>
      </c>
      <c r="J548" s="202">
        <f t="shared" si="140"/>
        <v>26966.16</v>
      </c>
      <c r="K548" s="202">
        <f t="shared" si="140"/>
        <v>26966.16</v>
      </c>
      <c r="L548" s="202">
        <f t="shared" si="140"/>
        <v>3502</v>
      </c>
      <c r="M548" s="202">
        <f t="shared" si="120"/>
        <v>134765.76999999999</v>
      </c>
      <c r="N548" s="174"/>
    </row>
    <row r="549" spans="1:14" ht="75" x14ac:dyDescent="0.25">
      <c r="A549" s="393"/>
      <c r="B549" s="455"/>
      <c r="C549" s="228" t="s">
        <v>114</v>
      </c>
      <c r="D549" s="228" t="s">
        <v>109</v>
      </c>
      <c r="E549" s="202">
        <v>0</v>
      </c>
      <c r="F549" s="202">
        <v>0</v>
      </c>
      <c r="G549" s="202">
        <v>0</v>
      </c>
      <c r="H549" s="202">
        <v>0</v>
      </c>
      <c r="I549" s="202">
        <v>0</v>
      </c>
      <c r="J549" s="202">
        <v>0</v>
      </c>
      <c r="K549" s="202">
        <v>0</v>
      </c>
      <c r="L549" s="202">
        <v>0</v>
      </c>
      <c r="M549" s="202">
        <f t="shared" si="120"/>
        <v>0</v>
      </c>
      <c r="N549" s="174"/>
    </row>
    <row r="550" spans="1:14" ht="15.75" x14ac:dyDescent="0.25">
      <c r="A550" s="393"/>
      <c r="B550" s="455"/>
      <c r="C550" s="228" t="s">
        <v>4</v>
      </c>
      <c r="D550" s="228">
        <v>779</v>
      </c>
      <c r="E550" s="202">
        <v>0</v>
      </c>
      <c r="F550" s="202">
        <v>0</v>
      </c>
      <c r="G550" s="202">
        <v>41220.57</v>
      </c>
      <c r="H550" s="202">
        <f>30000+5000-2127.3-5906.54+800-5000-1021.44-12600</f>
        <v>9144.7199999999975</v>
      </c>
      <c r="I550" s="202">
        <v>26966.16</v>
      </c>
      <c r="J550" s="202">
        <v>26966.16</v>
      </c>
      <c r="K550" s="202">
        <v>26966.16</v>
      </c>
      <c r="L550" s="202">
        <v>3502</v>
      </c>
      <c r="M550" s="202">
        <f t="shared" si="120"/>
        <v>134765.76999999999</v>
      </c>
      <c r="N550" s="174"/>
    </row>
    <row r="551" spans="1:14" ht="45" x14ac:dyDescent="0.25">
      <c r="A551" s="393"/>
      <c r="B551" s="455"/>
      <c r="C551" s="228" t="s">
        <v>15</v>
      </c>
      <c r="D551" s="228" t="s">
        <v>109</v>
      </c>
      <c r="E551" s="202">
        <v>0</v>
      </c>
      <c r="F551" s="202">
        <v>0</v>
      </c>
      <c r="G551" s="202">
        <v>0</v>
      </c>
      <c r="H551" s="202">
        <v>0</v>
      </c>
      <c r="I551" s="202">
        <v>0</v>
      </c>
      <c r="J551" s="202">
        <v>0</v>
      </c>
      <c r="K551" s="202">
        <v>0</v>
      </c>
      <c r="L551" s="202">
        <v>0</v>
      </c>
      <c r="M551" s="202">
        <f t="shared" si="120"/>
        <v>0</v>
      </c>
      <c r="N551" s="174"/>
    </row>
    <row r="552" spans="1:14" ht="91.5" customHeight="1" x14ac:dyDescent="0.25">
      <c r="A552" s="393"/>
      <c r="B552" s="455"/>
      <c r="C552" s="228" t="s">
        <v>5</v>
      </c>
      <c r="D552" s="228" t="s">
        <v>109</v>
      </c>
      <c r="E552" s="202">
        <v>0</v>
      </c>
      <c r="F552" s="202">
        <v>0</v>
      </c>
      <c r="G552" s="202">
        <v>0</v>
      </c>
      <c r="H552" s="202">
        <v>0</v>
      </c>
      <c r="I552" s="202">
        <v>0</v>
      </c>
      <c r="J552" s="202">
        <v>0</v>
      </c>
      <c r="K552" s="202">
        <v>0</v>
      </c>
      <c r="L552" s="202">
        <v>0</v>
      </c>
      <c r="M552" s="202">
        <f t="shared" si="120"/>
        <v>0</v>
      </c>
      <c r="N552" s="174"/>
    </row>
    <row r="553" spans="1:14" ht="60" x14ac:dyDescent="0.25">
      <c r="A553" s="393"/>
      <c r="B553" s="455"/>
      <c r="C553" s="228" t="s">
        <v>6</v>
      </c>
      <c r="D553" s="228" t="s">
        <v>109</v>
      </c>
      <c r="E553" s="202">
        <v>0</v>
      </c>
      <c r="F553" s="202">
        <v>0</v>
      </c>
      <c r="G553" s="202">
        <v>0</v>
      </c>
      <c r="H553" s="202">
        <v>0</v>
      </c>
      <c r="I553" s="202">
        <v>0</v>
      </c>
      <c r="J553" s="202">
        <v>0</v>
      </c>
      <c r="K553" s="202">
        <v>0</v>
      </c>
      <c r="L553" s="202">
        <v>0</v>
      </c>
      <c r="M553" s="202">
        <f t="shared" si="120"/>
        <v>0</v>
      </c>
      <c r="N553" s="174"/>
    </row>
    <row r="554" spans="1:14" ht="53.25" customHeight="1" x14ac:dyDescent="0.25">
      <c r="A554" s="400"/>
      <c r="B554" s="420"/>
      <c r="C554" s="228" t="s">
        <v>7</v>
      </c>
      <c r="D554" s="228" t="s">
        <v>109</v>
      </c>
      <c r="E554" s="202">
        <v>0</v>
      </c>
      <c r="F554" s="202">
        <v>0</v>
      </c>
      <c r="G554" s="202">
        <v>0</v>
      </c>
      <c r="H554" s="202">
        <v>0</v>
      </c>
      <c r="I554" s="202">
        <v>0</v>
      </c>
      <c r="J554" s="202">
        <v>0</v>
      </c>
      <c r="K554" s="202">
        <v>0</v>
      </c>
      <c r="L554" s="202">
        <v>0</v>
      </c>
      <c r="M554" s="202">
        <f t="shared" si="120"/>
        <v>0</v>
      </c>
      <c r="N554" s="174"/>
    </row>
    <row r="555" spans="1:14" ht="19.5" customHeight="1" x14ac:dyDescent="0.25">
      <c r="A555" s="449" t="s">
        <v>254</v>
      </c>
      <c r="B555" s="460" t="s">
        <v>204</v>
      </c>
      <c r="C555" s="251" t="s">
        <v>3</v>
      </c>
      <c r="D555" s="251">
        <v>779</v>
      </c>
      <c r="E555" s="202">
        <f t="shared" ref="E555:L555" si="141">SUM(E556:E561)</f>
        <v>0</v>
      </c>
      <c r="F555" s="202">
        <f t="shared" si="141"/>
        <v>0</v>
      </c>
      <c r="G555" s="202">
        <f t="shared" si="141"/>
        <v>106020.018</v>
      </c>
      <c r="H555" s="202">
        <f t="shared" si="141"/>
        <v>139103.43</v>
      </c>
      <c r="I555" s="202">
        <f t="shared" si="141"/>
        <v>399163.11</v>
      </c>
      <c r="J555" s="202">
        <f t="shared" si="141"/>
        <v>190202.91</v>
      </c>
      <c r="K555" s="202">
        <f t="shared" si="141"/>
        <v>190202.91</v>
      </c>
      <c r="L555" s="202">
        <f t="shared" si="141"/>
        <v>123028</v>
      </c>
      <c r="M555" s="202">
        <f t="shared" si="120"/>
        <v>1147720.378</v>
      </c>
      <c r="N555" s="174"/>
    </row>
    <row r="556" spans="1:14" ht="75" x14ac:dyDescent="0.25">
      <c r="A556" s="449"/>
      <c r="B556" s="460"/>
      <c r="C556" s="228" t="s">
        <v>114</v>
      </c>
      <c r="D556" s="228" t="s">
        <v>109</v>
      </c>
      <c r="E556" s="202">
        <v>0</v>
      </c>
      <c r="F556" s="202">
        <v>0</v>
      </c>
      <c r="G556" s="202">
        <v>0</v>
      </c>
      <c r="H556" s="202">
        <v>0</v>
      </c>
      <c r="I556" s="202">
        <v>0</v>
      </c>
      <c r="J556" s="202"/>
      <c r="K556" s="202"/>
      <c r="L556" s="202"/>
      <c r="M556" s="202">
        <f t="shared" si="120"/>
        <v>0</v>
      </c>
      <c r="N556" s="174"/>
    </row>
    <row r="557" spans="1:14" ht="15.75" x14ac:dyDescent="0.25">
      <c r="A557" s="449"/>
      <c r="B557" s="460"/>
      <c r="C557" s="228" t="s">
        <v>4</v>
      </c>
      <c r="D557" s="228">
        <v>779</v>
      </c>
      <c r="E557" s="202">
        <v>0</v>
      </c>
      <c r="F557" s="202">
        <v>0</v>
      </c>
      <c r="G557" s="202">
        <v>106020.018</v>
      </c>
      <c r="H557" s="202">
        <f>140406-1302.57</f>
        <v>139103.43</v>
      </c>
      <c r="I557" s="202">
        <f>306977.91+92185.2</f>
        <v>399163.11</v>
      </c>
      <c r="J557" s="202">
        <v>190202.91</v>
      </c>
      <c r="K557" s="202">
        <v>190202.91</v>
      </c>
      <c r="L557" s="202">
        <v>123028</v>
      </c>
      <c r="M557" s="202">
        <f t="shared" si="120"/>
        <v>1147720.378</v>
      </c>
      <c r="N557" s="174"/>
    </row>
    <row r="558" spans="1:14" ht="45" x14ac:dyDescent="0.25">
      <c r="A558" s="449"/>
      <c r="B558" s="460"/>
      <c r="C558" s="228" t="s">
        <v>15</v>
      </c>
      <c r="D558" s="228" t="s">
        <v>109</v>
      </c>
      <c r="E558" s="202">
        <v>0</v>
      </c>
      <c r="F558" s="202">
        <v>0</v>
      </c>
      <c r="G558" s="202">
        <v>0</v>
      </c>
      <c r="H558" s="202">
        <v>0</v>
      </c>
      <c r="I558" s="202">
        <v>0</v>
      </c>
      <c r="J558" s="202"/>
      <c r="K558" s="202"/>
      <c r="L558" s="202"/>
      <c r="M558" s="202">
        <f t="shared" si="120"/>
        <v>0</v>
      </c>
      <c r="N558" s="174"/>
    </row>
    <row r="559" spans="1:14" ht="60" x14ac:dyDescent="0.25">
      <c r="A559" s="449"/>
      <c r="B559" s="460"/>
      <c r="C559" s="228" t="s">
        <v>5</v>
      </c>
      <c r="D559" s="228" t="s">
        <v>109</v>
      </c>
      <c r="E559" s="202">
        <v>0</v>
      </c>
      <c r="F559" s="202">
        <v>0</v>
      </c>
      <c r="G559" s="202">
        <v>0</v>
      </c>
      <c r="H559" s="202">
        <v>0</v>
      </c>
      <c r="I559" s="202">
        <v>0</v>
      </c>
      <c r="J559" s="202"/>
      <c r="K559" s="202"/>
      <c r="L559" s="202"/>
      <c r="M559" s="202">
        <f t="shared" si="120"/>
        <v>0</v>
      </c>
      <c r="N559" s="174"/>
    </row>
    <row r="560" spans="1:14" ht="65.25" customHeight="1" x14ac:dyDescent="0.25">
      <c r="A560" s="449"/>
      <c r="B560" s="460"/>
      <c r="C560" s="228" t="s">
        <v>6</v>
      </c>
      <c r="D560" s="228" t="s">
        <v>109</v>
      </c>
      <c r="E560" s="202">
        <v>0</v>
      </c>
      <c r="F560" s="202">
        <v>0</v>
      </c>
      <c r="G560" s="202">
        <v>0</v>
      </c>
      <c r="H560" s="202">
        <v>0</v>
      </c>
      <c r="I560" s="202">
        <v>0</v>
      </c>
      <c r="J560" s="202"/>
      <c r="K560" s="202"/>
      <c r="L560" s="202"/>
      <c r="M560" s="202">
        <f t="shared" si="120"/>
        <v>0</v>
      </c>
      <c r="N560" s="174"/>
    </row>
    <row r="561" spans="1:14" ht="51.75" customHeight="1" x14ac:dyDescent="0.25">
      <c r="A561" s="449"/>
      <c r="B561" s="460"/>
      <c r="C561" s="228" t="s">
        <v>7</v>
      </c>
      <c r="D561" s="228" t="s">
        <v>109</v>
      </c>
      <c r="E561" s="202">
        <v>0</v>
      </c>
      <c r="F561" s="202">
        <v>0</v>
      </c>
      <c r="G561" s="202">
        <v>0</v>
      </c>
      <c r="H561" s="202">
        <v>0</v>
      </c>
      <c r="I561" s="202">
        <v>0</v>
      </c>
      <c r="J561" s="202"/>
      <c r="K561" s="202"/>
      <c r="L561" s="202"/>
      <c r="M561" s="202">
        <f t="shared" si="120"/>
        <v>0</v>
      </c>
      <c r="N561" s="174"/>
    </row>
    <row r="562" spans="1:14" ht="15.75" customHeight="1" x14ac:dyDescent="0.25">
      <c r="A562" s="467" t="s">
        <v>195</v>
      </c>
      <c r="B562" s="465" t="s">
        <v>853</v>
      </c>
      <c r="C562" s="251" t="s">
        <v>3</v>
      </c>
      <c r="D562" s="251">
        <v>779</v>
      </c>
      <c r="E562" s="202">
        <f>E569+E576+E583+E590</f>
        <v>0</v>
      </c>
      <c r="F562" s="202">
        <f t="shared" ref="F562:L562" si="142">F569+F576+F583+F590</f>
        <v>1039274.14</v>
      </c>
      <c r="G562" s="202">
        <f t="shared" si="142"/>
        <v>707547.97</v>
      </c>
      <c r="H562" s="202">
        <f t="shared" si="142"/>
        <v>702017.97</v>
      </c>
      <c r="I562" s="202">
        <f t="shared" si="142"/>
        <v>759014.46</v>
      </c>
      <c r="J562" s="202">
        <f t="shared" si="142"/>
        <v>570547.97</v>
      </c>
      <c r="K562" s="202">
        <f t="shared" si="142"/>
        <v>570547.97</v>
      </c>
      <c r="L562" s="202">
        <f t="shared" si="142"/>
        <v>570547.97</v>
      </c>
      <c r="M562" s="202">
        <f t="shared" si="120"/>
        <v>4919498.4499999993</v>
      </c>
      <c r="N562" s="174"/>
    </row>
    <row r="563" spans="1:14" ht="75" x14ac:dyDescent="0.25">
      <c r="A563" s="467"/>
      <c r="B563" s="465"/>
      <c r="C563" s="228" t="s">
        <v>114</v>
      </c>
      <c r="D563" s="228" t="s">
        <v>109</v>
      </c>
      <c r="E563" s="202">
        <f t="shared" ref="E563:L568" si="143">E570+E577+E584+E591</f>
        <v>0</v>
      </c>
      <c r="F563" s="202">
        <f t="shared" si="143"/>
        <v>0</v>
      </c>
      <c r="G563" s="202">
        <f t="shared" si="143"/>
        <v>0</v>
      </c>
      <c r="H563" s="202">
        <f t="shared" si="143"/>
        <v>0</v>
      </c>
      <c r="I563" s="202">
        <f t="shared" si="143"/>
        <v>0</v>
      </c>
      <c r="J563" s="202">
        <f t="shared" si="143"/>
        <v>0</v>
      </c>
      <c r="K563" s="202">
        <f t="shared" si="143"/>
        <v>0</v>
      </c>
      <c r="L563" s="202">
        <f t="shared" si="143"/>
        <v>0</v>
      </c>
      <c r="M563" s="202">
        <f t="shared" si="120"/>
        <v>0</v>
      </c>
      <c r="N563" s="174"/>
    </row>
    <row r="564" spans="1:14" ht="15.75" x14ac:dyDescent="0.25">
      <c r="A564" s="467"/>
      <c r="B564" s="465"/>
      <c r="C564" s="228" t="s">
        <v>4</v>
      </c>
      <c r="D564" s="228">
        <v>779</v>
      </c>
      <c r="E564" s="202">
        <f>E571+E578+E585+E592</f>
        <v>0</v>
      </c>
      <c r="F564" s="202">
        <f t="shared" ref="F564:L564" si="144">F571+F578+F585+F592</f>
        <v>1039274.14</v>
      </c>
      <c r="G564" s="202">
        <f t="shared" si="144"/>
        <v>707547.97</v>
      </c>
      <c r="H564" s="202">
        <f t="shared" si="144"/>
        <v>702017.97</v>
      </c>
      <c r="I564" s="202">
        <f>I571+I578+I585+I592</f>
        <v>759014.46</v>
      </c>
      <c r="J564" s="202">
        <f t="shared" si="144"/>
        <v>570547.97</v>
      </c>
      <c r="K564" s="202">
        <f t="shared" si="144"/>
        <v>570547.97</v>
      </c>
      <c r="L564" s="202">
        <f t="shared" si="144"/>
        <v>570547.97</v>
      </c>
      <c r="M564" s="202">
        <f t="shared" si="120"/>
        <v>4919498.4499999993</v>
      </c>
      <c r="N564" s="174"/>
    </row>
    <row r="565" spans="1:14" ht="45" x14ac:dyDescent="0.25">
      <c r="A565" s="467"/>
      <c r="B565" s="465"/>
      <c r="C565" s="228" t="s">
        <v>15</v>
      </c>
      <c r="D565" s="228" t="s">
        <v>109</v>
      </c>
      <c r="E565" s="202">
        <f t="shared" si="143"/>
        <v>0</v>
      </c>
      <c r="F565" s="202">
        <f t="shared" si="143"/>
        <v>0</v>
      </c>
      <c r="G565" s="202">
        <f t="shared" si="143"/>
        <v>0</v>
      </c>
      <c r="H565" s="202">
        <f t="shared" si="143"/>
        <v>0</v>
      </c>
      <c r="I565" s="202">
        <f t="shared" si="143"/>
        <v>0</v>
      </c>
      <c r="J565" s="202">
        <f t="shared" si="143"/>
        <v>0</v>
      </c>
      <c r="K565" s="202">
        <f t="shared" si="143"/>
        <v>0</v>
      </c>
      <c r="L565" s="202">
        <f t="shared" si="143"/>
        <v>0</v>
      </c>
      <c r="M565" s="202">
        <f t="shared" si="120"/>
        <v>0</v>
      </c>
      <c r="N565" s="174"/>
    </row>
    <row r="566" spans="1:14" ht="60" x14ac:dyDescent="0.25">
      <c r="A566" s="467"/>
      <c r="B566" s="465"/>
      <c r="C566" s="228" t="s">
        <v>5</v>
      </c>
      <c r="D566" s="228" t="s">
        <v>109</v>
      </c>
      <c r="E566" s="202">
        <f t="shared" si="143"/>
        <v>0</v>
      </c>
      <c r="F566" s="202">
        <f t="shared" si="143"/>
        <v>0</v>
      </c>
      <c r="G566" s="202">
        <f t="shared" si="143"/>
        <v>0</v>
      </c>
      <c r="H566" s="202">
        <f t="shared" si="143"/>
        <v>0</v>
      </c>
      <c r="I566" s="202">
        <f t="shared" si="143"/>
        <v>0</v>
      </c>
      <c r="J566" s="202">
        <f t="shared" si="143"/>
        <v>0</v>
      </c>
      <c r="K566" s="202">
        <f t="shared" si="143"/>
        <v>0</v>
      </c>
      <c r="L566" s="202">
        <f t="shared" si="143"/>
        <v>0</v>
      </c>
      <c r="M566" s="202">
        <f t="shared" si="120"/>
        <v>0</v>
      </c>
      <c r="N566" s="174"/>
    </row>
    <row r="567" spans="1:14" ht="60" x14ac:dyDescent="0.25">
      <c r="A567" s="467"/>
      <c r="B567" s="465"/>
      <c r="C567" s="228" t="s">
        <v>6</v>
      </c>
      <c r="D567" s="228" t="s">
        <v>109</v>
      </c>
      <c r="E567" s="202">
        <f t="shared" si="143"/>
        <v>0</v>
      </c>
      <c r="F567" s="202">
        <f t="shared" si="143"/>
        <v>0</v>
      </c>
      <c r="G567" s="202">
        <f t="shared" si="143"/>
        <v>0</v>
      </c>
      <c r="H567" s="202">
        <f t="shared" si="143"/>
        <v>0</v>
      </c>
      <c r="I567" s="202">
        <f t="shared" si="143"/>
        <v>0</v>
      </c>
      <c r="J567" s="202">
        <f t="shared" si="143"/>
        <v>0</v>
      </c>
      <c r="K567" s="202">
        <f t="shared" si="143"/>
        <v>0</v>
      </c>
      <c r="L567" s="202">
        <f t="shared" si="143"/>
        <v>0</v>
      </c>
      <c r="M567" s="202">
        <f t="shared" si="120"/>
        <v>0</v>
      </c>
      <c r="N567" s="174"/>
    </row>
    <row r="568" spans="1:14" ht="155.25" customHeight="1" x14ac:dyDescent="0.25">
      <c r="A568" s="467"/>
      <c r="B568" s="465"/>
      <c r="C568" s="228" t="s">
        <v>7</v>
      </c>
      <c r="D568" s="228" t="s">
        <v>109</v>
      </c>
      <c r="E568" s="202">
        <f t="shared" si="143"/>
        <v>0</v>
      </c>
      <c r="F568" s="202">
        <f t="shared" si="143"/>
        <v>0</v>
      </c>
      <c r="G568" s="202">
        <f t="shared" si="143"/>
        <v>0</v>
      </c>
      <c r="H568" s="202">
        <f t="shared" si="143"/>
        <v>0</v>
      </c>
      <c r="I568" s="202">
        <f t="shared" si="143"/>
        <v>0</v>
      </c>
      <c r="J568" s="202">
        <f t="shared" si="143"/>
        <v>0</v>
      </c>
      <c r="K568" s="202">
        <f t="shared" si="143"/>
        <v>0</v>
      </c>
      <c r="L568" s="202">
        <f t="shared" si="143"/>
        <v>0</v>
      </c>
      <c r="M568" s="202">
        <f t="shared" si="120"/>
        <v>0</v>
      </c>
      <c r="N568" s="174"/>
    </row>
    <row r="569" spans="1:14" ht="15.75" customHeight="1" x14ac:dyDescent="0.25">
      <c r="A569" s="407" t="s">
        <v>255</v>
      </c>
      <c r="B569" s="419" t="s">
        <v>205</v>
      </c>
      <c r="C569" s="251" t="s">
        <v>3</v>
      </c>
      <c r="D569" s="251">
        <v>779</v>
      </c>
      <c r="E569" s="202">
        <v>0</v>
      </c>
      <c r="F569" s="202">
        <f t="shared" ref="F569:L569" si="145">SUM(F570:F575)</f>
        <v>608990.74</v>
      </c>
      <c r="G569" s="202">
        <f t="shared" si="145"/>
        <v>568991</v>
      </c>
      <c r="H569" s="202">
        <f t="shared" si="145"/>
        <v>597861</v>
      </c>
      <c r="I569" s="202">
        <f t="shared" si="145"/>
        <v>576344.92000000004</v>
      </c>
      <c r="J569" s="202">
        <f t="shared" si="145"/>
        <v>529991</v>
      </c>
      <c r="K569" s="202">
        <f t="shared" si="145"/>
        <v>529991</v>
      </c>
      <c r="L569" s="202">
        <f t="shared" si="145"/>
        <v>529991</v>
      </c>
      <c r="M569" s="202">
        <f t="shared" si="120"/>
        <v>3942160.66</v>
      </c>
      <c r="N569" s="174"/>
    </row>
    <row r="570" spans="1:14" ht="105" customHeight="1" x14ac:dyDescent="0.25">
      <c r="A570" s="393"/>
      <c r="B570" s="455"/>
      <c r="C570" s="228" t="s">
        <v>114</v>
      </c>
      <c r="D570" s="228" t="s">
        <v>109</v>
      </c>
      <c r="E570" s="202">
        <v>0</v>
      </c>
      <c r="F570" s="202">
        <v>0</v>
      </c>
      <c r="G570" s="202">
        <v>0</v>
      </c>
      <c r="H570" s="202">
        <v>0</v>
      </c>
      <c r="I570" s="202">
        <v>0</v>
      </c>
      <c r="J570" s="202">
        <v>0</v>
      </c>
      <c r="K570" s="202">
        <v>0</v>
      </c>
      <c r="L570" s="202">
        <v>0</v>
      </c>
      <c r="M570" s="202">
        <f t="shared" si="120"/>
        <v>0</v>
      </c>
      <c r="N570" s="174"/>
    </row>
    <row r="571" spans="1:14" ht="15.75" x14ac:dyDescent="0.25">
      <c r="A571" s="393"/>
      <c r="B571" s="455"/>
      <c r="C571" s="228" t="s">
        <v>4</v>
      </c>
      <c r="D571" s="228">
        <v>779</v>
      </c>
      <c r="E571" s="202">
        <v>0</v>
      </c>
      <c r="F571" s="202">
        <v>608990.74</v>
      </c>
      <c r="G571" s="202">
        <v>568991</v>
      </c>
      <c r="H571" s="202">
        <f>564671+10000+13190+10000</f>
        <v>597861</v>
      </c>
      <c r="I571" s="202">
        <v>576344.92000000004</v>
      </c>
      <c r="J571" s="202">
        <v>529991</v>
      </c>
      <c r="K571" s="202">
        <v>529991</v>
      </c>
      <c r="L571" s="202">
        <v>529991</v>
      </c>
      <c r="M571" s="202">
        <f t="shared" si="120"/>
        <v>3942160.66</v>
      </c>
      <c r="N571" s="174"/>
    </row>
    <row r="572" spans="1:14" ht="45" x14ac:dyDescent="0.25">
      <c r="A572" s="393"/>
      <c r="B572" s="455"/>
      <c r="C572" s="228" t="s">
        <v>15</v>
      </c>
      <c r="D572" s="228" t="s">
        <v>109</v>
      </c>
      <c r="E572" s="202">
        <v>0</v>
      </c>
      <c r="F572" s="202">
        <v>0</v>
      </c>
      <c r="G572" s="202">
        <v>0</v>
      </c>
      <c r="H572" s="202">
        <v>0</v>
      </c>
      <c r="I572" s="202">
        <v>0</v>
      </c>
      <c r="J572" s="202">
        <v>0</v>
      </c>
      <c r="K572" s="202">
        <v>0</v>
      </c>
      <c r="L572" s="202">
        <v>0</v>
      </c>
      <c r="M572" s="202">
        <f t="shared" si="120"/>
        <v>0</v>
      </c>
      <c r="N572" s="174"/>
    </row>
    <row r="573" spans="1:14" ht="84.75" customHeight="1" x14ac:dyDescent="0.25">
      <c r="A573" s="393"/>
      <c r="B573" s="455"/>
      <c r="C573" s="228" t="s">
        <v>5</v>
      </c>
      <c r="D573" s="228" t="s">
        <v>109</v>
      </c>
      <c r="E573" s="202">
        <v>0</v>
      </c>
      <c r="F573" s="202">
        <v>0</v>
      </c>
      <c r="G573" s="202">
        <v>0</v>
      </c>
      <c r="H573" s="202">
        <v>0</v>
      </c>
      <c r="I573" s="202">
        <v>0</v>
      </c>
      <c r="J573" s="202">
        <v>0</v>
      </c>
      <c r="K573" s="202">
        <v>0</v>
      </c>
      <c r="L573" s="202">
        <v>0</v>
      </c>
      <c r="M573" s="202">
        <f t="shared" si="120"/>
        <v>0</v>
      </c>
      <c r="N573" s="174"/>
    </row>
    <row r="574" spans="1:14" ht="60" x14ac:dyDescent="0.25">
      <c r="A574" s="393"/>
      <c r="B574" s="455"/>
      <c r="C574" s="228" t="s">
        <v>6</v>
      </c>
      <c r="D574" s="228" t="s">
        <v>109</v>
      </c>
      <c r="E574" s="202">
        <v>0</v>
      </c>
      <c r="F574" s="202">
        <v>0</v>
      </c>
      <c r="G574" s="202">
        <v>0</v>
      </c>
      <c r="H574" s="202">
        <v>0</v>
      </c>
      <c r="I574" s="202">
        <v>0</v>
      </c>
      <c r="J574" s="202">
        <v>0</v>
      </c>
      <c r="K574" s="202">
        <v>0</v>
      </c>
      <c r="L574" s="202">
        <v>0</v>
      </c>
      <c r="M574" s="202">
        <f t="shared" si="120"/>
        <v>0</v>
      </c>
      <c r="N574" s="174"/>
    </row>
    <row r="575" spans="1:14" ht="51.75" customHeight="1" x14ac:dyDescent="0.25">
      <c r="A575" s="400"/>
      <c r="B575" s="420"/>
      <c r="C575" s="228" t="s">
        <v>7</v>
      </c>
      <c r="D575" s="228" t="s">
        <v>109</v>
      </c>
      <c r="E575" s="202">
        <v>0</v>
      </c>
      <c r="F575" s="202">
        <v>0</v>
      </c>
      <c r="G575" s="202">
        <v>0</v>
      </c>
      <c r="H575" s="202">
        <v>0</v>
      </c>
      <c r="I575" s="202">
        <v>0</v>
      </c>
      <c r="J575" s="202">
        <v>0</v>
      </c>
      <c r="K575" s="202">
        <v>0</v>
      </c>
      <c r="L575" s="202">
        <v>0</v>
      </c>
      <c r="M575" s="202">
        <f t="shared" si="120"/>
        <v>0</v>
      </c>
      <c r="N575" s="174"/>
    </row>
    <row r="576" spans="1:14" ht="15.75" customHeight="1" x14ac:dyDescent="0.25">
      <c r="A576" s="407" t="s">
        <v>256</v>
      </c>
      <c r="B576" s="419" t="s">
        <v>206</v>
      </c>
      <c r="C576" s="251" t="s">
        <v>3</v>
      </c>
      <c r="D576" s="251">
        <v>779</v>
      </c>
      <c r="E576" s="202">
        <v>0</v>
      </c>
      <c r="F576" s="202">
        <f t="shared" ref="F576:L576" si="146">SUM(F577:F582)</f>
        <v>345000</v>
      </c>
      <c r="G576" s="202">
        <f t="shared" si="146"/>
        <v>80000</v>
      </c>
      <c r="H576" s="202">
        <f t="shared" si="146"/>
        <v>28600</v>
      </c>
      <c r="I576" s="202">
        <f t="shared" si="146"/>
        <v>111850</v>
      </c>
      <c r="J576" s="202">
        <f t="shared" si="146"/>
        <v>0</v>
      </c>
      <c r="K576" s="202">
        <f t="shared" si="146"/>
        <v>0</v>
      </c>
      <c r="L576" s="202">
        <f t="shared" si="146"/>
        <v>0</v>
      </c>
      <c r="M576" s="202">
        <f t="shared" si="120"/>
        <v>565450</v>
      </c>
      <c r="N576" s="174"/>
    </row>
    <row r="577" spans="1:14" ht="75" x14ac:dyDescent="0.25">
      <c r="A577" s="393"/>
      <c r="B577" s="455"/>
      <c r="C577" s="228" t="s">
        <v>114</v>
      </c>
      <c r="D577" s="228" t="s">
        <v>109</v>
      </c>
      <c r="E577" s="202">
        <v>0</v>
      </c>
      <c r="F577" s="202">
        <v>0</v>
      </c>
      <c r="G577" s="202">
        <v>0</v>
      </c>
      <c r="H577" s="202">
        <v>0</v>
      </c>
      <c r="I577" s="202">
        <v>0</v>
      </c>
      <c r="J577" s="202">
        <v>0</v>
      </c>
      <c r="K577" s="202">
        <v>0</v>
      </c>
      <c r="L577" s="202">
        <v>0</v>
      </c>
      <c r="M577" s="202">
        <f t="shared" si="120"/>
        <v>0</v>
      </c>
      <c r="N577" s="174"/>
    </row>
    <row r="578" spans="1:14" ht="15.75" x14ac:dyDescent="0.25">
      <c r="A578" s="393"/>
      <c r="B578" s="455"/>
      <c r="C578" s="228" t="s">
        <v>4</v>
      </c>
      <c r="D578" s="228">
        <v>779</v>
      </c>
      <c r="E578" s="202">
        <v>0</v>
      </c>
      <c r="F578" s="202">
        <v>345000</v>
      </c>
      <c r="G578" s="202">
        <v>80000</v>
      </c>
      <c r="H578" s="202">
        <f>21100+7500</f>
        <v>28600</v>
      </c>
      <c r="I578" s="202">
        <f>68350+43500</f>
        <v>111850</v>
      </c>
      <c r="J578" s="202">
        <v>0</v>
      </c>
      <c r="K578" s="202">
        <v>0</v>
      </c>
      <c r="L578" s="202">
        <v>0</v>
      </c>
      <c r="M578" s="202">
        <f t="shared" si="120"/>
        <v>565450</v>
      </c>
      <c r="N578" s="174"/>
    </row>
    <row r="579" spans="1:14" ht="45" x14ac:dyDescent="0.25">
      <c r="A579" s="393"/>
      <c r="B579" s="455"/>
      <c r="C579" s="228" t="s">
        <v>15</v>
      </c>
      <c r="D579" s="228" t="s">
        <v>109</v>
      </c>
      <c r="E579" s="202">
        <v>0</v>
      </c>
      <c r="F579" s="202">
        <v>0</v>
      </c>
      <c r="G579" s="202">
        <v>0</v>
      </c>
      <c r="H579" s="202">
        <v>0</v>
      </c>
      <c r="I579" s="202">
        <v>0</v>
      </c>
      <c r="J579" s="202">
        <v>0</v>
      </c>
      <c r="K579" s="202">
        <v>0</v>
      </c>
      <c r="L579" s="202">
        <v>0</v>
      </c>
      <c r="M579" s="202">
        <f t="shared" si="120"/>
        <v>0</v>
      </c>
      <c r="N579" s="174"/>
    </row>
    <row r="580" spans="1:14" ht="89.25" customHeight="1" x14ac:dyDescent="0.25">
      <c r="A580" s="393"/>
      <c r="B580" s="455"/>
      <c r="C580" s="228" t="s">
        <v>5</v>
      </c>
      <c r="D580" s="228" t="s">
        <v>109</v>
      </c>
      <c r="E580" s="202">
        <v>0</v>
      </c>
      <c r="F580" s="202">
        <v>0</v>
      </c>
      <c r="G580" s="202">
        <v>0</v>
      </c>
      <c r="H580" s="202">
        <v>0</v>
      </c>
      <c r="I580" s="202">
        <v>0</v>
      </c>
      <c r="J580" s="202">
        <v>0</v>
      </c>
      <c r="K580" s="202">
        <v>0</v>
      </c>
      <c r="L580" s="202">
        <v>0</v>
      </c>
      <c r="M580" s="202">
        <f t="shared" si="120"/>
        <v>0</v>
      </c>
      <c r="N580" s="174"/>
    </row>
    <row r="581" spans="1:14" ht="60" x14ac:dyDescent="0.25">
      <c r="A581" s="393"/>
      <c r="B581" s="455"/>
      <c r="C581" s="228" t="s">
        <v>6</v>
      </c>
      <c r="D581" s="228" t="s">
        <v>109</v>
      </c>
      <c r="E581" s="202">
        <v>0</v>
      </c>
      <c r="F581" s="202">
        <v>0</v>
      </c>
      <c r="G581" s="202">
        <v>0</v>
      </c>
      <c r="H581" s="202">
        <v>0</v>
      </c>
      <c r="I581" s="202">
        <v>0</v>
      </c>
      <c r="J581" s="202">
        <v>0</v>
      </c>
      <c r="K581" s="202">
        <v>0</v>
      </c>
      <c r="L581" s="202">
        <v>0</v>
      </c>
      <c r="M581" s="202">
        <f t="shared" si="120"/>
        <v>0</v>
      </c>
      <c r="N581" s="174"/>
    </row>
    <row r="582" spans="1:14" ht="168" customHeight="1" x14ac:dyDescent="0.25">
      <c r="A582" s="400"/>
      <c r="B582" s="420"/>
      <c r="C582" s="228" t="s">
        <v>7</v>
      </c>
      <c r="D582" s="228" t="s">
        <v>109</v>
      </c>
      <c r="E582" s="202">
        <v>0</v>
      </c>
      <c r="F582" s="202">
        <v>0</v>
      </c>
      <c r="G582" s="202">
        <v>0</v>
      </c>
      <c r="H582" s="202">
        <v>0</v>
      </c>
      <c r="I582" s="202">
        <v>0</v>
      </c>
      <c r="J582" s="202">
        <v>0</v>
      </c>
      <c r="K582" s="202">
        <v>0</v>
      </c>
      <c r="L582" s="202">
        <v>0</v>
      </c>
      <c r="M582" s="202">
        <f t="shared" si="120"/>
        <v>0</v>
      </c>
      <c r="N582" s="174"/>
    </row>
    <row r="583" spans="1:14" ht="15.75" customHeight="1" x14ac:dyDescent="0.25">
      <c r="A583" s="407" t="s">
        <v>257</v>
      </c>
      <c r="B583" s="419" t="s">
        <v>207</v>
      </c>
      <c r="C583" s="251" t="s">
        <v>3</v>
      </c>
      <c r="D583" s="251">
        <v>779</v>
      </c>
      <c r="E583" s="202">
        <v>0</v>
      </c>
      <c r="F583" s="202">
        <f t="shared" ref="F583:L583" si="147">SUM(F584:F589)</f>
        <v>44130.400000000001</v>
      </c>
      <c r="G583" s="202">
        <f t="shared" si="147"/>
        <v>18000</v>
      </c>
      <c r="H583" s="202">
        <f t="shared" si="147"/>
        <v>35000</v>
      </c>
      <c r="I583" s="202">
        <f t="shared" si="147"/>
        <v>21930.71</v>
      </c>
      <c r="J583" s="202">
        <f t="shared" si="147"/>
        <v>0</v>
      </c>
      <c r="K583" s="202">
        <f t="shared" si="147"/>
        <v>0</v>
      </c>
      <c r="L583" s="202">
        <f t="shared" si="147"/>
        <v>0</v>
      </c>
      <c r="M583" s="202">
        <f t="shared" si="120"/>
        <v>119061.10999999999</v>
      </c>
      <c r="N583" s="174"/>
    </row>
    <row r="584" spans="1:14" ht="75" x14ac:dyDescent="0.25">
      <c r="A584" s="393"/>
      <c r="B584" s="455"/>
      <c r="C584" s="228" t="s">
        <v>114</v>
      </c>
      <c r="D584" s="228" t="s">
        <v>109</v>
      </c>
      <c r="E584" s="202">
        <v>0</v>
      </c>
      <c r="F584" s="202">
        <v>0</v>
      </c>
      <c r="G584" s="202">
        <v>0</v>
      </c>
      <c r="H584" s="202">
        <v>0</v>
      </c>
      <c r="I584" s="202">
        <v>0</v>
      </c>
      <c r="J584" s="202">
        <v>0</v>
      </c>
      <c r="K584" s="202">
        <v>0</v>
      </c>
      <c r="L584" s="202">
        <v>0</v>
      </c>
      <c r="M584" s="202">
        <f t="shared" si="120"/>
        <v>0</v>
      </c>
      <c r="N584" s="174"/>
    </row>
    <row r="585" spans="1:14" ht="15.75" x14ac:dyDescent="0.25">
      <c r="A585" s="393"/>
      <c r="B585" s="455"/>
      <c r="C585" s="228" t="s">
        <v>4</v>
      </c>
      <c r="D585" s="228">
        <v>779</v>
      </c>
      <c r="E585" s="202">
        <v>0</v>
      </c>
      <c r="F585" s="202">
        <v>44130.400000000001</v>
      </c>
      <c r="G585" s="202">
        <f>34000-16000</f>
        <v>18000</v>
      </c>
      <c r="H585" s="202">
        <f>32500+2500</f>
        <v>35000</v>
      </c>
      <c r="I585" s="202">
        <f>21476.71+454</f>
        <v>21930.71</v>
      </c>
      <c r="J585" s="202">
        <v>0</v>
      </c>
      <c r="K585" s="202">
        <v>0</v>
      </c>
      <c r="L585" s="202">
        <v>0</v>
      </c>
      <c r="M585" s="202">
        <f t="shared" si="120"/>
        <v>119061.10999999999</v>
      </c>
      <c r="N585" s="174"/>
    </row>
    <row r="586" spans="1:14" ht="45" x14ac:dyDescent="0.25">
      <c r="A586" s="393"/>
      <c r="B586" s="455"/>
      <c r="C586" s="228" t="s">
        <v>15</v>
      </c>
      <c r="D586" s="228" t="s">
        <v>109</v>
      </c>
      <c r="E586" s="202">
        <v>0</v>
      </c>
      <c r="F586" s="202">
        <v>0</v>
      </c>
      <c r="G586" s="202">
        <v>0</v>
      </c>
      <c r="H586" s="202">
        <v>0</v>
      </c>
      <c r="I586" s="202">
        <v>0</v>
      </c>
      <c r="J586" s="202">
        <v>0</v>
      </c>
      <c r="K586" s="202">
        <v>0</v>
      </c>
      <c r="L586" s="202">
        <v>0</v>
      </c>
      <c r="M586" s="202">
        <f t="shared" ref="M586:M639" si="148">SUM(E586:L586)</f>
        <v>0</v>
      </c>
      <c r="N586" s="174"/>
    </row>
    <row r="587" spans="1:14" ht="60" x14ac:dyDescent="0.25">
      <c r="A587" s="393"/>
      <c r="B587" s="455"/>
      <c r="C587" s="228" t="s">
        <v>5</v>
      </c>
      <c r="D587" s="228" t="s">
        <v>109</v>
      </c>
      <c r="E587" s="202">
        <v>0</v>
      </c>
      <c r="F587" s="202">
        <v>0</v>
      </c>
      <c r="G587" s="202">
        <v>0</v>
      </c>
      <c r="H587" s="202">
        <v>0</v>
      </c>
      <c r="I587" s="202">
        <v>0</v>
      </c>
      <c r="J587" s="202">
        <v>0</v>
      </c>
      <c r="K587" s="202">
        <v>0</v>
      </c>
      <c r="L587" s="202">
        <v>0</v>
      </c>
      <c r="M587" s="202">
        <f t="shared" si="148"/>
        <v>0</v>
      </c>
      <c r="N587" s="174"/>
    </row>
    <row r="588" spans="1:14" ht="60" x14ac:dyDescent="0.25">
      <c r="A588" s="393"/>
      <c r="B588" s="455"/>
      <c r="C588" s="228" t="s">
        <v>6</v>
      </c>
      <c r="D588" s="228" t="s">
        <v>109</v>
      </c>
      <c r="E588" s="202">
        <v>0</v>
      </c>
      <c r="F588" s="202">
        <v>0</v>
      </c>
      <c r="G588" s="202">
        <v>0</v>
      </c>
      <c r="H588" s="202">
        <v>0</v>
      </c>
      <c r="I588" s="202">
        <v>0</v>
      </c>
      <c r="J588" s="202">
        <v>0</v>
      </c>
      <c r="K588" s="202">
        <v>0</v>
      </c>
      <c r="L588" s="202">
        <v>0</v>
      </c>
      <c r="M588" s="202">
        <f t="shared" si="148"/>
        <v>0</v>
      </c>
      <c r="N588" s="174"/>
    </row>
    <row r="589" spans="1:14" ht="45" x14ac:dyDescent="0.25">
      <c r="A589" s="400"/>
      <c r="B589" s="420"/>
      <c r="C589" s="228" t="s">
        <v>7</v>
      </c>
      <c r="D589" s="228" t="s">
        <v>109</v>
      </c>
      <c r="E589" s="202">
        <v>0</v>
      </c>
      <c r="F589" s="202">
        <v>0</v>
      </c>
      <c r="G589" s="202">
        <v>0</v>
      </c>
      <c r="H589" s="202">
        <v>0</v>
      </c>
      <c r="I589" s="202">
        <v>0</v>
      </c>
      <c r="J589" s="202">
        <v>0</v>
      </c>
      <c r="K589" s="202">
        <v>0</v>
      </c>
      <c r="L589" s="202">
        <v>0</v>
      </c>
      <c r="M589" s="202">
        <f t="shared" si="148"/>
        <v>0</v>
      </c>
      <c r="N589" s="174"/>
    </row>
    <row r="590" spans="1:14" ht="15.75" customHeight="1" x14ac:dyDescent="0.25">
      <c r="A590" s="449" t="s">
        <v>300</v>
      </c>
      <c r="B590" s="460" t="s">
        <v>208</v>
      </c>
      <c r="C590" s="251" t="s">
        <v>3</v>
      </c>
      <c r="D590" s="251">
        <v>779</v>
      </c>
      <c r="E590" s="202">
        <f t="shared" ref="E590:L590" si="149">SUM(E591:E596)</f>
        <v>0</v>
      </c>
      <c r="F590" s="202">
        <f t="shared" si="149"/>
        <v>41153</v>
      </c>
      <c r="G590" s="202">
        <f t="shared" si="149"/>
        <v>40556.97</v>
      </c>
      <c r="H590" s="202">
        <f t="shared" si="149"/>
        <v>40556.97</v>
      </c>
      <c r="I590" s="202">
        <f t="shared" si="149"/>
        <v>48888.83</v>
      </c>
      <c r="J590" s="202">
        <f t="shared" si="149"/>
        <v>40556.97</v>
      </c>
      <c r="K590" s="202">
        <f t="shared" si="149"/>
        <v>40556.97</v>
      </c>
      <c r="L590" s="202">
        <f t="shared" si="149"/>
        <v>40556.97</v>
      </c>
      <c r="M590" s="202">
        <f t="shared" si="148"/>
        <v>292826.68000000005</v>
      </c>
      <c r="N590" s="174"/>
    </row>
    <row r="591" spans="1:14" ht="75" x14ac:dyDescent="0.25">
      <c r="A591" s="449"/>
      <c r="B591" s="460"/>
      <c r="C591" s="228" t="s">
        <v>114</v>
      </c>
      <c r="D591" s="228" t="s">
        <v>109</v>
      </c>
      <c r="E591" s="202">
        <v>0</v>
      </c>
      <c r="F591" s="202">
        <v>0</v>
      </c>
      <c r="G591" s="202">
        <v>0</v>
      </c>
      <c r="H591" s="202">
        <v>0</v>
      </c>
      <c r="I591" s="202">
        <v>0</v>
      </c>
      <c r="J591" s="202">
        <v>0</v>
      </c>
      <c r="K591" s="202">
        <v>0</v>
      </c>
      <c r="L591" s="202">
        <v>0</v>
      </c>
      <c r="M591" s="202">
        <f t="shared" si="148"/>
        <v>0</v>
      </c>
      <c r="N591" s="174"/>
    </row>
    <row r="592" spans="1:14" ht="15.75" x14ac:dyDescent="0.25">
      <c r="A592" s="449"/>
      <c r="B592" s="460"/>
      <c r="C592" s="228" t="s">
        <v>4</v>
      </c>
      <c r="D592" s="228">
        <v>779</v>
      </c>
      <c r="E592" s="202">
        <v>0</v>
      </c>
      <c r="F592" s="202">
        <v>41153</v>
      </c>
      <c r="G592" s="202">
        <v>40556.97</v>
      </c>
      <c r="H592" s="202">
        <v>40556.97</v>
      </c>
      <c r="I592" s="202">
        <v>48888.83</v>
      </c>
      <c r="J592" s="202">
        <v>40556.97</v>
      </c>
      <c r="K592" s="202">
        <v>40556.97</v>
      </c>
      <c r="L592" s="202">
        <v>40556.97</v>
      </c>
      <c r="M592" s="202">
        <f t="shared" si="148"/>
        <v>292826.68000000005</v>
      </c>
      <c r="N592" s="174"/>
    </row>
    <row r="593" spans="1:14" ht="45" x14ac:dyDescent="0.25">
      <c r="A593" s="449"/>
      <c r="B593" s="460"/>
      <c r="C593" s="228" t="s">
        <v>15</v>
      </c>
      <c r="D593" s="228" t="s">
        <v>109</v>
      </c>
      <c r="E593" s="202">
        <v>0</v>
      </c>
      <c r="F593" s="202">
        <v>0</v>
      </c>
      <c r="G593" s="202">
        <v>0</v>
      </c>
      <c r="H593" s="202">
        <v>0</v>
      </c>
      <c r="I593" s="202">
        <v>0</v>
      </c>
      <c r="J593" s="202">
        <v>0</v>
      </c>
      <c r="K593" s="202">
        <v>0</v>
      </c>
      <c r="L593" s="202">
        <v>0</v>
      </c>
      <c r="M593" s="202">
        <f t="shared" si="148"/>
        <v>0</v>
      </c>
      <c r="N593" s="174"/>
    </row>
    <row r="594" spans="1:14" ht="60" x14ac:dyDescent="0.25">
      <c r="A594" s="449"/>
      <c r="B594" s="460"/>
      <c r="C594" s="228" t="s">
        <v>5</v>
      </c>
      <c r="D594" s="228" t="s">
        <v>109</v>
      </c>
      <c r="E594" s="202">
        <v>0</v>
      </c>
      <c r="F594" s="202">
        <v>0</v>
      </c>
      <c r="G594" s="202">
        <v>0</v>
      </c>
      <c r="H594" s="202">
        <v>0</v>
      </c>
      <c r="I594" s="202">
        <v>0</v>
      </c>
      <c r="J594" s="202">
        <v>0</v>
      </c>
      <c r="K594" s="202">
        <v>0</v>
      </c>
      <c r="L594" s="202">
        <v>0</v>
      </c>
      <c r="M594" s="202">
        <f t="shared" si="148"/>
        <v>0</v>
      </c>
      <c r="N594" s="174"/>
    </row>
    <row r="595" spans="1:14" ht="60" x14ac:dyDescent="0.25">
      <c r="A595" s="449"/>
      <c r="B595" s="460"/>
      <c r="C595" s="228" t="s">
        <v>6</v>
      </c>
      <c r="D595" s="228" t="s">
        <v>109</v>
      </c>
      <c r="E595" s="202">
        <v>0</v>
      </c>
      <c r="F595" s="202">
        <v>0</v>
      </c>
      <c r="G595" s="202">
        <v>0</v>
      </c>
      <c r="H595" s="202">
        <v>0</v>
      </c>
      <c r="I595" s="202">
        <v>0</v>
      </c>
      <c r="J595" s="202">
        <v>0</v>
      </c>
      <c r="K595" s="202">
        <v>0</v>
      </c>
      <c r="L595" s="202">
        <v>0</v>
      </c>
      <c r="M595" s="202">
        <f t="shared" si="148"/>
        <v>0</v>
      </c>
      <c r="N595" s="174"/>
    </row>
    <row r="596" spans="1:14" ht="216.75" customHeight="1" x14ac:dyDescent="0.25">
      <c r="A596" s="449"/>
      <c r="B596" s="460"/>
      <c r="C596" s="228" t="s">
        <v>7</v>
      </c>
      <c r="D596" s="228" t="s">
        <v>109</v>
      </c>
      <c r="E596" s="202">
        <v>0</v>
      </c>
      <c r="F596" s="202">
        <v>0</v>
      </c>
      <c r="G596" s="202">
        <v>0</v>
      </c>
      <c r="H596" s="202">
        <v>0</v>
      </c>
      <c r="I596" s="202">
        <v>0</v>
      </c>
      <c r="J596" s="202">
        <v>0</v>
      </c>
      <c r="K596" s="202">
        <v>0</v>
      </c>
      <c r="L596" s="202">
        <v>0</v>
      </c>
      <c r="M596" s="202">
        <f t="shared" si="148"/>
        <v>0</v>
      </c>
      <c r="N596" s="174"/>
    </row>
    <row r="597" spans="1:14" ht="15.75" customHeight="1" x14ac:dyDescent="0.25">
      <c r="A597" s="467" t="s">
        <v>196</v>
      </c>
      <c r="B597" s="465" t="s">
        <v>893</v>
      </c>
      <c r="C597" s="251" t="s">
        <v>3</v>
      </c>
      <c r="D597" s="251">
        <v>779</v>
      </c>
      <c r="E597" s="202">
        <f>E604+E611</f>
        <v>0</v>
      </c>
      <c r="F597" s="202">
        <f t="shared" ref="F597:L597" si="150">F604+F611</f>
        <v>0</v>
      </c>
      <c r="G597" s="202">
        <f t="shared" si="150"/>
        <v>0</v>
      </c>
      <c r="H597" s="202">
        <f t="shared" si="150"/>
        <v>0</v>
      </c>
      <c r="I597" s="202">
        <f t="shared" si="150"/>
        <v>18195.91</v>
      </c>
      <c r="J597" s="202">
        <f t="shared" si="150"/>
        <v>1804.09</v>
      </c>
      <c r="K597" s="202">
        <f t="shared" si="150"/>
        <v>0</v>
      </c>
      <c r="L597" s="202">
        <f t="shared" si="150"/>
        <v>0</v>
      </c>
      <c r="M597" s="202">
        <f t="shared" si="148"/>
        <v>20000</v>
      </c>
      <c r="N597" s="174"/>
    </row>
    <row r="598" spans="1:14" ht="75" x14ac:dyDescent="0.25">
      <c r="A598" s="467"/>
      <c r="B598" s="465"/>
      <c r="C598" s="228" t="s">
        <v>114</v>
      </c>
      <c r="D598" s="228" t="s">
        <v>109</v>
      </c>
      <c r="E598" s="202">
        <f t="shared" ref="E598:L603" si="151">E605+E612</f>
        <v>0</v>
      </c>
      <c r="F598" s="202">
        <f t="shared" si="151"/>
        <v>0</v>
      </c>
      <c r="G598" s="202">
        <f t="shared" si="151"/>
        <v>0</v>
      </c>
      <c r="H598" s="202">
        <f t="shared" si="151"/>
        <v>0</v>
      </c>
      <c r="I598" s="202">
        <f t="shared" si="151"/>
        <v>0</v>
      </c>
      <c r="J598" s="202">
        <f t="shared" si="151"/>
        <v>0</v>
      </c>
      <c r="K598" s="202">
        <f t="shared" si="151"/>
        <v>0</v>
      </c>
      <c r="L598" s="202">
        <f t="shared" si="151"/>
        <v>0</v>
      </c>
      <c r="M598" s="202">
        <f t="shared" si="148"/>
        <v>0</v>
      </c>
      <c r="N598" s="174"/>
    </row>
    <row r="599" spans="1:14" ht="15.75" x14ac:dyDescent="0.25">
      <c r="A599" s="467"/>
      <c r="B599" s="465"/>
      <c r="C599" s="228" t="s">
        <v>4</v>
      </c>
      <c r="D599" s="228">
        <v>779</v>
      </c>
      <c r="E599" s="202">
        <f>E606+E613</f>
        <v>0</v>
      </c>
      <c r="F599" s="202">
        <f t="shared" ref="F599:L599" si="152">F606+F613</f>
        <v>0</v>
      </c>
      <c r="G599" s="202">
        <f t="shared" si="152"/>
        <v>0</v>
      </c>
      <c r="H599" s="202">
        <f t="shared" si="152"/>
        <v>0</v>
      </c>
      <c r="I599" s="202">
        <f t="shared" si="152"/>
        <v>18195.91</v>
      </c>
      <c r="J599" s="202">
        <f t="shared" si="152"/>
        <v>1804.09</v>
      </c>
      <c r="K599" s="202">
        <f t="shared" si="152"/>
        <v>0</v>
      </c>
      <c r="L599" s="202">
        <f t="shared" si="152"/>
        <v>0</v>
      </c>
      <c r="M599" s="202">
        <f t="shared" si="148"/>
        <v>20000</v>
      </c>
      <c r="N599" s="174"/>
    </row>
    <row r="600" spans="1:14" ht="45" x14ac:dyDescent="0.25">
      <c r="A600" s="467"/>
      <c r="B600" s="465"/>
      <c r="C600" s="228" t="s">
        <v>15</v>
      </c>
      <c r="D600" s="228" t="s">
        <v>109</v>
      </c>
      <c r="E600" s="202">
        <f t="shared" si="151"/>
        <v>0</v>
      </c>
      <c r="F600" s="202">
        <f t="shared" si="151"/>
        <v>0</v>
      </c>
      <c r="G600" s="202">
        <f t="shared" si="151"/>
        <v>0</v>
      </c>
      <c r="H600" s="202">
        <f t="shared" si="151"/>
        <v>0</v>
      </c>
      <c r="I600" s="202">
        <f t="shared" si="151"/>
        <v>0</v>
      </c>
      <c r="J600" s="202">
        <f t="shared" si="151"/>
        <v>0</v>
      </c>
      <c r="K600" s="202">
        <f t="shared" si="151"/>
        <v>0</v>
      </c>
      <c r="L600" s="202">
        <f t="shared" si="151"/>
        <v>0</v>
      </c>
      <c r="M600" s="202">
        <f t="shared" si="148"/>
        <v>0</v>
      </c>
      <c r="N600" s="174"/>
    </row>
    <row r="601" spans="1:14" ht="60" x14ac:dyDescent="0.25">
      <c r="A601" s="467"/>
      <c r="B601" s="465"/>
      <c r="C601" s="228" t="s">
        <v>5</v>
      </c>
      <c r="D601" s="228" t="s">
        <v>109</v>
      </c>
      <c r="E601" s="202">
        <f t="shared" si="151"/>
        <v>0</v>
      </c>
      <c r="F601" s="202">
        <f t="shared" si="151"/>
        <v>0</v>
      </c>
      <c r="G601" s="202">
        <f t="shared" si="151"/>
        <v>0</v>
      </c>
      <c r="H601" s="202">
        <f t="shared" si="151"/>
        <v>0</v>
      </c>
      <c r="I601" s="202">
        <f t="shared" si="151"/>
        <v>0</v>
      </c>
      <c r="J601" s="202">
        <f t="shared" si="151"/>
        <v>0</v>
      </c>
      <c r="K601" s="202">
        <f t="shared" si="151"/>
        <v>0</v>
      </c>
      <c r="L601" s="202">
        <f t="shared" si="151"/>
        <v>0</v>
      </c>
      <c r="M601" s="202">
        <f t="shared" si="148"/>
        <v>0</v>
      </c>
      <c r="N601" s="174"/>
    </row>
    <row r="602" spans="1:14" ht="60" x14ac:dyDescent="0.25">
      <c r="A602" s="467"/>
      <c r="B602" s="465"/>
      <c r="C602" s="228" t="s">
        <v>6</v>
      </c>
      <c r="D602" s="228" t="s">
        <v>109</v>
      </c>
      <c r="E602" s="202">
        <f t="shared" si="151"/>
        <v>0</v>
      </c>
      <c r="F602" s="202">
        <f t="shared" si="151"/>
        <v>0</v>
      </c>
      <c r="G602" s="202">
        <f t="shared" si="151"/>
        <v>0</v>
      </c>
      <c r="H602" s="202">
        <f t="shared" si="151"/>
        <v>0</v>
      </c>
      <c r="I602" s="202">
        <f t="shared" si="151"/>
        <v>0</v>
      </c>
      <c r="J602" s="202">
        <f t="shared" si="151"/>
        <v>0</v>
      </c>
      <c r="K602" s="202">
        <f t="shared" si="151"/>
        <v>0</v>
      </c>
      <c r="L602" s="202">
        <f t="shared" si="151"/>
        <v>0</v>
      </c>
      <c r="M602" s="202">
        <f t="shared" si="148"/>
        <v>0</v>
      </c>
      <c r="N602" s="174"/>
    </row>
    <row r="603" spans="1:14" ht="57" customHeight="1" x14ac:dyDescent="0.25">
      <c r="A603" s="467"/>
      <c r="B603" s="465"/>
      <c r="C603" s="228" t="s">
        <v>7</v>
      </c>
      <c r="D603" s="228" t="s">
        <v>109</v>
      </c>
      <c r="E603" s="202">
        <f t="shared" si="151"/>
        <v>0</v>
      </c>
      <c r="F603" s="202">
        <f t="shared" si="151"/>
        <v>0</v>
      </c>
      <c r="G603" s="202">
        <f t="shared" si="151"/>
        <v>0</v>
      </c>
      <c r="H603" s="202">
        <f t="shared" si="151"/>
        <v>0</v>
      </c>
      <c r="I603" s="202">
        <f t="shared" si="151"/>
        <v>0</v>
      </c>
      <c r="J603" s="202">
        <f t="shared" si="151"/>
        <v>0</v>
      </c>
      <c r="K603" s="202">
        <f t="shared" si="151"/>
        <v>0</v>
      </c>
      <c r="L603" s="202">
        <f t="shared" si="151"/>
        <v>0</v>
      </c>
      <c r="M603" s="202">
        <f t="shared" si="148"/>
        <v>0</v>
      </c>
      <c r="N603" s="174"/>
    </row>
    <row r="604" spans="1:14" ht="15.75" customHeight="1" x14ac:dyDescent="0.25">
      <c r="A604" s="407" t="s">
        <v>258</v>
      </c>
      <c r="B604" s="419" t="s">
        <v>905</v>
      </c>
      <c r="C604" s="251" t="s">
        <v>3</v>
      </c>
      <c r="D604" s="251">
        <v>779</v>
      </c>
      <c r="E604" s="202">
        <v>0</v>
      </c>
      <c r="F604" s="202">
        <f t="shared" ref="F604:L604" si="153">SUM(F605:F610)</f>
        <v>0</v>
      </c>
      <c r="G604" s="202">
        <f t="shared" si="153"/>
        <v>0</v>
      </c>
      <c r="H604" s="202">
        <f t="shared" si="153"/>
        <v>0</v>
      </c>
      <c r="I604" s="202">
        <f t="shared" si="153"/>
        <v>0</v>
      </c>
      <c r="J604" s="202">
        <f t="shared" si="153"/>
        <v>0</v>
      </c>
      <c r="K604" s="202">
        <f t="shared" si="153"/>
        <v>0</v>
      </c>
      <c r="L604" s="202">
        <f t="shared" si="153"/>
        <v>0</v>
      </c>
      <c r="M604" s="202">
        <f t="shared" si="148"/>
        <v>0</v>
      </c>
      <c r="N604" s="174"/>
    </row>
    <row r="605" spans="1:14" ht="75" x14ac:dyDescent="0.25">
      <c r="A605" s="393"/>
      <c r="B605" s="455"/>
      <c r="C605" s="228" t="s">
        <v>114</v>
      </c>
      <c r="D605" s="228" t="s">
        <v>109</v>
      </c>
      <c r="E605" s="202">
        <v>0</v>
      </c>
      <c r="F605" s="202">
        <v>0</v>
      </c>
      <c r="G605" s="202">
        <v>0</v>
      </c>
      <c r="H605" s="202">
        <v>0</v>
      </c>
      <c r="I605" s="202">
        <v>0</v>
      </c>
      <c r="J605" s="202">
        <v>0</v>
      </c>
      <c r="K605" s="202">
        <v>0</v>
      </c>
      <c r="L605" s="202">
        <v>0</v>
      </c>
      <c r="M605" s="202">
        <f t="shared" si="148"/>
        <v>0</v>
      </c>
      <c r="N605" s="174"/>
    </row>
    <row r="606" spans="1:14" ht="15.75" x14ac:dyDescent="0.25">
      <c r="A606" s="393"/>
      <c r="B606" s="455"/>
      <c r="C606" s="228" t="s">
        <v>4</v>
      </c>
      <c r="D606" s="228">
        <v>779</v>
      </c>
      <c r="E606" s="202">
        <v>0</v>
      </c>
      <c r="F606" s="202">
        <v>0</v>
      </c>
      <c r="G606" s="202">
        <v>0</v>
      </c>
      <c r="H606" s="202">
        <v>0</v>
      </c>
      <c r="I606" s="202">
        <v>0</v>
      </c>
      <c r="J606" s="202">
        <v>0</v>
      </c>
      <c r="K606" s="202">
        <v>0</v>
      </c>
      <c r="L606" s="202">
        <v>0</v>
      </c>
      <c r="M606" s="202">
        <f t="shared" si="148"/>
        <v>0</v>
      </c>
      <c r="N606" s="174"/>
    </row>
    <row r="607" spans="1:14" ht="45" x14ac:dyDescent="0.25">
      <c r="A607" s="393"/>
      <c r="B607" s="455"/>
      <c r="C607" s="228" t="s">
        <v>15</v>
      </c>
      <c r="D607" s="228" t="s">
        <v>109</v>
      </c>
      <c r="E607" s="202">
        <v>0</v>
      </c>
      <c r="F607" s="202">
        <v>0</v>
      </c>
      <c r="G607" s="202">
        <v>0</v>
      </c>
      <c r="H607" s="202">
        <v>0</v>
      </c>
      <c r="I607" s="202">
        <v>0</v>
      </c>
      <c r="J607" s="202">
        <v>0</v>
      </c>
      <c r="K607" s="202">
        <v>0</v>
      </c>
      <c r="L607" s="202">
        <v>0</v>
      </c>
      <c r="M607" s="202">
        <f t="shared" si="148"/>
        <v>0</v>
      </c>
      <c r="N607" s="174"/>
    </row>
    <row r="608" spans="1:14" ht="60" x14ac:dyDescent="0.25">
      <c r="A608" s="393"/>
      <c r="B608" s="455"/>
      <c r="C608" s="228" t="s">
        <v>5</v>
      </c>
      <c r="D608" s="228" t="s">
        <v>109</v>
      </c>
      <c r="E608" s="202">
        <v>0</v>
      </c>
      <c r="F608" s="202">
        <v>0</v>
      </c>
      <c r="G608" s="202">
        <v>0</v>
      </c>
      <c r="H608" s="202">
        <v>0</v>
      </c>
      <c r="I608" s="202">
        <v>0</v>
      </c>
      <c r="J608" s="202">
        <v>0</v>
      </c>
      <c r="K608" s="202">
        <v>0</v>
      </c>
      <c r="L608" s="202">
        <v>0</v>
      </c>
      <c r="M608" s="202">
        <f t="shared" si="148"/>
        <v>0</v>
      </c>
      <c r="N608" s="174"/>
    </row>
    <row r="609" spans="1:14" ht="60" x14ac:dyDescent="0.25">
      <c r="A609" s="393"/>
      <c r="B609" s="455"/>
      <c r="C609" s="228" t="s">
        <v>6</v>
      </c>
      <c r="D609" s="228" t="s">
        <v>109</v>
      </c>
      <c r="E609" s="202">
        <v>0</v>
      </c>
      <c r="F609" s="202">
        <v>0</v>
      </c>
      <c r="G609" s="202">
        <v>0</v>
      </c>
      <c r="H609" s="202">
        <v>0</v>
      </c>
      <c r="I609" s="202">
        <v>0</v>
      </c>
      <c r="J609" s="202">
        <v>0</v>
      </c>
      <c r="K609" s="202">
        <v>0</v>
      </c>
      <c r="L609" s="202">
        <v>0</v>
      </c>
      <c r="M609" s="202">
        <f t="shared" si="148"/>
        <v>0</v>
      </c>
      <c r="N609" s="174"/>
    </row>
    <row r="610" spans="1:14" ht="53.25" customHeight="1" x14ac:dyDescent="0.25">
      <c r="A610" s="400"/>
      <c r="B610" s="420"/>
      <c r="C610" s="228" t="s">
        <v>7</v>
      </c>
      <c r="D610" s="228" t="s">
        <v>109</v>
      </c>
      <c r="E610" s="202">
        <v>0</v>
      </c>
      <c r="F610" s="202">
        <v>0</v>
      </c>
      <c r="G610" s="202">
        <v>0</v>
      </c>
      <c r="H610" s="202">
        <v>0</v>
      </c>
      <c r="I610" s="202">
        <v>0</v>
      </c>
      <c r="J610" s="202">
        <v>0</v>
      </c>
      <c r="K610" s="202">
        <v>0</v>
      </c>
      <c r="L610" s="202">
        <v>0</v>
      </c>
      <c r="M610" s="202">
        <f t="shared" si="148"/>
        <v>0</v>
      </c>
      <c r="N610" s="174"/>
    </row>
    <row r="611" spans="1:14" ht="15.75" customHeight="1" x14ac:dyDescent="0.25">
      <c r="A611" s="407" t="s">
        <v>301</v>
      </c>
      <c r="B611" s="419" t="s">
        <v>906</v>
      </c>
      <c r="C611" s="251" t="s">
        <v>3</v>
      </c>
      <c r="D611" s="251">
        <v>779</v>
      </c>
      <c r="E611" s="202">
        <v>0</v>
      </c>
      <c r="F611" s="202">
        <f t="shared" ref="F611:L611" si="154">SUM(F612:F617)</f>
        <v>0</v>
      </c>
      <c r="G611" s="202">
        <f t="shared" si="154"/>
        <v>0</v>
      </c>
      <c r="H611" s="202">
        <f t="shared" si="154"/>
        <v>0</v>
      </c>
      <c r="I611" s="202">
        <f t="shared" si="154"/>
        <v>18195.91</v>
      </c>
      <c r="J611" s="202">
        <f t="shared" si="154"/>
        <v>1804.09</v>
      </c>
      <c r="K611" s="202">
        <f t="shared" si="154"/>
        <v>0</v>
      </c>
      <c r="L611" s="202">
        <f t="shared" si="154"/>
        <v>0</v>
      </c>
      <c r="M611" s="202">
        <f t="shared" si="148"/>
        <v>20000</v>
      </c>
      <c r="N611" s="174"/>
    </row>
    <row r="612" spans="1:14" ht="75" x14ac:dyDescent="0.25">
      <c r="A612" s="393"/>
      <c r="B612" s="455"/>
      <c r="C612" s="228" t="s">
        <v>114</v>
      </c>
      <c r="D612" s="228" t="s">
        <v>109</v>
      </c>
      <c r="E612" s="202">
        <v>0</v>
      </c>
      <c r="F612" s="202">
        <v>0</v>
      </c>
      <c r="G612" s="202">
        <v>0</v>
      </c>
      <c r="H612" s="202">
        <v>0</v>
      </c>
      <c r="I612" s="202">
        <v>0</v>
      </c>
      <c r="J612" s="202">
        <v>0</v>
      </c>
      <c r="K612" s="202">
        <v>0</v>
      </c>
      <c r="L612" s="202">
        <v>0</v>
      </c>
      <c r="M612" s="202">
        <f t="shared" si="148"/>
        <v>0</v>
      </c>
      <c r="N612" s="174"/>
    </row>
    <row r="613" spans="1:14" ht="15.75" x14ac:dyDescent="0.25">
      <c r="A613" s="393"/>
      <c r="B613" s="455"/>
      <c r="C613" s="228" t="s">
        <v>4</v>
      </c>
      <c r="D613" s="228">
        <v>779</v>
      </c>
      <c r="E613" s="202">
        <v>0</v>
      </c>
      <c r="F613" s="202">
        <v>0</v>
      </c>
      <c r="G613" s="202">
        <v>0</v>
      </c>
      <c r="H613" s="202">
        <f>20000-20000</f>
        <v>0</v>
      </c>
      <c r="I613" s="202">
        <v>18195.91</v>
      </c>
      <c r="J613" s="202">
        <v>1804.09</v>
      </c>
      <c r="K613" s="202">
        <v>0</v>
      </c>
      <c r="L613" s="202">
        <v>0</v>
      </c>
      <c r="M613" s="202">
        <f t="shared" si="148"/>
        <v>20000</v>
      </c>
      <c r="N613" s="174"/>
    </row>
    <row r="614" spans="1:14" ht="45" x14ac:dyDescent="0.25">
      <c r="A614" s="393"/>
      <c r="B614" s="455"/>
      <c r="C614" s="228" t="s">
        <v>15</v>
      </c>
      <c r="D614" s="228" t="s">
        <v>109</v>
      </c>
      <c r="E614" s="202">
        <v>0</v>
      </c>
      <c r="F614" s="202">
        <v>0</v>
      </c>
      <c r="G614" s="202">
        <v>0</v>
      </c>
      <c r="H614" s="202">
        <v>0</v>
      </c>
      <c r="I614" s="202">
        <v>0</v>
      </c>
      <c r="J614" s="202">
        <v>0</v>
      </c>
      <c r="K614" s="202">
        <v>0</v>
      </c>
      <c r="L614" s="202">
        <v>0</v>
      </c>
      <c r="M614" s="202">
        <f t="shared" si="148"/>
        <v>0</v>
      </c>
      <c r="N614" s="174"/>
    </row>
    <row r="615" spans="1:14" ht="78" customHeight="1" x14ac:dyDescent="0.25">
      <c r="A615" s="393"/>
      <c r="B615" s="455"/>
      <c r="C615" s="228" t="s">
        <v>5</v>
      </c>
      <c r="D615" s="228" t="s">
        <v>109</v>
      </c>
      <c r="E615" s="202">
        <v>0</v>
      </c>
      <c r="F615" s="202">
        <v>0</v>
      </c>
      <c r="G615" s="202">
        <v>0</v>
      </c>
      <c r="H615" s="202">
        <v>0</v>
      </c>
      <c r="I615" s="202">
        <v>0</v>
      </c>
      <c r="J615" s="202">
        <v>0</v>
      </c>
      <c r="K615" s="202">
        <v>0</v>
      </c>
      <c r="L615" s="202">
        <v>0</v>
      </c>
      <c r="M615" s="202">
        <f t="shared" si="148"/>
        <v>0</v>
      </c>
      <c r="N615" s="174"/>
    </row>
    <row r="616" spans="1:14" ht="60" x14ac:dyDescent="0.25">
      <c r="A616" s="393"/>
      <c r="B616" s="455"/>
      <c r="C616" s="228" t="s">
        <v>6</v>
      </c>
      <c r="D616" s="228" t="s">
        <v>109</v>
      </c>
      <c r="E616" s="202">
        <v>0</v>
      </c>
      <c r="F616" s="202">
        <v>0</v>
      </c>
      <c r="G616" s="202">
        <v>0</v>
      </c>
      <c r="H616" s="202">
        <v>0</v>
      </c>
      <c r="I616" s="202">
        <v>0</v>
      </c>
      <c r="J616" s="202">
        <v>0</v>
      </c>
      <c r="K616" s="202">
        <v>0</v>
      </c>
      <c r="L616" s="202">
        <v>0</v>
      </c>
      <c r="M616" s="202">
        <f t="shared" si="148"/>
        <v>0</v>
      </c>
      <c r="N616" s="174"/>
    </row>
    <row r="617" spans="1:14" ht="52.5" customHeight="1" x14ac:dyDescent="0.25">
      <c r="A617" s="400"/>
      <c r="B617" s="420"/>
      <c r="C617" s="228" t="s">
        <v>7</v>
      </c>
      <c r="D617" s="228" t="s">
        <v>109</v>
      </c>
      <c r="E617" s="202">
        <v>0</v>
      </c>
      <c r="F617" s="202">
        <v>0</v>
      </c>
      <c r="G617" s="202">
        <v>0</v>
      </c>
      <c r="H617" s="202">
        <v>0</v>
      </c>
      <c r="I617" s="202">
        <v>0</v>
      </c>
      <c r="J617" s="202">
        <v>0</v>
      </c>
      <c r="K617" s="202">
        <v>0</v>
      </c>
      <c r="L617" s="202">
        <v>0</v>
      </c>
      <c r="M617" s="202">
        <f t="shared" si="148"/>
        <v>0</v>
      </c>
      <c r="N617" s="174"/>
    </row>
    <row r="618" spans="1:14" ht="15.75" customHeight="1" x14ac:dyDescent="0.25">
      <c r="A618" s="405" t="s">
        <v>302</v>
      </c>
      <c r="B618" s="423" t="s">
        <v>338</v>
      </c>
      <c r="C618" s="251" t="s">
        <v>3</v>
      </c>
      <c r="D618" s="251">
        <v>779</v>
      </c>
      <c r="E618" s="202">
        <f>E625</f>
        <v>0</v>
      </c>
      <c r="F618" s="202">
        <f t="shared" ref="F618:L618" si="155">F625</f>
        <v>0</v>
      </c>
      <c r="G618" s="202">
        <f t="shared" si="155"/>
        <v>140000</v>
      </c>
      <c r="H618" s="202">
        <f t="shared" si="155"/>
        <v>160000</v>
      </c>
      <c r="I618" s="202">
        <f t="shared" si="155"/>
        <v>0</v>
      </c>
      <c r="J618" s="202">
        <f t="shared" si="155"/>
        <v>0</v>
      </c>
      <c r="K618" s="202">
        <f t="shared" si="155"/>
        <v>0</v>
      </c>
      <c r="L618" s="202">
        <f t="shared" si="155"/>
        <v>0</v>
      </c>
      <c r="M618" s="202">
        <f t="shared" si="148"/>
        <v>300000</v>
      </c>
      <c r="N618" s="174"/>
    </row>
    <row r="619" spans="1:14" ht="75" x14ac:dyDescent="0.25">
      <c r="A619" s="422"/>
      <c r="B619" s="424"/>
      <c r="C619" s="228" t="s">
        <v>114</v>
      </c>
      <c r="D619" s="228" t="s">
        <v>109</v>
      </c>
      <c r="E619" s="202">
        <f t="shared" ref="E619:L624" si="156">E626</f>
        <v>0</v>
      </c>
      <c r="F619" s="202">
        <f t="shared" si="156"/>
        <v>0</v>
      </c>
      <c r="G619" s="202">
        <f t="shared" si="156"/>
        <v>0</v>
      </c>
      <c r="H619" s="202">
        <f t="shared" si="156"/>
        <v>0</v>
      </c>
      <c r="I619" s="202">
        <f t="shared" si="156"/>
        <v>0</v>
      </c>
      <c r="J619" s="202">
        <f t="shared" si="156"/>
        <v>0</v>
      </c>
      <c r="K619" s="202">
        <f t="shared" si="156"/>
        <v>0</v>
      </c>
      <c r="L619" s="202">
        <f t="shared" si="156"/>
        <v>0</v>
      </c>
      <c r="M619" s="202">
        <f t="shared" si="148"/>
        <v>0</v>
      </c>
      <c r="N619" s="174"/>
    </row>
    <row r="620" spans="1:14" ht="15.75" x14ac:dyDescent="0.25">
      <c r="A620" s="422"/>
      <c r="B620" s="424"/>
      <c r="C620" s="228" t="s">
        <v>4</v>
      </c>
      <c r="D620" s="228">
        <v>779</v>
      </c>
      <c r="E620" s="202">
        <f>E627</f>
        <v>0</v>
      </c>
      <c r="F620" s="202">
        <f t="shared" ref="F620:L620" si="157">F627</f>
        <v>0</v>
      </c>
      <c r="G620" s="202">
        <f t="shared" si="157"/>
        <v>140000</v>
      </c>
      <c r="H620" s="202">
        <f t="shared" si="157"/>
        <v>160000</v>
      </c>
      <c r="I620" s="202">
        <f t="shared" si="157"/>
        <v>0</v>
      </c>
      <c r="J620" s="202">
        <f t="shared" si="157"/>
        <v>0</v>
      </c>
      <c r="K620" s="202">
        <f t="shared" si="157"/>
        <v>0</v>
      </c>
      <c r="L620" s="202">
        <f t="shared" si="157"/>
        <v>0</v>
      </c>
      <c r="M620" s="202">
        <f t="shared" si="148"/>
        <v>300000</v>
      </c>
      <c r="N620" s="174"/>
    </row>
    <row r="621" spans="1:14" ht="76.5" customHeight="1" x14ac:dyDescent="0.25">
      <c r="A621" s="422"/>
      <c r="B621" s="424"/>
      <c r="C621" s="228" t="s">
        <v>15</v>
      </c>
      <c r="D621" s="228" t="s">
        <v>109</v>
      </c>
      <c r="E621" s="202">
        <f t="shared" si="156"/>
        <v>0</v>
      </c>
      <c r="F621" s="202">
        <f t="shared" si="156"/>
        <v>0</v>
      </c>
      <c r="G621" s="202">
        <f t="shared" si="156"/>
        <v>0</v>
      </c>
      <c r="H621" s="202">
        <f t="shared" si="156"/>
        <v>0</v>
      </c>
      <c r="I621" s="202">
        <f t="shared" si="156"/>
        <v>0</v>
      </c>
      <c r="J621" s="202">
        <f t="shared" si="156"/>
        <v>0</v>
      </c>
      <c r="K621" s="202">
        <f t="shared" si="156"/>
        <v>0</v>
      </c>
      <c r="L621" s="202">
        <f t="shared" si="156"/>
        <v>0</v>
      </c>
      <c r="M621" s="202">
        <f t="shared" si="148"/>
        <v>0</v>
      </c>
      <c r="N621" s="174"/>
    </row>
    <row r="622" spans="1:14" ht="60" x14ac:dyDescent="0.25">
      <c r="A622" s="422"/>
      <c r="B622" s="424"/>
      <c r="C622" s="228" t="s">
        <v>5</v>
      </c>
      <c r="D622" s="228" t="s">
        <v>109</v>
      </c>
      <c r="E622" s="202">
        <f t="shared" si="156"/>
        <v>0</v>
      </c>
      <c r="F622" s="202">
        <f t="shared" si="156"/>
        <v>0</v>
      </c>
      <c r="G622" s="202">
        <f t="shared" si="156"/>
        <v>0</v>
      </c>
      <c r="H622" s="202">
        <f t="shared" si="156"/>
        <v>0</v>
      </c>
      <c r="I622" s="202">
        <f t="shared" si="156"/>
        <v>0</v>
      </c>
      <c r="J622" s="202">
        <f t="shared" si="156"/>
        <v>0</v>
      </c>
      <c r="K622" s="202">
        <f t="shared" si="156"/>
        <v>0</v>
      </c>
      <c r="L622" s="202">
        <f t="shared" si="156"/>
        <v>0</v>
      </c>
      <c r="M622" s="202">
        <f t="shared" si="148"/>
        <v>0</v>
      </c>
      <c r="N622" s="174"/>
    </row>
    <row r="623" spans="1:14" ht="60" x14ac:dyDescent="0.25">
      <c r="A623" s="422"/>
      <c r="B623" s="424"/>
      <c r="C623" s="228" t="s">
        <v>6</v>
      </c>
      <c r="D623" s="228" t="s">
        <v>109</v>
      </c>
      <c r="E623" s="202">
        <f t="shared" si="156"/>
        <v>0</v>
      </c>
      <c r="F623" s="202">
        <f t="shared" si="156"/>
        <v>0</v>
      </c>
      <c r="G623" s="202">
        <f t="shared" si="156"/>
        <v>0</v>
      </c>
      <c r="H623" s="202">
        <f t="shared" si="156"/>
        <v>0</v>
      </c>
      <c r="I623" s="202">
        <f t="shared" si="156"/>
        <v>0</v>
      </c>
      <c r="J623" s="202">
        <f t="shared" si="156"/>
        <v>0</v>
      </c>
      <c r="K623" s="202">
        <f t="shared" si="156"/>
        <v>0</v>
      </c>
      <c r="L623" s="202">
        <f t="shared" si="156"/>
        <v>0</v>
      </c>
      <c r="M623" s="202">
        <f t="shared" si="148"/>
        <v>0</v>
      </c>
      <c r="N623" s="174"/>
    </row>
    <row r="624" spans="1:14" ht="53.25" customHeight="1" x14ac:dyDescent="0.25">
      <c r="A624" s="406"/>
      <c r="B624" s="425"/>
      <c r="C624" s="228" t="s">
        <v>7</v>
      </c>
      <c r="D624" s="228" t="s">
        <v>109</v>
      </c>
      <c r="E624" s="202">
        <f t="shared" si="156"/>
        <v>0</v>
      </c>
      <c r="F624" s="202">
        <f t="shared" si="156"/>
        <v>0</v>
      </c>
      <c r="G624" s="202">
        <f t="shared" si="156"/>
        <v>0</v>
      </c>
      <c r="H624" s="202">
        <f t="shared" si="156"/>
        <v>0</v>
      </c>
      <c r="I624" s="202">
        <f t="shared" si="156"/>
        <v>0</v>
      </c>
      <c r="J624" s="202">
        <f t="shared" si="156"/>
        <v>0</v>
      </c>
      <c r="K624" s="202">
        <f t="shared" si="156"/>
        <v>0</v>
      </c>
      <c r="L624" s="202">
        <f t="shared" si="156"/>
        <v>0</v>
      </c>
      <c r="M624" s="202">
        <f t="shared" si="148"/>
        <v>0</v>
      </c>
      <c r="N624" s="174"/>
    </row>
    <row r="625" spans="1:26" ht="15.75" customHeight="1" x14ac:dyDescent="0.25">
      <c r="A625" s="449" t="s">
        <v>303</v>
      </c>
      <c r="B625" s="460" t="s">
        <v>209</v>
      </c>
      <c r="C625" s="251" t="s">
        <v>3</v>
      </c>
      <c r="D625" s="251">
        <v>779</v>
      </c>
      <c r="E625" s="202">
        <v>0</v>
      </c>
      <c r="F625" s="202">
        <f t="shared" ref="F625:L625" si="158">SUM(F626:F631)</f>
        <v>0</v>
      </c>
      <c r="G625" s="202">
        <f t="shared" si="158"/>
        <v>140000</v>
      </c>
      <c r="H625" s="202">
        <f t="shared" si="158"/>
        <v>160000</v>
      </c>
      <c r="I625" s="202">
        <f t="shared" si="158"/>
        <v>0</v>
      </c>
      <c r="J625" s="202">
        <f t="shared" si="158"/>
        <v>0</v>
      </c>
      <c r="K625" s="202">
        <f t="shared" si="158"/>
        <v>0</v>
      </c>
      <c r="L625" s="202">
        <f t="shared" si="158"/>
        <v>0</v>
      </c>
      <c r="M625" s="202">
        <f t="shared" si="148"/>
        <v>300000</v>
      </c>
      <c r="N625" s="174"/>
    </row>
    <row r="626" spans="1:26" ht="75" x14ac:dyDescent="0.25">
      <c r="A626" s="449"/>
      <c r="B626" s="460"/>
      <c r="C626" s="228" t="s">
        <v>114</v>
      </c>
      <c r="D626" s="228" t="s">
        <v>109</v>
      </c>
      <c r="E626" s="202">
        <v>0</v>
      </c>
      <c r="F626" s="202">
        <v>0</v>
      </c>
      <c r="G626" s="202">
        <v>0</v>
      </c>
      <c r="H626" s="202">
        <v>0</v>
      </c>
      <c r="I626" s="202">
        <v>0</v>
      </c>
      <c r="J626" s="202">
        <v>0</v>
      </c>
      <c r="K626" s="202">
        <v>0</v>
      </c>
      <c r="L626" s="202">
        <v>0</v>
      </c>
      <c r="M626" s="202">
        <f t="shared" si="148"/>
        <v>0</v>
      </c>
      <c r="N626" s="174"/>
    </row>
    <row r="627" spans="1:26" ht="15.75" x14ac:dyDescent="0.25">
      <c r="A627" s="449"/>
      <c r="B627" s="460"/>
      <c r="C627" s="228" t="s">
        <v>4</v>
      </c>
      <c r="D627" s="228">
        <v>779</v>
      </c>
      <c r="E627" s="202">
        <v>0</v>
      </c>
      <c r="F627" s="202">
        <v>0</v>
      </c>
      <c r="G627" s="202">
        <f>300000-160000</f>
        <v>140000</v>
      </c>
      <c r="H627" s="202">
        <f>0+160000</f>
        <v>160000</v>
      </c>
      <c r="I627" s="202">
        <v>0</v>
      </c>
      <c r="J627" s="202">
        <v>0</v>
      </c>
      <c r="K627" s="202">
        <v>0</v>
      </c>
      <c r="L627" s="202">
        <v>0</v>
      </c>
      <c r="M627" s="202">
        <f t="shared" si="148"/>
        <v>300000</v>
      </c>
      <c r="N627" s="174"/>
    </row>
    <row r="628" spans="1:26" ht="45" x14ac:dyDescent="0.25">
      <c r="A628" s="449"/>
      <c r="B628" s="460"/>
      <c r="C628" s="228" t="s">
        <v>15</v>
      </c>
      <c r="D628" s="228" t="s">
        <v>109</v>
      </c>
      <c r="E628" s="202">
        <v>0</v>
      </c>
      <c r="F628" s="202">
        <v>0</v>
      </c>
      <c r="G628" s="202">
        <v>0</v>
      </c>
      <c r="H628" s="202">
        <v>0</v>
      </c>
      <c r="I628" s="202">
        <v>0</v>
      </c>
      <c r="J628" s="202">
        <v>0</v>
      </c>
      <c r="K628" s="202">
        <v>0</v>
      </c>
      <c r="L628" s="202">
        <v>0</v>
      </c>
      <c r="M628" s="202">
        <f t="shared" si="148"/>
        <v>0</v>
      </c>
      <c r="N628" s="174"/>
    </row>
    <row r="629" spans="1:26" ht="60" x14ac:dyDescent="0.25">
      <c r="A629" s="449"/>
      <c r="B629" s="460"/>
      <c r="C629" s="228" t="s">
        <v>5</v>
      </c>
      <c r="D629" s="228" t="s">
        <v>109</v>
      </c>
      <c r="E629" s="202">
        <v>0</v>
      </c>
      <c r="F629" s="202">
        <v>0</v>
      </c>
      <c r="G629" s="202">
        <v>0</v>
      </c>
      <c r="H629" s="202">
        <v>0</v>
      </c>
      <c r="I629" s="202">
        <v>0</v>
      </c>
      <c r="J629" s="202">
        <v>0</v>
      </c>
      <c r="K629" s="202">
        <v>0</v>
      </c>
      <c r="L629" s="202">
        <v>0</v>
      </c>
      <c r="M629" s="202">
        <f t="shared" si="148"/>
        <v>0</v>
      </c>
      <c r="N629" s="174"/>
    </row>
    <row r="630" spans="1:26" ht="60" x14ac:dyDescent="0.25">
      <c r="A630" s="449"/>
      <c r="B630" s="460"/>
      <c r="C630" s="228" t="s">
        <v>6</v>
      </c>
      <c r="D630" s="228" t="s">
        <v>109</v>
      </c>
      <c r="E630" s="202">
        <v>0</v>
      </c>
      <c r="F630" s="202">
        <v>0</v>
      </c>
      <c r="G630" s="202">
        <v>0</v>
      </c>
      <c r="H630" s="202">
        <v>0</v>
      </c>
      <c r="I630" s="202">
        <v>0</v>
      </c>
      <c r="J630" s="202">
        <v>0</v>
      </c>
      <c r="K630" s="202">
        <v>0</v>
      </c>
      <c r="L630" s="202">
        <v>0</v>
      </c>
      <c r="M630" s="202">
        <f t="shared" si="148"/>
        <v>0</v>
      </c>
      <c r="N630" s="174"/>
    </row>
    <row r="631" spans="1:26" ht="60" customHeight="1" x14ac:dyDescent="0.25">
      <c r="A631" s="449"/>
      <c r="B631" s="460"/>
      <c r="C631" s="228" t="s">
        <v>7</v>
      </c>
      <c r="D631" s="228" t="s">
        <v>109</v>
      </c>
      <c r="E631" s="202">
        <v>0</v>
      </c>
      <c r="F631" s="202">
        <v>0</v>
      </c>
      <c r="G631" s="202">
        <v>0</v>
      </c>
      <c r="H631" s="202">
        <v>0</v>
      </c>
      <c r="I631" s="202">
        <v>0</v>
      </c>
      <c r="J631" s="202">
        <v>0</v>
      </c>
      <c r="K631" s="202">
        <v>0</v>
      </c>
      <c r="L631" s="202">
        <v>0</v>
      </c>
      <c r="M631" s="202">
        <f t="shared" si="148"/>
        <v>0</v>
      </c>
      <c r="N631" s="174"/>
    </row>
    <row r="632" spans="1:26" ht="15.75" customHeight="1" x14ac:dyDescent="0.2">
      <c r="A632" s="405" t="s">
        <v>110</v>
      </c>
      <c r="B632" s="423" t="s">
        <v>263</v>
      </c>
      <c r="C632" s="251" t="s">
        <v>3</v>
      </c>
      <c r="D632" s="253" t="s">
        <v>109</v>
      </c>
      <c r="E632" s="201">
        <f>E640+E740</f>
        <v>0</v>
      </c>
      <c r="F632" s="201">
        <f t="shared" ref="F632:L633" si="159">F640+F740</f>
        <v>0</v>
      </c>
      <c r="G632" s="201">
        <f t="shared" si="159"/>
        <v>5550</v>
      </c>
      <c r="H632" s="201">
        <f t="shared" si="159"/>
        <v>25399.190000000002</v>
      </c>
      <c r="I632" s="201">
        <f t="shared" si="159"/>
        <v>24560</v>
      </c>
      <c r="J632" s="201">
        <f t="shared" si="159"/>
        <v>24560</v>
      </c>
      <c r="K632" s="201">
        <f t="shared" si="159"/>
        <v>24560</v>
      </c>
      <c r="L632" s="201">
        <f t="shared" si="159"/>
        <v>24560</v>
      </c>
      <c r="M632" s="201">
        <f t="shared" si="148"/>
        <v>129189.19</v>
      </c>
      <c r="N632" s="183"/>
    </row>
    <row r="633" spans="1:26" ht="75" x14ac:dyDescent="0.2">
      <c r="A633" s="422"/>
      <c r="B633" s="424"/>
      <c r="C633" s="228" t="s">
        <v>114</v>
      </c>
      <c r="D633" s="253" t="s">
        <v>109</v>
      </c>
      <c r="E633" s="201">
        <f>E641+E741</f>
        <v>0</v>
      </c>
      <c r="F633" s="201">
        <f t="shared" si="159"/>
        <v>0</v>
      </c>
      <c r="G633" s="201">
        <f t="shared" si="159"/>
        <v>0</v>
      </c>
      <c r="H633" s="201">
        <f>H641+H741</f>
        <v>0</v>
      </c>
      <c r="I633" s="201">
        <f>I641+I741</f>
        <v>0</v>
      </c>
      <c r="J633" s="201">
        <f t="shared" si="159"/>
        <v>0</v>
      </c>
      <c r="K633" s="201">
        <f t="shared" si="159"/>
        <v>0</v>
      </c>
      <c r="L633" s="201">
        <f t="shared" si="159"/>
        <v>0</v>
      </c>
      <c r="M633" s="201">
        <f t="shared" si="148"/>
        <v>0</v>
      </c>
      <c r="N633" s="183"/>
    </row>
    <row r="634" spans="1:26" ht="15.75" x14ac:dyDescent="0.2">
      <c r="A634" s="422"/>
      <c r="B634" s="424"/>
      <c r="C634" s="407" t="s">
        <v>4</v>
      </c>
      <c r="D634" s="253">
        <v>789</v>
      </c>
      <c r="E634" s="201">
        <f>E642+E742</f>
        <v>0</v>
      </c>
      <c r="F634" s="201">
        <f t="shared" ref="F634:L634" si="160">F642+F742</f>
        <v>0</v>
      </c>
      <c r="G634" s="201">
        <f t="shared" si="160"/>
        <v>4450</v>
      </c>
      <c r="H634" s="201">
        <f>H642+H742</f>
        <v>23819.85</v>
      </c>
      <c r="I634" s="201">
        <f t="shared" si="160"/>
        <v>23460</v>
      </c>
      <c r="J634" s="201">
        <f t="shared" si="160"/>
        <v>23460</v>
      </c>
      <c r="K634" s="201">
        <f t="shared" si="160"/>
        <v>23460</v>
      </c>
      <c r="L634" s="201">
        <f t="shared" si="160"/>
        <v>23460</v>
      </c>
      <c r="M634" s="201">
        <f t="shared" si="148"/>
        <v>122109.85</v>
      </c>
      <c r="N634" s="183"/>
      <c r="Z634" s="159"/>
    </row>
    <row r="635" spans="1:26" ht="15.75" x14ac:dyDescent="0.2">
      <c r="A635" s="422"/>
      <c r="B635" s="424"/>
      <c r="C635" s="400"/>
      <c r="D635" s="253">
        <v>785</v>
      </c>
      <c r="E635" s="201">
        <f>E643</f>
        <v>0</v>
      </c>
      <c r="F635" s="201">
        <f t="shared" ref="F635:L635" si="161">F643</f>
        <v>0</v>
      </c>
      <c r="G635" s="201">
        <f t="shared" si="161"/>
        <v>600</v>
      </c>
      <c r="H635" s="201">
        <f t="shared" si="161"/>
        <v>999.4</v>
      </c>
      <c r="I635" s="201">
        <f t="shared" si="161"/>
        <v>600</v>
      </c>
      <c r="J635" s="201">
        <f t="shared" si="161"/>
        <v>600</v>
      </c>
      <c r="K635" s="201">
        <f t="shared" si="161"/>
        <v>600</v>
      </c>
      <c r="L635" s="201">
        <f t="shared" si="161"/>
        <v>600</v>
      </c>
      <c r="M635" s="201">
        <f t="shared" si="148"/>
        <v>3999.4</v>
      </c>
      <c r="N635" s="183"/>
      <c r="Z635" s="159"/>
    </row>
    <row r="636" spans="1:26" ht="45" x14ac:dyDescent="0.2">
      <c r="A636" s="422"/>
      <c r="B636" s="424"/>
      <c r="C636" s="228" t="s">
        <v>15</v>
      </c>
      <c r="D636" s="253" t="s">
        <v>109</v>
      </c>
      <c r="E636" s="201">
        <f>E644+E743</f>
        <v>0</v>
      </c>
      <c r="F636" s="201">
        <f t="shared" ref="F636:L636" si="162">F644+F743</f>
        <v>0</v>
      </c>
      <c r="G636" s="201">
        <f t="shared" si="162"/>
        <v>0</v>
      </c>
      <c r="H636" s="201">
        <f t="shared" si="162"/>
        <v>0</v>
      </c>
      <c r="I636" s="201">
        <f t="shared" si="162"/>
        <v>0</v>
      </c>
      <c r="J636" s="201">
        <f t="shared" si="162"/>
        <v>0</v>
      </c>
      <c r="K636" s="201">
        <f t="shared" si="162"/>
        <v>0</v>
      </c>
      <c r="L636" s="201">
        <f t="shared" si="162"/>
        <v>0</v>
      </c>
      <c r="M636" s="201">
        <f t="shared" si="148"/>
        <v>0</v>
      </c>
      <c r="N636" s="183"/>
    </row>
    <row r="637" spans="1:26" ht="66" customHeight="1" x14ac:dyDescent="0.2">
      <c r="A637" s="422"/>
      <c r="B637" s="424"/>
      <c r="C637" s="228" t="s">
        <v>5</v>
      </c>
      <c r="D637" s="253" t="s">
        <v>109</v>
      </c>
      <c r="E637" s="201">
        <f t="shared" ref="E637:L639" si="163">E645+E744</f>
        <v>0</v>
      </c>
      <c r="F637" s="201">
        <f t="shared" si="163"/>
        <v>0</v>
      </c>
      <c r="G637" s="201">
        <f t="shared" si="163"/>
        <v>0</v>
      </c>
      <c r="H637" s="201">
        <f t="shared" si="163"/>
        <v>0</v>
      </c>
      <c r="I637" s="201">
        <f t="shared" si="163"/>
        <v>0</v>
      </c>
      <c r="J637" s="201">
        <f t="shared" si="163"/>
        <v>0</v>
      </c>
      <c r="K637" s="201">
        <f t="shared" si="163"/>
        <v>0</v>
      </c>
      <c r="L637" s="201">
        <f t="shared" si="163"/>
        <v>0</v>
      </c>
      <c r="M637" s="201">
        <f t="shared" si="148"/>
        <v>0</v>
      </c>
      <c r="N637" s="183"/>
    </row>
    <row r="638" spans="1:26" ht="63" customHeight="1" x14ac:dyDescent="0.2">
      <c r="A638" s="422"/>
      <c r="B638" s="424"/>
      <c r="C638" s="228" t="s">
        <v>6</v>
      </c>
      <c r="D638" s="253" t="s">
        <v>109</v>
      </c>
      <c r="E638" s="201">
        <f t="shared" si="163"/>
        <v>0</v>
      </c>
      <c r="F638" s="201">
        <f t="shared" si="163"/>
        <v>0</v>
      </c>
      <c r="G638" s="201">
        <f t="shared" si="163"/>
        <v>0</v>
      </c>
      <c r="H638" s="201">
        <f t="shared" si="163"/>
        <v>0</v>
      </c>
      <c r="I638" s="201">
        <f t="shared" si="163"/>
        <v>0</v>
      </c>
      <c r="J638" s="201">
        <f t="shared" si="163"/>
        <v>0</v>
      </c>
      <c r="K638" s="201">
        <f t="shared" si="163"/>
        <v>0</v>
      </c>
      <c r="L638" s="201">
        <f t="shared" si="163"/>
        <v>0</v>
      </c>
      <c r="M638" s="201">
        <f t="shared" si="148"/>
        <v>0</v>
      </c>
      <c r="N638" s="183"/>
    </row>
    <row r="639" spans="1:26" ht="60.75" customHeight="1" x14ac:dyDescent="0.2">
      <c r="A639" s="406"/>
      <c r="B639" s="425"/>
      <c r="C639" s="228" t="s">
        <v>7</v>
      </c>
      <c r="D639" s="253" t="s">
        <v>109</v>
      </c>
      <c r="E639" s="201">
        <f t="shared" si="163"/>
        <v>0</v>
      </c>
      <c r="F639" s="201">
        <f t="shared" si="163"/>
        <v>0</v>
      </c>
      <c r="G639" s="201">
        <f t="shared" si="163"/>
        <v>500</v>
      </c>
      <c r="H639" s="201">
        <f t="shared" si="163"/>
        <v>579.94000000000005</v>
      </c>
      <c r="I639" s="201">
        <f t="shared" si="163"/>
        <v>500</v>
      </c>
      <c r="J639" s="201">
        <f t="shared" si="163"/>
        <v>500</v>
      </c>
      <c r="K639" s="201">
        <f t="shared" si="163"/>
        <v>500</v>
      </c>
      <c r="L639" s="201">
        <f t="shared" si="163"/>
        <v>500</v>
      </c>
      <c r="M639" s="201">
        <f t="shared" si="148"/>
        <v>3079.94</v>
      </c>
      <c r="N639" s="183"/>
    </row>
    <row r="640" spans="1:26" ht="15.75" hidden="1" customHeight="1" x14ac:dyDescent="0.2">
      <c r="A640" s="405" t="s">
        <v>12</v>
      </c>
      <c r="B640" s="423" t="s">
        <v>336</v>
      </c>
      <c r="C640" s="251" t="s">
        <v>3</v>
      </c>
      <c r="D640" s="128" t="s">
        <v>109</v>
      </c>
      <c r="E640" s="202">
        <f>E648+E655+E698+E712</f>
        <v>0</v>
      </c>
      <c r="F640" s="202">
        <f t="shared" ref="F640:L642" si="164">F648+F655+F698+F712</f>
        <v>0</v>
      </c>
      <c r="G640" s="202">
        <f t="shared" si="164"/>
        <v>5550</v>
      </c>
      <c r="H640" s="202">
        <f t="shared" si="164"/>
        <v>6339.1900000000005</v>
      </c>
      <c r="I640" s="202">
        <f t="shared" si="164"/>
        <v>5500</v>
      </c>
      <c r="J640" s="202">
        <f t="shared" si="164"/>
        <v>5500</v>
      </c>
      <c r="K640" s="202">
        <f t="shared" si="164"/>
        <v>5500</v>
      </c>
      <c r="L640" s="202">
        <f t="shared" si="164"/>
        <v>5500</v>
      </c>
      <c r="M640" s="202">
        <f>SUM(E640:L640)</f>
        <v>33889.19</v>
      </c>
      <c r="N640" s="183"/>
    </row>
    <row r="641" spans="1:14" ht="75" x14ac:dyDescent="0.2">
      <c r="A641" s="422"/>
      <c r="B641" s="424"/>
      <c r="C641" s="228" t="s">
        <v>114</v>
      </c>
      <c r="D641" s="128" t="s">
        <v>109</v>
      </c>
      <c r="E641" s="202">
        <f>E649+E656+E699+E713</f>
        <v>0</v>
      </c>
      <c r="F641" s="202">
        <f t="shared" si="164"/>
        <v>0</v>
      </c>
      <c r="G641" s="202">
        <f t="shared" si="164"/>
        <v>0</v>
      </c>
      <c r="H641" s="202">
        <f t="shared" si="164"/>
        <v>0</v>
      </c>
      <c r="I641" s="202">
        <f>I649+I656+I699+I713</f>
        <v>0</v>
      </c>
      <c r="J641" s="202">
        <f t="shared" si="164"/>
        <v>0</v>
      </c>
      <c r="K641" s="202">
        <f t="shared" si="164"/>
        <v>0</v>
      </c>
      <c r="L641" s="202">
        <f t="shared" si="164"/>
        <v>0</v>
      </c>
      <c r="M641" s="202">
        <f t="shared" ref="M641:M647" si="165">SUM(E641:L641)</f>
        <v>0</v>
      </c>
      <c r="N641" s="183"/>
    </row>
    <row r="642" spans="1:14" x14ac:dyDescent="0.2">
      <c r="A642" s="422"/>
      <c r="B642" s="424"/>
      <c r="C642" s="407" t="s">
        <v>4</v>
      </c>
      <c r="D642" s="128">
        <v>789</v>
      </c>
      <c r="E642" s="202">
        <f>E650+E657+E700+E714</f>
        <v>0</v>
      </c>
      <c r="F642" s="202">
        <f t="shared" si="164"/>
        <v>0</v>
      </c>
      <c r="G642" s="202">
        <f t="shared" si="164"/>
        <v>4450</v>
      </c>
      <c r="H642" s="202">
        <f t="shared" si="164"/>
        <v>4759.8500000000004</v>
      </c>
      <c r="I642" s="202">
        <f t="shared" si="164"/>
        <v>4400</v>
      </c>
      <c r="J642" s="202">
        <f t="shared" si="164"/>
        <v>4400</v>
      </c>
      <c r="K642" s="202">
        <f t="shared" si="164"/>
        <v>4400</v>
      </c>
      <c r="L642" s="202">
        <f t="shared" si="164"/>
        <v>4400</v>
      </c>
      <c r="M642" s="202">
        <f t="shared" si="165"/>
        <v>26809.85</v>
      </c>
      <c r="N642" s="183"/>
    </row>
    <row r="643" spans="1:14" x14ac:dyDescent="0.2">
      <c r="A643" s="422"/>
      <c r="B643" s="424"/>
      <c r="C643" s="400"/>
      <c r="D643" s="128">
        <v>785</v>
      </c>
      <c r="E643" s="202">
        <f>E658</f>
        <v>0</v>
      </c>
      <c r="F643" s="202">
        <f t="shared" ref="F643:L643" si="166">F658</f>
        <v>0</v>
      </c>
      <c r="G643" s="202">
        <f t="shared" si="166"/>
        <v>600</v>
      </c>
      <c r="H643" s="202">
        <f t="shared" si="166"/>
        <v>999.4</v>
      </c>
      <c r="I643" s="202">
        <f t="shared" si="166"/>
        <v>600</v>
      </c>
      <c r="J643" s="202">
        <f t="shared" si="166"/>
        <v>600</v>
      </c>
      <c r="K643" s="202">
        <f t="shared" si="166"/>
        <v>600</v>
      </c>
      <c r="L643" s="202">
        <f t="shared" si="166"/>
        <v>600</v>
      </c>
      <c r="M643" s="202">
        <f t="shared" si="165"/>
        <v>3999.4</v>
      </c>
      <c r="N643" s="183"/>
    </row>
    <row r="644" spans="1:14" ht="45" x14ac:dyDescent="0.2">
      <c r="A644" s="422"/>
      <c r="B644" s="424"/>
      <c r="C644" s="228" t="s">
        <v>15</v>
      </c>
      <c r="D644" s="128" t="s">
        <v>109</v>
      </c>
      <c r="E644" s="202">
        <f>E651+E659+E701+E715</f>
        <v>0</v>
      </c>
      <c r="F644" s="202">
        <f t="shared" ref="F644:L644" si="167">F651+F659+F701+F715</f>
        <v>0</v>
      </c>
      <c r="G644" s="202">
        <f t="shared" si="167"/>
        <v>0</v>
      </c>
      <c r="H644" s="202">
        <f t="shared" si="167"/>
        <v>0</v>
      </c>
      <c r="I644" s="202">
        <f t="shared" si="167"/>
        <v>0</v>
      </c>
      <c r="J644" s="202">
        <f t="shared" si="167"/>
        <v>0</v>
      </c>
      <c r="K644" s="202">
        <f t="shared" si="167"/>
        <v>0</v>
      </c>
      <c r="L644" s="202">
        <f t="shared" si="167"/>
        <v>0</v>
      </c>
      <c r="M644" s="202">
        <f t="shared" si="165"/>
        <v>0</v>
      </c>
      <c r="N644" s="183"/>
    </row>
    <row r="645" spans="1:14" ht="60" x14ac:dyDescent="0.2">
      <c r="A645" s="422"/>
      <c r="B645" s="424"/>
      <c r="C645" s="228" t="s">
        <v>5</v>
      </c>
      <c r="D645" s="128" t="s">
        <v>109</v>
      </c>
      <c r="E645" s="202">
        <f t="shared" ref="E645:L647" si="168">E652+E660+E702+E716</f>
        <v>0</v>
      </c>
      <c r="F645" s="202">
        <f t="shared" si="168"/>
        <v>0</v>
      </c>
      <c r="G645" s="202">
        <f t="shared" si="168"/>
        <v>0</v>
      </c>
      <c r="H645" s="202">
        <f t="shared" si="168"/>
        <v>0</v>
      </c>
      <c r="I645" s="202">
        <f t="shared" si="168"/>
        <v>0</v>
      </c>
      <c r="J645" s="202">
        <f t="shared" si="168"/>
        <v>0</v>
      </c>
      <c r="K645" s="202">
        <f t="shared" si="168"/>
        <v>0</v>
      </c>
      <c r="L645" s="202">
        <f t="shared" si="168"/>
        <v>0</v>
      </c>
      <c r="M645" s="202">
        <f t="shared" si="165"/>
        <v>0</v>
      </c>
      <c r="N645" s="183"/>
    </row>
    <row r="646" spans="1:14" ht="65.25" customHeight="1" x14ac:dyDescent="0.2">
      <c r="A646" s="422"/>
      <c r="B646" s="424"/>
      <c r="C646" s="228" t="s">
        <v>6</v>
      </c>
      <c r="D646" s="128" t="s">
        <v>109</v>
      </c>
      <c r="E646" s="202">
        <f t="shared" si="168"/>
        <v>0</v>
      </c>
      <c r="F646" s="202">
        <f t="shared" si="168"/>
        <v>0</v>
      </c>
      <c r="G646" s="202">
        <f t="shared" si="168"/>
        <v>0</v>
      </c>
      <c r="H646" s="202">
        <f t="shared" si="168"/>
        <v>0</v>
      </c>
      <c r="I646" s="202">
        <f t="shared" si="168"/>
        <v>0</v>
      </c>
      <c r="J646" s="202">
        <f t="shared" si="168"/>
        <v>0</v>
      </c>
      <c r="K646" s="202">
        <f t="shared" si="168"/>
        <v>0</v>
      </c>
      <c r="L646" s="202">
        <f t="shared" si="168"/>
        <v>0</v>
      </c>
      <c r="M646" s="202">
        <f>SUM(E646:L646)</f>
        <v>0</v>
      </c>
      <c r="N646" s="183"/>
    </row>
    <row r="647" spans="1:14" ht="51" customHeight="1" x14ac:dyDescent="0.2">
      <c r="A647" s="406"/>
      <c r="B647" s="425"/>
      <c r="C647" s="228" t="s">
        <v>7</v>
      </c>
      <c r="D647" s="128" t="s">
        <v>109</v>
      </c>
      <c r="E647" s="202">
        <f t="shared" si="168"/>
        <v>0</v>
      </c>
      <c r="F647" s="202">
        <f t="shared" si="168"/>
        <v>0</v>
      </c>
      <c r="G647" s="202">
        <f t="shared" si="168"/>
        <v>500</v>
      </c>
      <c r="H647" s="202">
        <f t="shared" si="168"/>
        <v>579.94000000000005</v>
      </c>
      <c r="I647" s="202">
        <f t="shared" si="168"/>
        <v>500</v>
      </c>
      <c r="J647" s="202">
        <f t="shared" si="168"/>
        <v>500</v>
      </c>
      <c r="K647" s="202">
        <f t="shared" si="168"/>
        <v>500</v>
      </c>
      <c r="L647" s="202">
        <f t="shared" si="168"/>
        <v>500</v>
      </c>
      <c r="M647" s="202">
        <f t="shared" si="165"/>
        <v>3079.94</v>
      </c>
      <c r="N647" s="183"/>
    </row>
    <row r="648" spans="1:14" ht="15.75" customHeight="1" x14ac:dyDescent="0.2">
      <c r="A648" s="407" t="s">
        <v>131</v>
      </c>
      <c r="B648" s="419" t="s">
        <v>118</v>
      </c>
      <c r="C648" s="251" t="s">
        <v>3</v>
      </c>
      <c r="D648" s="253">
        <v>789</v>
      </c>
      <c r="E648" s="202">
        <v>0</v>
      </c>
      <c r="F648" s="202">
        <v>0</v>
      </c>
      <c r="G648" s="202">
        <f t="shared" ref="G648:L648" si="169">SUM(G650)</f>
        <v>50</v>
      </c>
      <c r="H648" s="202">
        <f t="shared" si="169"/>
        <v>0</v>
      </c>
      <c r="I648" s="202">
        <f t="shared" si="169"/>
        <v>0</v>
      </c>
      <c r="J648" s="202">
        <f t="shared" si="169"/>
        <v>0</v>
      </c>
      <c r="K648" s="202">
        <f t="shared" si="169"/>
        <v>0</v>
      </c>
      <c r="L648" s="202">
        <f t="shared" si="169"/>
        <v>0</v>
      </c>
      <c r="M648" s="202">
        <f t="shared" ref="M648:M711" si="170">SUM(E648:L648)</f>
        <v>50</v>
      </c>
      <c r="N648" s="183"/>
    </row>
    <row r="649" spans="1:14" ht="75" x14ac:dyDescent="0.2">
      <c r="A649" s="393"/>
      <c r="B649" s="455"/>
      <c r="C649" s="228" t="s">
        <v>114</v>
      </c>
      <c r="D649" s="128" t="s">
        <v>109</v>
      </c>
      <c r="E649" s="202">
        <v>0</v>
      </c>
      <c r="F649" s="202">
        <v>0</v>
      </c>
      <c r="G649" s="202">
        <v>0</v>
      </c>
      <c r="H649" s="202">
        <v>0</v>
      </c>
      <c r="I649" s="202">
        <v>0</v>
      </c>
      <c r="J649" s="202">
        <v>0</v>
      </c>
      <c r="K649" s="202">
        <v>0</v>
      </c>
      <c r="L649" s="202">
        <v>0</v>
      </c>
      <c r="M649" s="202">
        <f t="shared" si="170"/>
        <v>0</v>
      </c>
      <c r="N649" s="183"/>
    </row>
    <row r="650" spans="1:14" x14ac:dyDescent="0.2">
      <c r="A650" s="393"/>
      <c r="B650" s="455"/>
      <c r="C650" s="228" t="s">
        <v>4</v>
      </c>
      <c r="D650" s="128">
        <v>789</v>
      </c>
      <c r="E650" s="202">
        <v>0</v>
      </c>
      <c r="F650" s="202">
        <v>0</v>
      </c>
      <c r="G650" s="202">
        <f>600-300-250</f>
        <v>50</v>
      </c>
      <c r="H650" s="202">
        <v>0</v>
      </c>
      <c r="I650" s="202">
        <v>0</v>
      </c>
      <c r="J650" s="202">
        <v>0</v>
      </c>
      <c r="K650" s="202">
        <v>0</v>
      </c>
      <c r="L650" s="202">
        <v>0</v>
      </c>
      <c r="M650" s="202">
        <f t="shared" si="170"/>
        <v>50</v>
      </c>
      <c r="N650" s="183"/>
    </row>
    <row r="651" spans="1:14" ht="45" x14ac:dyDescent="0.2">
      <c r="A651" s="393"/>
      <c r="B651" s="455"/>
      <c r="C651" s="228" t="s">
        <v>15</v>
      </c>
      <c r="D651" s="128" t="s">
        <v>109</v>
      </c>
      <c r="E651" s="202">
        <v>0</v>
      </c>
      <c r="F651" s="202">
        <v>0</v>
      </c>
      <c r="G651" s="202">
        <v>0</v>
      </c>
      <c r="H651" s="202">
        <v>0</v>
      </c>
      <c r="I651" s="202">
        <v>0</v>
      </c>
      <c r="J651" s="202">
        <v>0</v>
      </c>
      <c r="K651" s="202">
        <v>0</v>
      </c>
      <c r="L651" s="202">
        <v>0</v>
      </c>
      <c r="M651" s="202">
        <f t="shared" si="170"/>
        <v>0</v>
      </c>
      <c r="N651" s="183"/>
    </row>
    <row r="652" spans="1:14" ht="60" x14ac:dyDescent="0.2">
      <c r="A652" s="393"/>
      <c r="B652" s="455"/>
      <c r="C652" s="228" t="s">
        <v>5</v>
      </c>
      <c r="D652" s="128" t="s">
        <v>109</v>
      </c>
      <c r="E652" s="202">
        <v>0</v>
      </c>
      <c r="F652" s="202">
        <v>0</v>
      </c>
      <c r="G652" s="202">
        <v>0</v>
      </c>
      <c r="H652" s="202">
        <v>0</v>
      </c>
      <c r="I652" s="202">
        <v>0</v>
      </c>
      <c r="J652" s="202">
        <v>0</v>
      </c>
      <c r="K652" s="202">
        <v>0</v>
      </c>
      <c r="L652" s="202">
        <v>0</v>
      </c>
      <c r="M652" s="202">
        <f t="shared" si="170"/>
        <v>0</v>
      </c>
      <c r="N652" s="183"/>
    </row>
    <row r="653" spans="1:14" ht="60" x14ac:dyDescent="0.2">
      <c r="A653" s="393"/>
      <c r="B653" s="455"/>
      <c r="C653" s="228" t="s">
        <v>6</v>
      </c>
      <c r="D653" s="128" t="s">
        <v>109</v>
      </c>
      <c r="E653" s="202">
        <v>0</v>
      </c>
      <c r="F653" s="202">
        <v>0</v>
      </c>
      <c r="G653" s="202">
        <v>0</v>
      </c>
      <c r="H653" s="202">
        <v>0</v>
      </c>
      <c r="I653" s="202">
        <v>0</v>
      </c>
      <c r="J653" s="202">
        <v>0</v>
      </c>
      <c r="K653" s="202">
        <v>0</v>
      </c>
      <c r="L653" s="202">
        <v>0</v>
      </c>
      <c r="M653" s="202">
        <f t="shared" si="170"/>
        <v>0</v>
      </c>
      <c r="N653" s="183"/>
    </row>
    <row r="654" spans="1:14" ht="52.5" customHeight="1" x14ac:dyDescent="0.2">
      <c r="A654" s="400"/>
      <c r="B654" s="420"/>
      <c r="C654" s="228" t="s">
        <v>7</v>
      </c>
      <c r="D654" s="128" t="s">
        <v>109</v>
      </c>
      <c r="E654" s="202">
        <v>0</v>
      </c>
      <c r="F654" s="202">
        <v>0</v>
      </c>
      <c r="G654" s="202">
        <v>0</v>
      </c>
      <c r="H654" s="202">
        <v>0</v>
      </c>
      <c r="I654" s="202">
        <v>0</v>
      </c>
      <c r="J654" s="202">
        <v>0</v>
      </c>
      <c r="K654" s="202">
        <v>0</v>
      </c>
      <c r="L654" s="202">
        <v>0</v>
      </c>
      <c r="M654" s="202">
        <f t="shared" si="170"/>
        <v>0</v>
      </c>
      <c r="N654" s="183"/>
    </row>
    <row r="655" spans="1:14" ht="15.75" customHeight="1" x14ac:dyDescent="0.2">
      <c r="A655" s="407" t="s">
        <v>132</v>
      </c>
      <c r="B655" s="419" t="s">
        <v>860</v>
      </c>
      <c r="C655" s="251" t="s">
        <v>3</v>
      </c>
      <c r="D655" s="253" t="s">
        <v>109</v>
      </c>
      <c r="E655" s="202">
        <f t="shared" ref="E655:L656" si="171">E663+E670+E677+E684+E691</f>
        <v>0</v>
      </c>
      <c r="F655" s="202">
        <f t="shared" si="171"/>
        <v>0</v>
      </c>
      <c r="G655" s="202">
        <f t="shared" si="171"/>
        <v>5500</v>
      </c>
      <c r="H655" s="202">
        <f t="shared" si="171"/>
        <v>6339.1900000000005</v>
      </c>
      <c r="I655" s="202">
        <f t="shared" si="171"/>
        <v>5500</v>
      </c>
      <c r="J655" s="202">
        <f t="shared" si="171"/>
        <v>5500</v>
      </c>
      <c r="K655" s="202">
        <f t="shared" si="171"/>
        <v>5500</v>
      </c>
      <c r="L655" s="202">
        <f t="shared" si="171"/>
        <v>5500</v>
      </c>
      <c r="M655" s="202">
        <f t="shared" si="170"/>
        <v>33839.19</v>
      </c>
      <c r="N655" s="183"/>
    </row>
    <row r="656" spans="1:14" ht="75" x14ac:dyDescent="0.2">
      <c r="A656" s="393"/>
      <c r="B656" s="455"/>
      <c r="C656" s="228" t="s">
        <v>114</v>
      </c>
      <c r="D656" s="128" t="s">
        <v>109</v>
      </c>
      <c r="E656" s="202">
        <f t="shared" si="171"/>
        <v>0</v>
      </c>
      <c r="F656" s="202">
        <f t="shared" si="171"/>
        <v>0</v>
      </c>
      <c r="G656" s="202">
        <f t="shared" si="171"/>
        <v>0</v>
      </c>
      <c r="H656" s="202">
        <f t="shared" si="171"/>
        <v>0</v>
      </c>
      <c r="I656" s="202">
        <f>I664+I671+I678+I685+I692</f>
        <v>0</v>
      </c>
      <c r="J656" s="202">
        <f t="shared" si="171"/>
        <v>0</v>
      </c>
      <c r="K656" s="202">
        <f t="shared" si="171"/>
        <v>0</v>
      </c>
      <c r="L656" s="202">
        <f t="shared" si="171"/>
        <v>0</v>
      </c>
      <c r="M656" s="202">
        <f t="shared" si="170"/>
        <v>0</v>
      </c>
      <c r="N656" s="183"/>
    </row>
    <row r="657" spans="1:14" x14ac:dyDescent="0.2">
      <c r="A657" s="393"/>
      <c r="B657" s="455"/>
      <c r="C657" s="407" t="s">
        <v>4</v>
      </c>
      <c r="D657" s="128">
        <v>789</v>
      </c>
      <c r="E657" s="202">
        <f>E665+E672+E679+E686</f>
        <v>0</v>
      </c>
      <c r="F657" s="202">
        <f t="shared" ref="F657:L657" si="172">F665+F672+F679+F686</f>
        <v>0</v>
      </c>
      <c r="G657" s="202">
        <f t="shared" si="172"/>
        <v>4400</v>
      </c>
      <c r="H657" s="202">
        <f t="shared" si="172"/>
        <v>4759.8500000000004</v>
      </c>
      <c r="I657" s="202">
        <f t="shared" si="172"/>
        <v>4400</v>
      </c>
      <c r="J657" s="202">
        <f t="shared" si="172"/>
        <v>4400</v>
      </c>
      <c r="K657" s="202">
        <f t="shared" si="172"/>
        <v>4400</v>
      </c>
      <c r="L657" s="202">
        <f t="shared" si="172"/>
        <v>4400</v>
      </c>
      <c r="M657" s="202">
        <f t="shared" si="170"/>
        <v>26759.85</v>
      </c>
      <c r="N657" s="183"/>
    </row>
    <row r="658" spans="1:14" x14ac:dyDescent="0.2">
      <c r="A658" s="393"/>
      <c r="B658" s="455"/>
      <c r="C658" s="400"/>
      <c r="D658" s="128">
        <v>785</v>
      </c>
      <c r="E658" s="202">
        <f>E693</f>
        <v>0</v>
      </c>
      <c r="F658" s="202">
        <f t="shared" ref="F658:L658" si="173">F693</f>
        <v>0</v>
      </c>
      <c r="G658" s="202">
        <f t="shared" si="173"/>
        <v>600</v>
      </c>
      <c r="H658" s="202">
        <f t="shared" si="173"/>
        <v>999.4</v>
      </c>
      <c r="I658" s="202">
        <f t="shared" si="173"/>
        <v>600</v>
      </c>
      <c r="J658" s="202">
        <f t="shared" si="173"/>
        <v>600</v>
      </c>
      <c r="K658" s="202">
        <f t="shared" si="173"/>
        <v>600</v>
      </c>
      <c r="L658" s="202">
        <f t="shared" si="173"/>
        <v>600</v>
      </c>
      <c r="M658" s="202">
        <f t="shared" si="170"/>
        <v>3999.4</v>
      </c>
      <c r="N658" s="183"/>
    </row>
    <row r="659" spans="1:14" ht="45" x14ac:dyDescent="0.2">
      <c r="A659" s="393"/>
      <c r="B659" s="455"/>
      <c r="C659" s="228" t="s">
        <v>15</v>
      </c>
      <c r="D659" s="128" t="s">
        <v>109</v>
      </c>
      <c r="E659" s="202">
        <f t="shared" ref="E659:L662" si="174">E666+E673+E680+E687+E694</f>
        <v>0</v>
      </c>
      <c r="F659" s="202">
        <f t="shared" si="174"/>
        <v>0</v>
      </c>
      <c r="G659" s="202">
        <f t="shared" si="174"/>
        <v>0</v>
      </c>
      <c r="H659" s="202">
        <f t="shared" si="174"/>
        <v>0</v>
      </c>
      <c r="I659" s="202">
        <f t="shared" si="174"/>
        <v>0</v>
      </c>
      <c r="J659" s="202">
        <f t="shared" si="174"/>
        <v>0</v>
      </c>
      <c r="K659" s="202">
        <f t="shared" si="174"/>
        <v>0</v>
      </c>
      <c r="L659" s="202">
        <f t="shared" si="174"/>
        <v>0</v>
      </c>
      <c r="M659" s="202">
        <f t="shared" si="170"/>
        <v>0</v>
      </c>
      <c r="N659" s="183"/>
    </row>
    <row r="660" spans="1:14" ht="60" x14ac:dyDescent="0.2">
      <c r="A660" s="393"/>
      <c r="B660" s="455"/>
      <c r="C660" s="228" t="s">
        <v>5</v>
      </c>
      <c r="D660" s="128" t="s">
        <v>109</v>
      </c>
      <c r="E660" s="202">
        <f t="shared" si="174"/>
        <v>0</v>
      </c>
      <c r="F660" s="202">
        <f t="shared" si="174"/>
        <v>0</v>
      </c>
      <c r="G660" s="202">
        <f t="shared" si="174"/>
        <v>0</v>
      </c>
      <c r="H660" s="202">
        <f t="shared" si="174"/>
        <v>0</v>
      </c>
      <c r="I660" s="202">
        <f t="shared" si="174"/>
        <v>0</v>
      </c>
      <c r="J660" s="202">
        <f t="shared" si="174"/>
        <v>0</v>
      </c>
      <c r="K660" s="202">
        <f t="shared" si="174"/>
        <v>0</v>
      </c>
      <c r="L660" s="202">
        <f t="shared" si="174"/>
        <v>0</v>
      </c>
      <c r="M660" s="202">
        <f t="shared" si="170"/>
        <v>0</v>
      </c>
      <c r="N660" s="183"/>
    </row>
    <row r="661" spans="1:14" ht="60" x14ac:dyDescent="0.2">
      <c r="A661" s="393"/>
      <c r="B661" s="455"/>
      <c r="C661" s="228" t="s">
        <v>6</v>
      </c>
      <c r="D661" s="128" t="s">
        <v>109</v>
      </c>
      <c r="E661" s="202">
        <f t="shared" si="174"/>
        <v>0</v>
      </c>
      <c r="F661" s="202">
        <f t="shared" si="174"/>
        <v>0</v>
      </c>
      <c r="G661" s="202">
        <f t="shared" si="174"/>
        <v>0</v>
      </c>
      <c r="H661" s="202">
        <f t="shared" si="174"/>
        <v>0</v>
      </c>
      <c r="I661" s="202">
        <f t="shared" si="174"/>
        <v>0</v>
      </c>
      <c r="J661" s="202">
        <f t="shared" si="174"/>
        <v>0</v>
      </c>
      <c r="K661" s="202">
        <f t="shared" si="174"/>
        <v>0</v>
      </c>
      <c r="L661" s="202">
        <f t="shared" si="174"/>
        <v>0</v>
      </c>
      <c r="M661" s="202">
        <f t="shared" si="170"/>
        <v>0</v>
      </c>
      <c r="N661" s="183"/>
    </row>
    <row r="662" spans="1:14" ht="63" customHeight="1" x14ac:dyDescent="0.2">
      <c r="A662" s="400"/>
      <c r="B662" s="420"/>
      <c r="C662" s="228" t="s">
        <v>7</v>
      </c>
      <c r="D662" s="128" t="s">
        <v>109</v>
      </c>
      <c r="E662" s="202">
        <f t="shared" si="174"/>
        <v>0</v>
      </c>
      <c r="F662" s="202">
        <f t="shared" si="174"/>
        <v>0</v>
      </c>
      <c r="G662" s="202">
        <f t="shared" si="174"/>
        <v>500</v>
      </c>
      <c r="H662" s="202">
        <f t="shared" si="174"/>
        <v>579.94000000000005</v>
      </c>
      <c r="I662" s="202">
        <f t="shared" si="174"/>
        <v>500</v>
      </c>
      <c r="J662" s="202">
        <f>J669+J676+J683+J690+J697</f>
        <v>500</v>
      </c>
      <c r="K662" s="202">
        <f>K669+K676+K683+K690+K697</f>
        <v>500</v>
      </c>
      <c r="L662" s="202">
        <f>L669+L676+L683+L690+L697</f>
        <v>500</v>
      </c>
      <c r="M662" s="202">
        <f t="shared" si="170"/>
        <v>3079.94</v>
      </c>
      <c r="N662" s="183"/>
    </row>
    <row r="663" spans="1:14" ht="0.75" customHeight="1" x14ac:dyDescent="0.2">
      <c r="A663" s="407" t="s">
        <v>304</v>
      </c>
      <c r="B663" s="419" t="s">
        <v>220</v>
      </c>
      <c r="C663" s="251" t="s">
        <v>3</v>
      </c>
      <c r="D663" s="253">
        <v>789</v>
      </c>
      <c r="E663" s="202">
        <f t="shared" ref="E663:L663" si="175">SUM(E664:E669)</f>
        <v>0</v>
      </c>
      <c r="F663" s="202">
        <f t="shared" si="175"/>
        <v>0</v>
      </c>
      <c r="G663" s="202">
        <f t="shared" si="175"/>
        <v>1210</v>
      </c>
      <c r="H663" s="202">
        <f t="shared" si="175"/>
        <v>1609.85</v>
      </c>
      <c r="I663" s="202">
        <f t="shared" si="175"/>
        <v>1210</v>
      </c>
      <c r="J663" s="202">
        <f t="shared" si="175"/>
        <v>1210</v>
      </c>
      <c r="K663" s="202">
        <f t="shared" si="175"/>
        <v>1210</v>
      </c>
      <c r="L663" s="202">
        <f t="shared" si="175"/>
        <v>1210</v>
      </c>
      <c r="M663" s="202">
        <f t="shared" si="170"/>
        <v>7659.85</v>
      </c>
      <c r="N663" s="183"/>
    </row>
    <row r="664" spans="1:14" ht="78" customHeight="1" x14ac:dyDescent="0.2">
      <c r="A664" s="393"/>
      <c r="B664" s="455"/>
      <c r="C664" s="228" t="s">
        <v>114</v>
      </c>
      <c r="D664" s="128" t="s">
        <v>109</v>
      </c>
      <c r="E664" s="202">
        <v>0</v>
      </c>
      <c r="F664" s="202">
        <v>0</v>
      </c>
      <c r="G664" s="202">
        <v>0</v>
      </c>
      <c r="H664" s="202">
        <v>0</v>
      </c>
      <c r="I664" s="202">
        <v>0</v>
      </c>
      <c r="J664" s="202">
        <v>0</v>
      </c>
      <c r="K664" s="202">
        <v>0</v>
      </c>
      <c r="L664" s="202">
        <v>0</v>
      </c>
      <c r="M664" s="202">
        <f t="shared" si="170"/>
        <v>0</v>
      </c>
      <c r="N664" s="183"/>
    </row>
    <row r="665" spans="1:14" x14ac:dyDescent="0.2">
      <c r="A665" s="393"/>
      <c r="B665" s="455"/>
      <c r="C665" s="228" t="s">
        <v>4</v>
      </c>
      <c r="D665" s="128">
        <v>789</v>
      </c>
      <c r="E665" s="202">
        <v>0</v>
      </c>
      <c r="F665" s="202">
        <v>0</v>
      </c>
      <c r="G665" s="202">
        <v>1100</v>
      </c>
      <c r="H665" s="202">
        <f>1100+400-40.15</f>
        <v>1459.85</v>
      </c>
      <c r="I665" s="202">
        <v>1100</v>
      </c>
      <c r="J665" s="202">
        <v>1100</v>
      </c>
      <c r="K665" s="202">
        <v>1100</v>
      </c>
      <c r="L665" s="202">
        <v>1100</v>
      </c>
      <c r="M665" s="202">
        <f t="shared" si="170"/>
        <v>6959.85</v>
      </c>
      <c r="N665" s="183"/>
    </row>
    <row r="666" spans="1:14" ht="45" x14ac:dyDescent="0.2">
      <c r="A666" s="393"/>
      <c r="B666" s="455"/>
      <c r="C666" s="228" t="s">
        <v>15</v>
      </c>
      <c r="D666" s="128" t="s">
        <v>109</v>
      </c>
      <c r="E666" s="202">
        <v>0</v>
      </c>
      <c r="F666" s="202">
        <v>0</v>
      </c>
      <c r="G666" s="202">
        <v>0</v>
      </c>
      <c r="H666" s="202">
        <v>0</v>
      </c>
      <c r="I666" s="202">
        <v>0</v>
      </c>
      <c r="J666" s="202">
        <v>0</v>
      </c>
      <c r="K666" s="202">
        <v>0</v>
      </c>
      <c r="L666" s="202">
        <v>0</v>
      </c>
      <c r="M666" s="202">
        <f t="shared" si="170"/>
        <v>0</v>
      </c>
      <c r="N666" s="183"/>
    </row>
    <row r="667" spans="1:14" ht="60" x14ac:dyDescent="0.2">
      <c r="A667" s="393"/>
      <c r="B667" s="455"/>
      <c r="C667" s="228" t="s">
        <v>5</v>
      </c>
      <c r="D667" s="128" t="s">
        <v>109</v>
      </c>
      <c r="E667" s="202">
        <v>0</v>
      </c>
      <c r="F667" s="202">
        <v>0</v>
      </c>
      <c r="G667" s="202">
        <v>0</v>
      </c>
      <c r="H667" s="202">
        <v>0</v>
      </c>
      <c r="I667" s="202">
        <v>0</v>
      </c>
      <c r="J667" s="202">
        <v>0</v>
      </c>
      <c r="K667" s="202">
        <v>0</v>
      </c>
      <c r="L667" s="202">
        <v>0</v>
      </c>
      <c r="M667" s="202">
        <f t="shared" si="170"/>
        <v>0</v>
      </c>
      <c r="N667" s="183"/>
    </row>
    <row r="668" spans="1:14" ht="60" x14ac:dyDescent="0.2">
      <c r="A668" s="393"/>
      <c r="B668" s="455"/>
      <c r="C668" s="228" t="s">
        <v>6</v>
      </c>
      <c r="D668" s="128" t="s">
        <v>109</v>
      </c>
      <c r="E668" s="202">
        <v>0</v>
      </c>
      <c r="F668" s="202">
        <v>0</v>
      </c>
      <c r="G668" s="202">
        <v>0</v>
      </c>
      <c r="H668" s="202">
        <v>0</v>
      </c>
      <c r="I668" s="202">
        <v>0</v>
      </c>
      <c r="J668" s="202">
        <v>0</v>
      </c>
      <c r="K668" s="202">
        <v>0</v>
      </c>
      <c r="L668" s="202">
        <v>0</v>
      </c>
      <c r="M668" s="202">
        <f t="shared" si="170"/>
        <v>0</v>
      </c>
      <c r="N668" s="183"/>
    </row>
    <row r="669" spans="1:14" ht="51" customHeight="1" x14ac:dyDescent="0.2">
      <c r="A669" s="400"/>
      <c r="B669" s="420"/>
      <c r="C669" s="228" t="s">
        <v>7</v>
      </c>
      <c r="D669" s="128" t="s">
        <v>109</v>
      </c>
      <c r="E669" s="202">
        <v>0</v>
      </c>
      <c r="F669" s="202">
        <v>0</v>
      </c>
      <c r="G669" s="202">
        <v>110</v>
      </c>
      <c r="H669" s="202">
        <f>110+40</f>
        <v>150</v>
      </c>
      <c r="I669" s="202">
        <v>110</v>
      </c>
      <c r="J669" s="202">
        <v>110</v>
      </c>
      <c r="K669" s="202">
        <v>110</v>
      </c>
      <c r="L669" s="202">
        <v>110</v>
      </c>
      <c r="M669" s="202">
        <f t="shared" si="170"/>
        <v>700</v>
      </c>
      <c r="N669" s="183"/>
    </row>
    <row r="670" spans="1:14" ht="15.75" customHeight="1" x14ac:dyDescent="0.2">
      <c r="A670" s="407" t="s">
        <v>305</v>
      </c>
      <c r="B670" s="419" t="s">
        <v>154</v>
      </c>
      <c r="C670" s="251" t="s">
        <v>3</v>
      </c>
      <c r="D670" s="253">
        <v>789</v>
      </c>
      <c r="E670" s="202">
        <f t="shared" ref="E670:L670" si="176">SUM(E671:E676)</f>
        <v>0</v>
      </c>
      <c r="F670" s="202">
        <f t="shared" si="176"/>
        <v>0</v>
      </c>
      <c r="G670" s="202">
        <f t="shared" si="176"/>
        <v>1210</v>
      </c>
      <c r="H670" s="202">
        <f t="shared" si="176"/>
        <v>1210</v>
      </c>
      <c r="I670" s="202">
        <f t="shared" si="176"/>
        <v>1210</v>
      </c>
      <c r="J670" s="202">
        <f t="shared" si="176"/>
        <v>1210</v>
      </c>
      <c r="K670" s="202">
        <f t="shared" si="176"/>
        <v>1210</v>
      </c>
      <c r="L670" s="202">
        <f t="shared" si="176"/>
        <v>1210</v>
      </c>
      <c r="M670" s="202">
        <f t="shared" si="170"/>
        <v>7260</v>
      </c>
      <c r="N670" s="183"/>
    </row>
    <row r="671" spans="1:14" ht="99.75" customHeight="1" x14ac:dyDescent="0.2">
      <c r="A671" s="393"/>
      <c r="B671" s="455"/>
      <c r="C671" s="228" t="s">
        <v>114</v>
      </c>
      <c r="D671" s="128" t="s">
        <v>109</v>
      </c>
      <c r="E671" s="202">
        <v>0</v>
      </c>
      <c r="F671" s="202">
        <v>0</v>
      </c>
      <c r="G671" s="202">
        <v>0</v>
      </c>
      <c r="H671" s="202">
        <v>0</v>
      </c>
      <c r="I671" s="202">
        <v>0</v>
      </c>
      <c r="J671" s="202">
        <v>0</v>
      </c>
      <c r="K671" s="202">
        <v>0</v>
      </c>
      <c r="L671" s="202">
        <v>0</v>
      </c>
      <c r="M671" s="202">
        <f t="shared" si="170"/>
        <v>0</v>
      </c>
      <c r="N671" s="183"/>
    </row>
    <row r="672" spans="1:14" ht="21" customHeight="1" x14ac:dyDescent="0.2">
      <c r="A672" s="393"/>
      <c r="B672" s="455"/>
      <c r="C672" s="228" t="s">
        <v>4</v>
      </c>
      <c r="D672" s="128">
        <v>789</v>
      </c>
      <c r="E672" s="202">
        <v>0</v>
      </c>
      <c r="F672" s="202">
        <v>0</v>
      </c>
      <c r="G672" s="202">
        <v>1100</v>
      </c>
      <c r="H672" s="202">
        <v>1100</v>
      </c>
      <c r="I672" s="202">
        <v>1100</v>
      </c>
      <c r="J672" s="202">
        <v>1100</v>
      </c>
      <c r="K672" s="202">
        <v>1100</v>
      </c>
      <c r="L672" s="202">
        <v>1100</v>
      </c>
      <c r="M672" s="202">
        <f t="shared" si="170"/>
        <v>6600</v>
      </c>
      <c r="N672" s="183"/>
    </row>
    <row r="673" spans="1:14" ht="45" x14ac:dyDescent="0.2">
      <c r="A673" s="393"/>
      <c r="B673" s="455"/>
      <c r="C673" s="228" t="s">
        <v>15</v>
      </c>
      <c r="D673" s="128" t="s">
        <v>109</v>
      </c>
      <c r="E673" s="202">
        <v>0</v>
      </c>
      <c r="F673" s="202">
        <v>0</v>
      </c>
      <c r="G673" s="202">
        <v>0</v>
      </c>
      <c r="H673" s="202">
        <v>0</v>
      </c>
      <c r="I673" s="202">
        <v>0</v>
      </c>
      <c r="J673" s="202">
        <v>0</v>
      </c>
      <c r="K673" s="202">
        <v>0</v>
      </c>
      <c r="L673" s="202">
        <v>0</v>
      </c>
      <c r="M673" s="202">
        <f t="shared" si="170"/>
        <v>0</v>
      </c>
      <c r="N673" s="183"/>
    </row>
    <row r="674" spans="1:14" ht="60" x14ac:dyDescent="0.2">
      <c r="A674" s="393"/>
      <c r="B674" s="455"/>
      <c r="C674" s="228" t="s">
        <v>5</v>
      </c>
      <c r="D674" s="128" t="s">
        <v>109</v>
      </c>
      <c r="E674" s="202">
        <v>0</v>
      </c>
      <c r="F674" s="202">
        <v>0</v>
      </c>
      <c r="G674" s="202">
        <v>0</v>
      </c>
      <c r="H674" s="202">
        <v>0</v>
      </c>
      <c r="I674" s="202">
        <v>0</v>
      </c>
      <c r="J674" s="202">
        <v>0</v>
      </c>
      <c r="K674" s="202">
        <v>0</v>
      </c>
      <c r="L674" s="202">
        <v>0</v>
      </c>
      <c r="M674" s="202">
        <f t="shared" si="170"/>
        <v>0</v>
      </c>
      <c r="N674" s="183"/>
    </row>
    <row r="675" spans="1:14" ht="62.25" customHeight="1" x14ac:dyDescent="0.2">
      <c r="A675" s="393"/>
      <c r="B675" s="455"/>
      <c r="C675" s="228" t="s">
        <v>6</v>
      </c>
      <c r="D675" s="128" t="s">
        <v>109</v>
      </c>
      <c r="E675" s="202">
        <v>0</v>
      </c>
      <c r="F675" s="202">
        <v>0</v>
      </c>
      <c r="G675" s="202">
        <v>0</v>
      </c>
      <c r="H675" s="202">
        <v>0</v>
      </c>
      <c r="I675" s="202">
        <v>0</v>
      </c>
      <c r="J675" s="202">
        <v>0</v>
      </c>
      <c r="K675" s="202">
        <v>0</v>
      </c>
      <c r="L675" s="202">
        <v>0</v>
      </c>
      <c r="M675" s="202">
        <f t="shared" si="170"/>
        <v>0</v>
      </c>
      <c r="N675" s="183"/>
    </row>
    <row r="676" spans="1:14" ht="53.25" customHeight="1" x14ac:dyDescent="0.2">
      <c r="A676" s="400"/>
      <c r="B676" s="420"/>
      <c r="C676" s="228" t="s">
        <v>7</v>
      </c>
      <c r="D676" s="128" t="s">
        <v>109</v>
      </c>
      <c r="E676" s="202">
        <v>0</v>
      </c>
      <c r="F676" s="202">
        <v>0</v>
      </c>
      <c r="G676" s="202">
        <v>110</v>
      </c>
      <c r="H676" s="202">
        <v>110</v>
      </c>
      <c r="I676" s="202">
        <v>110</v>
      </c>
      <c r="J676" s="202">
        <v>110</v>
      </c>
      <c r="K676" s="202">
        <v>110</v>
      </c>
      <c r="L676" s="202">
        <v>110</v>
      </c>
      <c r="M676" s="202">
        <f t="shared" si="170"/>
        <v>660</v>
      </c>
      <c r="N676" s="183"/>
    </row>
    <row r="677" spans="1:14" ht="15.75" x14ac:dyDescent="0.2">
      <c r="A677" s="407" t="s">
        <v>306</v>
      </c>
      <c r="B677" s="419" t="s">
        <v>155</v>
      </c>
      <c r="C677" s="251" t="s">
        <v>3</v>
      </c>
      <c r="D677" s="253">
        <v>789</v>
      </c>
      <c r="E677" s="202">
        <f t="shared" ref="E677:L677" si="177">SUM(E678:E683)</f>
        <v>0</v>
      </c>
      <c r="F677" s="202">
        <f t="shared" si="177"/>
        <v>0</v>
      </c>
      <c r="G677" s="202">
        <f t="shared" si="177"/>
        <v>1210</v>
      </c>
      <c r="H677" s="202">
        <f t="shared" si="177"/>
        <v>1210</v>
      </c>
      <c r="I677" s="202">
        <f t="shared" si="177"/>
        <v>1210</v>
      </c>
      <c r="J677" s="202">
        <f t="shared" si="177"/>
        <v>1210</v>
      </c>
      <c r="K677" s="202">
        <f t="shared" si="177"/>
        <v>1210</v>
      </c>
      <c r="L677" s="202">
        <f t="shared" si="177"/>
        <v>1210</v>
      </c>
      <c r="M677" s="202">
        <f t="shared" si="170"/>
        <v>7260</v>
      </c>
      <c r="N677" s="183"/>
    </row>
    <row r="678" spans="1:14" ht="75" x14ac:dyDescent="0.2">
      <c r="A678" s="393"/>
      <c r="B678" s="455"/>
      <c r="C678" s="228" t="s">
        <v>114</v>
      </c>
      <c r="D678" s="128" t="s">
        <v>109</v>
      </c>
      <c r="E678" s="202">
        <v>0</v>
      </c>
      <c r="F678" s="202">
        <v>0</v>
      </c>
      <c r="G678" s="202">
        <v>0</v>
      </c>
      <c r="H678" s="202">
        <v>0</v>
      </c>
      <c r="I678" s="202">
        <v>0</v>
      </c>
      <c r="J678" s="202">
        <v>0</v>
      </c>
      <c r="K678" s="202">
        <v>0</v>
      </c>
      <c r="L678" s="202">
        <v>0</v>
      </c>
      <c r="M678" s="202">
        <f t="shared" si="170"/>
        <v>0</v>
      </c>
      <c r="N678" s="183"/>
    </row>
    <row r="679" spans="1:14" ht="24.75" customHeight="1" x14ac:dyDescent="0.2">
      <c r="A679" s="393"/>
      <c r="B679" s="455"/>
      <c r="C679" s="228" t="s">
        <v>4</v>
      </c>
      <c r="D679" s="128">
        <v>789</v>
      </c>
      <c r="E679" s="202">
        <v>0</v>
      </c>
      <c r="F679" s="202">
        <v>0</v>
      </c>
      <c r="G679" s="202">
        <v>1100</v>
      </c>
      <c r="H679" s="202">
        <v>1100</v>
      </c>
      <c r="I679" s="202">
        <v>1100</v>
      </c>
      <c r="J679" s="202">
        <v>1100</v>
      </c>
      <c r="K679" s="202">
        <v>1100</v>
      </c>
      <c r="L679" s="202">
        <v>1100</v>
      </c>
      <c r="M679" s="202">
        <f t="shared" si="170"/>
        <v>6600</v>
      </c>
      <c r="N679" s="183"/>
    </row>
    <row r="680" spans="1:14" ht="53.25" customHeight="1" x14ac:dyDescent="0.2">
      <c r="A680" s="393"/>
      <c r="B680" s="455"/>
      <c r="C680" s="228" t="s">
        <v>15</v>
      </c>
      <c r="D680" s="128" t="s">
        <v>109</v>
      </c>
      <c r="E680" s="202">
        <v>0</v>
      </c>
      <c r="F680" s="202">
        <v>0</v>
      </c>
      <c r="G680" s="202">
        <v>0</v>
      </c>
      <c r="H680" s="202">
        <v>0</v>
      </c>
      <c r="I680" s="202">
        <v>0</v>
      </c>
      <c r="J680" s="202">
        <v>0</v>
      </c>
      <c r="K680" s="202">
        <v>0</v>
      </c>
      <c r="L680" s="202">
        <v>0</v>
      </c>
      <c r="M680" s="202">
        <f t="shared" si="170"/>
        <v>0</v>
      </c>
      <c r="N680" s="183"/>
    </row>
    <row r="681" spans="1:14" ht="60" x14ac:dyDescent="0.2">
      <c r="A681" s="393"/>
      <c r="B681" s="455"/>
      <c r="C681" s="228" t="s">
        <v>5</v>
      </c>
      <c r="D681" s="128" t="s">
        <v>109</v>
      </c>
      <c r="E681" s="202">
        <v>0</v>
      </c>
      <c r="F681" s="202">
        <v>0</v>
      </c>
      <c r="G681" s="202">
        <v>0</v>
      </c>
      <c r="H681" s="202">
        <v>0</v>
      </c>
      <c r="I681" s="202">
        <v>0</v>
      </c>
      <c r="J681" s="202">
        <v>0</v>
      </c>
      <c r="K681" s="202">
        <v>0</v>
      </c>
      <c r="L681" s="202">
        <v>0</v>
      </c>
      <c r="M681" s="202">
        <f t="shared" si="170"/>
        <v>0</v>
      </c>
      <c r="N681" s="183"/>
    </row>
    <row r="682" spans="1:14" ht="66.75" customHeight="1" x14ac:dyDescent="0.2">
      <c r="A682" s="393"/>
      <c r="B682" s="455"/>
      <c r="C682" s="228" t="s">
        <v>6</v>
      </c>
      <c r="D682" s="128" t="s">
        <v>109</v>
      </c>
      <c r="E682" s="202">
        <v>0</v>
      </c>
      <c r="F682" s="202">
        <v>0</v>
      </c>
      <c r="G682" s="202">
        <v>0</v>
      </c>
      <c r="H682" s="202">
        <v>0</v>
      </c>
      <c r="I682" s="202">
        <v>0</v>
      </c>
      <c r="J682" s="202">
        <v>0</v>
      </c>
      <c r="K682" s="202">
        <v>0</v>
      </c>
      <c r="L682" s="202">
        <v>0</v>
      </c>
      <c r="M682" s="202">
        <f t="shared" si="170"/>
        <v>0</v>
      </c>
      <c r="N682" s="183"/>
    </row>
    <row r="683" spans="1:14" ht="54" customHeight="1" x14ac:dyDescent="0.2">
      <c r="A683" s="400"/>
      <c r="B683" s="420"/>
      <c r="C683" s="228" t="s">
        <v>7</v>
      </c>
      <c r="D683" s="128" t="s">
        <v>109</v>
      </c>
      <c r="E683" s="202">
        <v>0</v>
      </c>
      <c r="F683" s="202">
        <v>0</v>
      </c>
      <c r="G683" s="202">
        <v>110</v>
      </c>
      <c r="H683" s="202">
        <v>110</v>
      </c>
      <c r="I683" s="202">
        <v>110</v>
      </c>
      <c r="J683" s="202">
        <v>110</v>
      </c>
      <c r="K683" s="202">
        <v>110</v>
      </c>
      <c r="L683" s="202">
        <v>110</v>
      </c>
      <c r="M683" s="202">
        <f t="shared" si="170"/>
        <v>660</v>
      </c>
      <c r="N683" s="183"/>
    </row>
    <row r="684" spans="1:14" ht="15.75" customHeight="1" x14ac:dyDescent="0.2">
      <c r="A684" s="407" t="s">
        <v>307</v>
      </c>
      <c r="B684" s="419" t="s">
        <v>156</v>
      </c>
      <c r="C684" s="251" t="s">
        <v>3</v>
      </c>
      <c r="D684" s="253">
        <v>789</v>
      </c>
      <c r="E684" s="202">
        <f t="shared" ref="E684:L684" si="178">SUM(E685:E690)</f>
        <v>0</v>
      </c>
      <c r="F684" s="202">
        <f t="shared" si="178"/>
        <v>0</v>
      </c>
      <c r="G684" s="202">
        <f t="shared" si="178"/>
        <v>1210</v>
      </c>
      <c r="H684" s="202">
        <f t="shared" si="178"/>
        <v>1210</v>
      </c>
      <c r="I684" s="202">
        <f t="shared" si="178"/>
        <v>1210</v>
      </c>
      <c r="J684" s="202">
        <f t="shared" si="178"/>
        <v>1210</v>
      </c>
      <c r="K684" s="202">
        <f t="shared" si="178"/>
        <v>1210</v>
      </c>
      <c r="L684" s="202">
        <f t="shared" si="178"/>
        <v>1210</v>
      </c>
      <c r="M684" s="202">
        <f t="shared" si="170"/>
        <v>7260</v>
      </c>
      <c r="N684" s="183"/>
    </row>
    <row r="685" spans="1:14" ht="75" x14ac:dyDescent="0.2">
      <c r="A685" s="393"/>
      <c r="B685" s="455"/>
      <c r="C685" s="228" t="s">
        <v>114</v>
      </c>
      <c r="D685" s="128" t="s">
        <v>109</v>
      </c>
      <c r="E685" s="202">
        <v>0</v>
      </c>
      <c r="F685" s="202">
        <v>0</v>
      </c>
      <c r="G685" s="202">
        <v>0</v>
      </c>
      <c r="H685" s="202">
        <v>0</v>
      </c>
      <c r="I685" s="202">
        <v>0</v>
      </c>
      <c r="J685" s="202">
        <v>0</v>
      </c>
      <c r="K685" s="202">
        <v>0</v>
      </c>
      <c r="L685" s="202">
        <v>0</v>
      </c>
      <c r="M685" s="202">
        <f t="shared" si="170"/>
        <v>0</v>
      </c>
      <c r="N685" s="183"/>
    </row>
    <row r="686" spans="1:14" x14ac:dyDescent="0.2">
      <c r="A686" s="393"/>
      <c r="B686" s="455"/>
      <c r="C686" s="228" t="s">
        <v>4</v>
      </c>
      <c r="D686" s="128">
        <v>789</v>
      </c>
      <c r="E686" s="202">
        <v>0</v>
      </c>
      <c r="F686" s="202">
        <v>0</v>
      </c>
      <c r="G686" s="202">
        <v>1100</v>
      </c>
      <c r="H686" s="202">
        <v>1100</v>
      </c>
      <c r="I686" s="202">
        <v>1100</v>
      </c>
      <c r="J686" s="202">
        <v>1100</v>
      </c>
      <c r="K686" s="202">
        <v>1100</v>
      </c>
      <c r="L686" s="202">
        <v>1100</v>
      </c>
      <c r="M686" s="202">
        <f t="shared" si="170"/>
        <v>6600</v>
      </c>
      <c r="N686" s="183"/>
    </row>
    <row r="687" spans="1:14" ht="45" x14ac:dyDescent="0.2">
      <c r="A687" s="393"/>
      <c r="B687" s="455"/>
      <c r="C687" s="228" t="s">
        <v>15</v>
      </c>
      <c r="D687" s="128" t="s">
        <v>109</v>
      </c>
      <c r="E687" s="202">
        <v>0</v>
      </c>
      <c r="F687" s="202">
        <v>0</v>
      </c>
      <c r="G687" s="202">
        <v>0</v>
      </c>
      <c r="H687" s="202">
        <v>0</v>
      </c>
      <c r="I687" s="202">
        <v>0</v>
      </c>
      <c r="J687" s="202">
        <v>0</v>
      </c>
      <c r="K687" s="202">
        <v>0</v>
      </c>
      <c r="L687" s="202">
        <v>0</v>
      </c>
      <c r="M687" s="202">
        <f t="shared" si="170"/>
        <v>0</v>
      </c>
      <c r="N687" s="183"/>
    </row>
    <row r="688" spans="1:14" ht="60" x14ac:dyDescent="0.2">
      <c r="A688" s="393"/>
      <c r="B688" s="455"/>
      <c r="C688" s="228" t="s">
        <v>5</v>
      </c>
      <c r="D688" s="128" t="s">
        <v>109</v>
      </c>
      <c r="E688" s="202">
        <v>0</v>
      </c>
      <c r="F688" s="202">
        <v>0</v>
      </c>
      <c r="G688" s="202">
        <v>0</v>
      </c>
      <c r="H688" s="202">
        <v>0</v>
      </c>
      <c r="I688" s="202">
        <v>0</v>
      </c>
      <c r="J688" s="202">
        <v>0</v>
      </c>
      <c r="K688" s="202">
        <v>0</v>
      </c>
      <c r="L688" s="202">
        <v>0</v>
      </c>
      <c r="M688" s="202">
        <f t="shared" si="170"/>
        <v>0</v>
      </c>
      <c r="N688" s="183"/>
    </row>
    <row r="689" spans="1:14" ht="60" x14ac:dyDescent="0.2">
      <c r="A689" s="393"/>
      <c r="B689" s="455"/>
      <c r="C689" s="228" t="s">
        <v>6</v>
      </c>
      <c r="D689" s="128" t="s">
        <v>109</v>
      </c>
      <c r="E689" s="202">
        <v>0</v>
      </c>
      <c r="F689" s="202">
        <v>0</v>
      </c>
      <c r="G689" s="202">
        <v>0</v>
      </c>
      <c r="H689" s="202">
        <v>0</v>
      </c>
      <c r="I689" s="202">
        <v>0</v>
      </c>
      <c r="J689" s="202">
        <v>0</v>
      </c>
      <c r="K689" s="202">
        <v>0</v>
      </c>
      <c r="L689" s="202">
        <v>0</v>
      </c>
      <c r="M689" s="202">
        <f t="shared" si="170"/>
        <v>0</v>
      </c>
      <c r="N689" s="183"/>
    </row>
    <row r="690" spans="1:14" ht="54" customHeight="1" x14ac:dyDescent="0.2">
      <c r="A690" s="400"/>
      <c r="B690" s="420"/>
      <c r="C690" s="228" t="s">
        <v>7</v>
      </c>
      <c r="D690" s="128" t="s">
        <v>109</v>
      </c>
      <c r="E690" s="202">
        <v>0</v>
      </c>
      <c r="F690" s="202">
        <v>0</v>
      </c>
      <c r="G690" s="202">
        <v>110</v>
      </c>
      <c r="H690" s="202">
        <v>110</v>
      </c>
      <c r="I690" s="202">
        <v>110</v>
      </c>
      <c r="J690" s="202">
        <v>110</v>
      </c>
      <c r="K690" s="202">
        <v>110</v>
      </c>
      <c r="L690" s="202">
        <v>110</v>
      </c>
      <c r="M690" s="202">
        <f t="shared" si="170"/>
        <v>660</v>
      </c>
      <c r="N690" s="183"/>
    </row>
    <row r="691" spans="1:14" ht="15.75" customHeight="1" x14ac:dyDescent="0.2">
      <c r="A691" s="407" t="s">
        <v>308</v>
      </c>
      <c r="B691" s="419" t="s">
        <v>157</v>
      </c>
      <c r="C691" s="251" t="s">
        <v>3</v>
      </c>
      <c r="D691" s="253">
        <v>785</v>
      </c>
      <c r="E691" s="202">
        <f t="shared" ref="E691:L691" si="179">SUM(E692:E697)</f>
        <v>0</v>
      </c>
      <c r="F691" s="202">
        <f t="shared" si="179"/>
        <v>0</v>
      </c>
      <c r="G691" s="202">
        <f t="shared" si="179"/>
        <v>660</v>
      </c>
      <c r="H691" s="202">
        <f t="shared" si="179"/>
        <v>1099.3399999999999</v>
      </c>
      <c r="I691" s="202">
        <f t="shared" si="179"/>
        <v>660</v>
      </c>
      <c r="J691" s="202">
        <f t="shared" si="179"/>
        <v>660</v>
      </c>
      <c r="K691" s="202">
        <f t="shared" si="179"/>
        <v>660</v>
      </c>
      <c r="L691" s="202">
        <f t="shared" si="179"/>
        <v>660</v>
      </c>
      <c r="M691" s="202">
        <f t="shared" si="170"/>
        <v>4399.34</v>
      </c>
      <c r="N691" s="183"/>
    </row>
    <row r="692" spans="1:14" ht="75" x14ac:dyDescent="0.2">
      <c r="A692" s="393"/>
      <c r="B692" s="455"/>
      <c r="C692" s="228" t="s">
        <v>114</v>
      </c>
      <c r="D692" s="128" t="s">
        <v>109</v>
      </c>
      <c r="E692" s="202">
        <v>0</v>
      </c>
      <c r="F692" s="202">
        <v>0</v>
      </c>
      <c r="G692" s="202">
        <v>0</v>
      </c>
      <c r="H692" s="202">
        <v>0</v>
      </c>
      <c r="I692" s="202">
        <v>0</v>
      </c>
      <c r="J692" s="202">
        <v>0</v>
      </c>
      <c r="K692" s="202">
        <v>0</v>
      </c>
      <c r="L692" s="202">
        <v>0</v>
      </c>
      <c r="M692" s="202">
        <f t="shared" si="170"/>
        <v>0</v>
      </c>
      <c r="N692" s="183"/>
    </row>
    <row r="693" spans="1:14" x14ac:dyDescent="0.2">
      <c r="A693" s="393"/>
      <c r="B693" s="455"/>
      <c r="C693" s="228" t="s">
        <v>4</v>
      </c>
      <c r="D693" s="128">
        <v>785</v>
      </c>
      <c r="E693" s="202">
        <v>0</v>
      </c>
      <c r="F693" s="202">
        <v>0</v>
      </c>
      <c r="G693" s="202">
        <f>600</f>
        <v>600</v>
      </c>
      <c r="H693" s="202">
        <f>600+399.4</f>
        <v>999.4</v>
      </c>
      <c r="I693" s="202">
        <v>600</v>
      </c>
      <c r="J693" s="202">
        <v>600</v>
      </c>
      <c r="K693" s="202">
        <v>600</v>
      </c>
      <c r="L693" s="202">
        <v>600</v>
      </c>
      <c r="M693" s="202">
        <f t="shared" si="170"/>
        <v>3999.4</v>
      </c>
      <c r="N693" s="183"/>
    </row>
    <row r="694" spans="1:14" ht="45" x14ac:dyDescent="0.2">
      <c r="A694" s="393"/>
      <c r="B694" s="455"/>
      <c r="C694" s="228" t="s">
        <v>15</v>
      </c>
      <c r="D694" s="128" t="s">
        <v>109</v>
      </c>
      <c r="E694" s="202">
        <v>0</v>
      </c>
      <c r="F694" s="202">
        <v>0</v>
      </c>
      <c r="G694" s="202">
        <v>0</v>
      </c>
      <c r="H694" s="202">
        <v>0</v>
      </c>
      <c r="I694" s="202">
        <v>0</v>
      </c>
      <c r="J694" s="202">
        <v>0</v>
      </c>
      <c r="K694" s="202">
        <v>0</v>
      </c>
      <c r="L694" s="202">
        <v>0</v>
      </c>
      <c r="M694" s="202">
        <f t="shared" si="170"/>
        <v>0</v>
      </c>
      <c r="N694" s="183"/>
    </row>
    <row r="695" spans="1:14" ht="60" x14ac:dyDescent="0.2">
      <c r="A695" s="393"/>
      <c r="B695" s="455"/>
      <c r="C695" s="228" t="s">
        <v>5</v>
      </c>
      <c r="D695" s="128" t="s">
        <v>109</v>
      </c>
      <c r="E695" s="202">
        <v>0</v>
      </c>
      <c r="F695" s="202">
        <v>0</v>
      </c>
      <c r="G695" s="202">
        <v>0</v>
      </c>
      <c r="H695" s="202">
        <v>0</v>
      </c>
      <c r="I695" s="202">
        <v>0</v>
      </c>
      <c r="J695" s="202">
        <v>0</v>
      </c>
      <c r="K695" s="202">
        <v>0</v>
      </c>
      <c r="L695" s="202">
        <v>0</v>
      </c>
      <c r="M695" s="202">
        <f t="shared" si="170"/>
        <v>0</v>
      </c>
      <c r="N695" s="183"/>
    </row>
    <row r="696" spans="1:14" ht="60" x14ac:dyDescent="0.2">
      <c r="A696" s="393"/>
      <c r="B696" s="455"/>
      <c r="C696" s="228" t="s">
        <v>6</v>
      </c>
      <c r="D696" s="128" t="s">
        <v>109</v>
      </c>
      <c r="E696" s="202">
        <v>0</v>
      </c>
      <c r="F696" s="202">
        <v>0</v>
      </c>
      <c r="G696" s="202">
        <v>0</v>
      </c>
      <c r="H696" s="202">
        <v>0</v>
      </c>
      <c r="I696" s="202">
        <v>0</v>
      </c>
      <c r="J696" s="202">
        <v>0</v>
      </c>
      <c r="K696" s="202">
        <v>0</v>
      </c>
      <c r="L696" s="202">
        <v>0</v>
      </c>
      <c r="M696" s="202">
        <f t="shared" si="170"/>
        <v>0</v>
      </c>
      <c r="N696" s="183"/>
    </row>
    <row r="697" spans="1:14" ht="48.75" customHeight="1" x14ac:dyDescent="0.2">
      <c r="A697" s="400"/>
      <c r="B697" s="420"/>
      <c r="C697" s="228" t="s">
        <v>7</v>
      </c>
      <c r="D697" s="128" t="s">
        <v>109</v>
      </c>
      <c r="E697" s="202">
        <v>0</v>
      </c>
      <c r="F697" s="202">
        <v>0</v>
      </c>
      <c r="G697" s="202">
        <v>60</v>
      </c>
      <c r="H697" s="202">
        <f>60+39.94</f>
        <v>99.94</v>
      </c>
      <c r="I697" s="202">
        <v>60</v>
      </c>
      <c r="J697" s="202">
        <v>60</v>
      </c>
      <c r="K697" s="202">
        <v>60</v>
      </c>
      <c r="L697" s="202">
        <v>60</v>
      </c>
      <c r="M697" s="202">
        <f t="shared" si="170"/>
        <v>399.94</v>
      </c>
      <c r="N697" s="183"/>
    </row>
    <row r="698" spans="1:14" ht="15.75" x14ac:dyDescent="0.2">
      <c r="A698" s="407" t="s">
        <v>133</v>
      </c>
      <c r="B698" s="419" t="s">
        <v>239</v>
      </c>
      <c r="C698" s="251" t="s">
        <v>3</v>
      </c>
      <c r="D698" s="253">
        <v>779</v>
      </c>
      <c r="E698" s="202">
        <f t="shared" ref="E698:L704" si="180">E705</f>
        <v>0</v>
      </c>
      <c r="F698" s="202">
        <f t="shared" si="180"/>
        <v>0</v>
      </c>
      <c r="G698" s="202">
        <f t="shared" si="180"/>
        <v>0</v>
      </c>
      <c r="H698" s="202">
        <f t="shared" si="180"/>
        <v>0</v>
      </c>
      <c r="I698" s="202">
        <f t="shared" si="180"/>
        <v>0</v>
      </c>
      <c r="J698" s="202">
        <f t="shared" si="180"/>
        <v>0</v>
      </c>
      <c r="K698" s="202">
        <f t="shared" si="180"/>
        <v>0</v>
      </c>
      <c r="L698" s="202">
        <f t="shared" si="180"/>
        <v>0</v>
      </c>
      <c r="M698" s="202">
        <f t="shared" si="170"/>
        <v>0</v>
      </c>
      <c r="N698" s="183"/>
    </row>
    <row r="699" spans="1:14" ht="75" x14ac:dyDescent="0.2">
      <c r="A699" s="393"/>
      <c r="B699" s="455"/>
      <c r="C699" s="228" t="s">
        <v>114</v>
      </c>
      <c r="D699" s="128" t="s">
        <v>109</v>
      </c>
      <c r="E699" s="202">
        <f t="shared" si="180"/>
        <v>0</v>
      </c>
      <c r="F699" s="202">
        <f t="shared" si="180"/>
        <v>0</v>
      </c>
      <c r="G699" s="202">
        <f t="shared" si="180"/>
        <v>0</v>
      </c>
      <c r="H699" s="202">
        <f t="shared" si="180"/>
        <v>0</v>
      </c>
      <c r="I699" s="202">
        <f t="shared" si="180"/>
        <v>0</v>
      </c>
      <c r="J699" s="202">
        <f t="shared" si="180"/>
        <v>0</v>
      </c>
      <c r="K699" s="202">
        <f t="shared" si="180"/>
        <v>0</v>
      </c>
      <c r="L699" s="202">
        <f t="shared" si="180"/>
        <v>0</v>
      </c>
      <c r="M699" s="202">
        <f t="shared" si="170"/>
        <v>0</v>
      </c>
      <c r="N699" s="183"/>
    </row>
    <row r="700" spans="1:14" ht="27.75" customHeight="1" x14ac:dyDescent="0.2">
      <c r="A700" s="393"/>
      <c r="B700" s="455"/>
      <c r="C700" s="228" t="s">
        <v>4</v>
      </c>
      <c r="D700" s="128">
        <v>779</v>
      </c>
      <c r="E700" s="202">
        <f t="shared" si="180"/>
        <v>0</v>
      </c>
      <c r="F700" s="202">
        <f t="shared" si="180"/>
        <v>0</v>
      </c>
      <c r="G700" s="202">
        <f t="shared" si="180"/>
        <v>0</v>
      </c>
      <c r="H700" s="202">
        <f t="shared" si="180"/>
        <v>0</v>
      </c>
      <c r="I700" s="202">
        <f t="shared" si="180"/>
        <v>0</v>
      </c>
      <c r="J700" s="202">
        <f t="shared" si="180"/>
        <v>0</v>
      </c>
      <c r="K700" s="202">
        <f t="shared" si="180"/>
        <v>0</v>
      </c>
      <c r="L700" s="202">
        <f t="shared" si="180"/>
        <v>0</v>
      </c>
      <c r="M700" s="202">
        <f t="shared" si="170"/>
        <v>0</v>
      </c>
      <c r="N700" s="183"/>
    </row>
    <row r="701" spans="1:14" ht="45" x14ac:dyDescent="0.2">
      <c r="A701" s="393"/>
      <c r="B701" s="455"/>
      <c r="C701" s="228" t="s">
        <v>15</v>
      </c>
      <c r="D701" s="128" t="s">
        <v>109</v>
      </c>
      <c r="E701" s="202">
        <f t="shared" si="180"/>
        <v>0</v>
      </c>
      <c r="F701" s="202">
        <f t="shared" si="180"/>
        <v>0</v>
      </c>
      <c r="G701" s="202">
        <f t="shared" si="180"/>
        <v>0</v>
      </c>
      <c r="H701" s="202">
        <f t="shared" si="180"/>
        <v>0</v>
      </c>
      <c r="I701" s="202">
        <f t="shared" si="180"/>
        <v>0</v>
      </c>
      <c r="J701" s="202">
        <f t="shared" si="180"/>
        <v>0</v>
      </c>
      <c r="K701" s="202">
        <f t="shared" si="180"/>
        <v>0</v>
      </c>
      <c r="L701" s="202">
        <f t="shared" si="180"/>
        <v>0</v>
      </c>
      <c r="M701" s="202">
        <f t="shared" si="170"/>
        <v>0</v>
      </c>
      <c r="N701" s="183"/>
    </row>
    <row r="702" spans="1:14" ht="60" x14ac:dyDescent="0.2">
      <c r="A702" s="393"/>
      <c r="B702" s="455"/>
      <c r="C702" s="228" t="s">
        <v>5</v>
      </c>
      <c r="D702" s="128" t="s">
        <v>109</v>
      </c>
      <c r="E702" s="202">
        <f t="shared" si="180"/>
        <v>0</v>
      </c>
      <c r="F702" s="202">
        <f t="shared" si="180"/>
        <v>0</v>
      </c>
      <c r="G702" s="202">
        <f t="shared" si="180"/>
        <v>0</v>
      </c>
      <c r="H702" s="202">
        <f>H709</f>
        <v>0</v>
      </c>
      <c r="I702" s="202">
        <f t="shared" si="180"/>
        <v>0</v>
      </c>
      <c r="J702" s="202">
        <f t="shared" si="180"/>
        <v>0</v>
      </c>
      <c r="K702" s="202">
        <f t="shared" si="180"/>
        <v>0</v>
      </c>
      <c r="L702" s="202">
        <f t="shared" si="180"/>
        <v>0</v>
      </c>
      <c r="M702" s="202">
        <f t="shared" si="170"/>
        <v>0</v>
      </c>
      <c r="N702" s="183"/>
    </row>
    <row r="703" spans="1:14" ht="60" x14ac:dyDescent="0.2">
      <c r="A703" s="393"/>
      <c r="B703" s="455"/>
      <c r="C703" s="228" t="s">
        <v>6</v>
      </c>
      <c r="D703" s="128" t="s">
        <v>109</v>
      </c>
      <c r="E703" s="202">
        <f t="shared" si="180"/>
        <v>0</v>
      </c>
      <c r="F703" s="202">
        <f t="shared" si="180"/>
        <v>0</v>
      </c>
      <c r="G703" s="202">
        <f t="shared" si="180"/>
        <v>0</v>
      </c>
      <c r="H703" s="202">
        <f t="shared" si="180"/>
        <v>0</v>
      </c>
      <c r="I703" s="202">
        <f t="shared" si="180"/>
        <v>0</v>
      </c>
      <c r="J703" s="202">
        <f t="shared" si="180"/>
        <v>0</v>
      </c>
      <c r="K703" s="202">
        <f t="shared" si="180"/>
        <v>0</v>
      </c>
      <c r="L703" s="202">
        <f t="shared" si="180"/>
        <v>0</v>
      </c>
      <c r="M703" s="202">
        <f t="shared" si="170"/>
        <v>0</v>
      </c>
      <c r="N703" s="183"/>
    </row>
    <row r="704" spans="1:14" ht="49.5" customHeight="1" x14ac:dyDescent="0.2">
      <c r="A704" s="400"/>
      <c r="B704" s="420"/>
      <c r="C704" s="228" t="s">
        <v>7</v>
      </c>
      <c r="D704" s="128" t="s">
        <v>109</v>
      </c>
      <c r="E704" s="202">
        <f t="shared" si="180"/>
        <v>0</v>
      </c>
      <c r="F704" s="202">
        <f t="shared" si="180"/>
        <v>0</v>
      </c>
      <c r="G704" s="202">
        <f t="shared" si="180"/>
        <v>0</v>
      </c>
      <c r="H704" s="202">
        <f t="shared" si="180"/>
        <v>0</v>
      </c>
      <c r="I704" s="202">
        <f t="shared" si="180"/>
        <v>0</v>
      </c>
      <c r="J704" s="202">
        <f t="shared" si="180"/>
        <v>0</v>
      </c>
      <c r="K704" s="202">
        <f t="shared" si="180"/>
        <v>0</v>
      </c>
      <c r="L704" s="202">
        <f t="shared" si="180"/>
        <v>0</v>
      </c>
      <c r="M704" s="202">
        <f t="shared" si="170"/>
        <v>0</v>
      </c>
      <c r="N704" s="183"/>
    </row>
    <row r="705" spans="1:14" ht="15.75" customHeight="1" x14ac:dyDescent="0.2">
      <c r="A705" s="407" t="s">
        <v>309</v>
      </c>
      <c r="B705" s="419" t="s">
        <v>115</v>
      </c>
      <c r="C705" s="251" t="s">
        <v>3</v>
      </c>
      <c r="D705" s="253">
        <v>779</v>
      </c>
      <c r="E705" s="202">
        <v>0</v>
      </c>
      <c r="F705" s="202">
        <v>0</v>
      </c>
      <c r="G705" s="202">
        <v>0</v>
      </c>
      <c r="H705" s="202">
        <v>0</v>
      </c>
      <c r="I705" s="202">
        <v>0</v>
      </c>
      <c r="J705" s="202">
        <v>0</v>
      </c>
      <c r="K705" s="202">
        <v>0</v>
      </c>
      <c r="L705" s="202">
        <v>0</v>
      </c>
      <c r="M705" s="202">
        <f t="shared" si="170"/>
        <v>0</v>
      </c>
      <c r="N705" s="183"/>
    </row>
    <row r="706" spans="1:14" ht="75" x14ac:dyDescent="0.2">
      <c r="A706" s="393"/>
      <c r="B706" s="455"/>
      <c r="C706" s="228" t="s">
        <v>114</v>
      </c>
      <c r="D706" s="128" t="s">
        <v>109</v>
      </c>
      <c r="E706" s="202">
        <v>0</v>
      </c>
      <c r="F706" s="202">
        <v>0</v>
      </c>
      <c r="G706" s="202">
        <v>0</v>
      </c>
      <c r="H706" s="202">
        <v>0</v>
      </c>
      <c r="I706" s="202">
        <v>0</v>
      </c>
      <c r="J706" s="202">
        <v>0</v>
      </c>
      <c r="K706" s="202">
        <v>0</v>
      </c>
      <c r="L706" s="202">
        <v>0</v>
      </c>
      <c r="M706" s="202">
        <f t="shared" si="170"/>
        <v>0</v>
      </c>
      <c r="N706" s="183"/>
    </row>
    <row r="707" spans="1:14" x14ac:dyDescent="0.2">
      <c r="A707" s="393"/>
      <c r="B707" s="455"/>
      <c r="C707" s="228" t="s">
        <v>4</v>
      </c>
      <c r="D707" s="128">
        <v>779</v>
      </c>
      <c r="E707" s="202">
        <v>0</v>
      </c>
      <c r="F707" s="202">
        <v>0</v>
      </c>
      <c r="G707" s="202">
        <v>0</v>
      </c>
      <c r="H707" s="202">
        <v>0</v>
      </c>
      <c r="I707" s="202">
        <v>0</v>
      </c>
      <c r="J707" s="202">
        <v>0</v>
      </c>
      <c r="K707" s="202">
        <v>0</v>
      </c>
      <c r="L707" s="202">
        <v>0</v>
      </c>
      <c r="M707" s="202">
        <f t="shared" si="170"/>
        <v>0</v>
      </c>
      <c r="N707" s="183"/>
    </row>
    <row r="708" spans="1:14" ht="45" x14ac:dyDescent="0.2">
      <c r="A708" s="393"/>
      <c r="B708" s="455"/>
      <c r="C708" s="228" t="s">
        <v>15</v>
      </c>
      <c r="D708" s="128" t="s">
        <v>109</v>
      </c>
      <c r="E708" s="202">
        <v>0</v>
      </c>
      <c r="F708" s="202">
        <v>0</v>
      </c>
      <c r="G708" s="202">
        <v>0</v>
      </c>
      <c r="H708" s="202">
        <v>0</v>
      </c>
      <c r="I708" s="202">
        <v>0</v>
      </c>
      <c r="J708" s="202">
        <v>0</v>
      </c>
      <c r="K708" s="202">
        <v>0</v>
      </c>
      <c r="L708" s="202">
        <v>0</v>
      </c>
      <c r="M708" s="202">
        <f t="shared" si="170"/>
        <v>0</v>
      </c>
      <c r="N708" s="183"/>
    </row>
    <row r="709" spans="1:14" ht="60" x14ac:dyDescent="0.2">
      <c r="A709" s="393"/>
      <c r="B709" s="455"/>
      <c r="C709" s="228" t="s">
        <v>5</v>
      </c>
      <c r="D709" s="128" t="s">
        <v>109</v>
      </c>
      <c r="E709" s="202">
        <v>0</v>
      </c>
      <c r="F709" s="202">
        <v>0</v>
      </c>
      <c r="G709" s="202">
        <v>0</v>
      </c>
      <c r="H709" s="202">
        <v>0</v>
      </c>
      <c r="I709" s="202">
        <v>0</v>
      </c>
      <c r="J709" s="202">
        <v>0</v>
      </c>
      <c r="K709" s="202">
        <v>0</v>
      </c>
      <c r="L709" s="202">
        <v>0</v>
      </c>
      <c r="M709" s="202">
        <f t="shared" si="170"/>
        <v>0</v>
      </c>
      <c r="N709" s="183"/>
    </row>
    <row r="710" spans="1:14" ht="60" x14ac:dyDescent="0.2">
      <c r="A710" s="393"/>
      <c r="B710" s="455"/>
      <c r="C710" s="228" t="s">
        <v>6</v>
      </c>
      <c r="D710" s="128" t="s">
        <v>109</v>
      </c>
      <c r="E710" s="202">
        <v>0</v>
      </c>
      <c r="F710" s="202">
        <v>0</v>
      </c>
      <c r="G710" s="202">
        <v>0</v>
      </c>
      <c r="H710" s="202">
        <v>0</v>
      </c>
      <c r="I710" s="202">
        <v>0</v>
      </c>
      <c r="J710" s="202">
        <v>0</v>
      </c>
      <c r="K710" s="202">
        <v>0</v>
      </c>
      <c r="L710" s="202">
        <v>0</v>
      </c>
      <c r="M710" s="202">
        <f t="shared" si="170"/>
        <v>0</v>
      </c>
      <c r="N710" s="183"/>
    </row>
    <row r="711" spans="1:14" ht="55.5" customHeight="1" x14ac:dyDescent="0.2">
      <c r="A711" s="400"/>
      <c r="B711" s="420"/>
      <c r="C711" s="228" t="s">
        <v>7</v>
      </c>
      <c r="D711" s="128" t="s">
        <v>109</v>
      </c>
      <c r="E711" s="202">
        <v>0</v>
      </c>
      <c r="F711" s="202">
        <v>0</v>
      </c>
      <c r="G711" s="202">
        <v>0</v>
      </c>
      <c r="H711" s="202">
        <v>0</v>
      </c>
      <c r="I711" s="202">
        <v>0</v>
      </c>
      <c r="J711" s="202">
        <v>0</v>
      </c>
      <c r="K711" s="202">
        <v>0</v>
      </c>
      <c r="L711" s="202">
        <v>0</v>
      </c>
      <c r="M711" s="202">
        <f t="shared" si="170"/>
        <v>0</v>
      </c>
      <c r="N711" s="183"/>
    </row>
    <row r="712" spans="1:14" ht="15.75" x14ac:dyDescent="0.2">
      <c r="A712" s="407" t="s">
        <v>310</v>
      </c>
      <c r="B712" s="419" t="s">
        <v>240</v>
      </c>
      <c r="C712" s="251" t="s">
        <v>3</v>
      </c>
      <c r="D712" s="253">
        <v>789</v>
      </c>
      <c r="E712" s="202">
        <f t="shared" ref="E712:L718" si="181">E719+E726+E733</f>
        <v>0</v>
      </c>
      <c r="F712" s="202">
        <f t="shared" si="181"/>
        <v>0</v>
      </c>
      <c r="G712" s="202">
        <f t="shared" si="181"/>
        <v>0</v>
      </c>
      <c r="H712" s="202">
        <f t="shared" si="181"/>
        <v>0</v>
      </c>
      <c r="I712" s="202">
        <f t="shared" si="181"/>
        <v>0</v>
      </c>
      <c r="J712" s="202">
        <f t="shared" si="181"/>
        <v>0</v>
      </c>
      <c r="K712" s="202">
        <f t="shared" si="181"/>
        <v>0</v>
      </c>
      <c r="L712" s="202">
        <f t="shared" si="181"/>
        <v>0</v>
      </c>
      <c r="M712" s="202">
        <f t="shared" ref="M712:M739" si="182">SUM(E712:L712)</f>
        <v>0</v>
      </c>
      <c r="N712" s="183"/>
    </row>
    <row r="713" spans="1:14" ht="75" x14ac:dyDescent="0.2">
      <c r="A713" s="393"/>
      <c r="B713" s="455"/>
      <c r="C713" s="228" t="s">
        <v>114</v>
      </c>
      <c r="D713" s="128" t="s">
        <v>109</v>
      </c>
      <c r="E713" s="202">
        <f t="shared" si="181"/>
        <v>0</v>
      </c>
      <c r="F713" s="202">
        <f t="shared" si="181"/>
        <v>0</v>
      </c>
      <c r="G713" s="202">
        <f t="shared" si="181"/>
        <v>0</v>
      </c>
      <c r="H713" s="202">
        <f t="shared" si="181"/>
        <v>0</v>
      </c>
      <c r="I713" s="202">
        <f t="shared" si="181"/>
        <v>0</v>
      </c>
      <c r="J713" s="202">
        <f t="shared" si="181"/>
        <v>0</v>
      </c>
      <c r="K713" s="202">
        <f t="shared" si="181"/>
        <v>0</v>
      </c>
      <c r="L713" s="202">
        <f t="shared" si="181"/>
        <v>0</v>
      </c>
      <c r="M713" s="202">
        <f t="shared" si="182"/>
        <v>0</v>
      </c>
      <c r="N713" s="183"/>
    </row>
    <row r="714" spans="1:14" x14ac:dyDescent="0.2">
      <c r="A714" s="393"/>
      <c r="B714" s="455"/>
      <c r="C714" s="228" t="s">
        <v>4</v>
      </c>
      <c r="D714" s="128">
        <v>789</v>
      </c>
      <c r="E714" s="202">
        <f t="shared" si="181"/>
        <v>0</v>
      </c>
      <c r="F714" s="202">
        <f t="shared" si="181"/>
        <v>0</v>
      </c>
      <c r="G714" s="202">
        <f t="shared" si="181"/>
        <v>0</v>
      </c>
      <c r="H714" s="202">
        <f t="shared" si="181"/>
        <v>0</v>
      </c>
      <c r="I714" s="202">
        <f t="shared" si="181"/>
        <v>0</v>
      </c>
      <c r="J714" s="202">
        <f t="shared" si="181"/>
        <v>0</v>
      </c>
      <c r="K714" s="202">
        <f t="shared" si="181"/>
        <v>0</v>
      </c>
      <c r="L714" s="202">
        <f t="shared" si="181"/>
        <v>0</v>
      </c>
      <c r="M714" s="202">
        <f t="shared" si="182"/>
        <v>0</v>
      </c>
      <c r="N714" s="183"/>
    </row>
    <row r="715" spans="1:14" ht="55.5" customHeight="1" x14ac:dyDescent="0.2">
      <c r="A715" s="393"/>
      <c r="B715" s="455"/>
      <c r="C715" s="228" t="s">
        <v>15</v>
      </c>
      <c r="D715" s="128" t="s">
        <v>109</v>
      </c>
      <c r="E715" s="202">
        <f t="shared" si="181"/>
        <v>0</v>
      </c>
      <c r="F715" s="202">
        <f t="shared" si="181"/>
        <v>0</v>
      </c>
      <c r="G715" s="202">
        <f t="shared" si="181"/>
        <v>0</v>
      </c>
      <c r="H715" s="202">
        <f t="shared" si="181"/>
        <v>0</v>
      </c>
      <c r="I715" s="202">
        <f t="shared" si="181"/>
        <v>0</v>
      </c>
      <c r="J715" s="202">
        <f t="shared" si="181"/>
        <v>0</v>
      </c>
      <c r="K715" s="202">
        <f t="shared" si="181"/>
        <v>0</v>
      </c>
      <c r="L715" s="202">
        <f t="shared" si="181"/>
        <v>0</v>
      </c>
      <c r="M715" s="202">
        <f t="shared" si="182"/>
        <v>0</v>
      </c>
      <c r="N715" s="183"/>
    </row>
    <row r="716" spans="1:14" ht="60" x14ac:dyDescent="0.2">
      <c r="A716" s="393"/>
      <c r="B716" s="455"/>
      <c r="C716" s="228" t="s">
        <v>5</v>
      </c>
      <c r="D716" s="128" t="s">
        <v>109</v>
      </c>
      <c r="E716" s="202">
        <f t="shared" si="181"/>
        <v>0</v>
      </c>
      <c r="F716" s="202">
        <f t="shared" si="181"/>
        <v>0</v>
      </c>
      <c r="G716" s="202">
        <f t="shared" si="181"/>
        <v>0</v>
      </c>
      <c r="H716" s="202">
        <f t="shared" si="181"/>
        <v>0</v>
      </c>
      <c r="I716" s="202">
        <f t="shared" si="181"/>
        <v>0</v>
      </c>
      <c r="J716" s="202">
        <f t="shared" si="181"/>
        <v>0</v>
      </c>
      <c r="K716" s="202">
        <f t="shared" si="181"/>
        <v>0</v>
      </c>
      <c r="L716" s="202">
        <f t="shared" si="181"/>
        <v>0</v>
      </c>
      <c r="M716" s="202">
        <f t="shared" si="182"/>
        <v>0</v>
      </c>
      <c r="N716" s="183"/>
    </row>
    <row r="717" spans="1:14" ht="60" x14ac:dyDescent="0.2">
      <c r="A717" s="393"/>
      <c r="B717" s="455"/>
      <c r="C717" s="228" t="s">
        <v>6</v>
      </c>
      <c r="D717" s="128" t="s">
        <v>109</v>
      </c>
      <c r="E717" s="202">
        <f t="shared" si="181"/>
        <v>0</v>
      </c>
      <c r="F717" s="202">
        <f t="shared" si="181"/>
        <v>0</v>
      </c>
      <c r="G717" s="202">
        <f t="shared" si="181"/>
        <v>0</v>
      </c>
      <c r="H717" s="202">
        <f t="shared" si="181"/>
        <v>0</v>
      </c>
      <c r="I717" s="202">
        <f t="shared" si="181"/>
        <v>0</v>
      </c>
      <c r="J717" s="202">
        <f t="shared" si="181"/>
        <v>0</v>
      </c>
      <c r="K717" s="202">
        <f t="shared" si="181"/>
        <v>0</v>
      </c>
      <c r="L717" s="202">
        <f t="shared" si="181"/>
        <v>0</v>
      </c>
      <c r="M717" s="202">
        <f t="shared" si="182"/>
        <v>0</v>
      </c>
      <c r="N717" s="183"/>
    </row>
    <row r="718" spans="1:14" ht="50.25" customHeight="1" x14ac:dyDescent="0.2">
      <c r="A718" s="400"/>
      <c r="B718" s="420"/>
      <c r="C718" s="228" t="s">
        <v>7</v>
      </c>
      <c r="D718" s="128" t="s">
        <v>109</v>
      </c>
      <c r="E718" s="202">
        <f t="shared" si="181"/>
        <v>0</v>
      </c>
      <c r="F718" s="202">
        <f t="shared" si="181"/>
        <v>0</v>
      </c>
      <c r="G718" s="202">
        <f t="shared" si="181"/>
        <v>0</v>
      </c>
      <c r="H718" s="202">
        <f t="shared" si="181"/>
        <v>0</v>
      </c>
      <c r="I718" s="202">
        <f t="shared" si="181"/>
        <v>0</v>
      </c>
      <c r="J718" s="202">
        <f t="shared" si="181"/>
        <v>0</v>
      </c>
      <c r="K718" s="202">
        <f t="shared" si="181"/>
        <v>0</v>
      </c>
      <c r="L718" s="202">
        <f t="shared" si="181"/>
        <v>0</v>
      </c>
      <c r="M718" s="202">
        <f t="shared" si="182"/>
        <v>0</v>
      </c>
      <c r="N718" s="183"/>
    </row>
    <row r="719" spans="1:14" ht="15.75" customHeight="1" x14ac:dyDescent="0.2">
      <c r="A719" s="407" t="s">
        <v>311</v>
      </c>
      <c r="B719" s="419" t="s">
        <v>138</v>
      </c>
      <c r="C719" s="251" t="s">
        <v>3</v>
      </c>
      <c r="D719" s="253">
        <v>789</v>
      </c>
      <c r="E719" s="202">
        <v>0</v>
      </c>
      <c r="F719" s="202">
        <v>0</v>
      </c>
      <c r="G719" s="202">
        <v>0</v>
      </c>
      <c r="H719" s="202">
        <v>0</v>
      </c>
      <c r="I719" s="202">
        <v>0</v>
      </c>
      <c r="J719" s="202">
        <v>0</v>
      </c>
      <c r="K719" s="202">
        <v>0</v>
      </c>
      <c r="L719" s="202">
        <v>0</v>
      </c>
      <c r="M719" s="202">
        <f t="shared" si="182"/>
        <v>0</v>
      </c>
      <c r="N719" s="183"/>
    </row>
    <row r="720" spans="1:14" ht="83.25" customHeight="1" x14ac:dyDescent="0.2">
      <c r="A720" s="393"/>
      <c r="B720" s="455"/>
      <c r="C720" s="228" t="s">
        <v>114</v>
      </c>
      <c r="D720" s="128" t="s">
        <v>109</v>
      </c>
      <c r="E720" s="202">
        <v>0</v>
      </c>
      <c r="F720" s="202">
        <v>0</v>
      </c>
      <c r="G720" s="202">
        <v>0</v>
      </c>
      <c r="H720" s="202">
        <v>0</v>
      </c>
      <c r="I720" s="202">
        <v>0</v>
      </c>
      <c r="J720" s="202">
        <v>0</v>
      </c>
      <c r="K720" s="202">
        <v>0</v>
      </c>
      <c r="L720" s="202">
        <v>0</v>
      </c>
      <c r="M720" s="202">
        <f t="shared" si="182"/>
        <v>0</v>
      </c>
      <c r="N720" s="183"/>
    </row>
    <row r="721" spans="1:14" ht="21.75" customHeight="1" x14ac:dyDescent="0.2">
      <c r="A721" s="393"/>
      <c r="B721" s="455"/>
      <c r="C721" s="228" t="s">
        <v>4</v>
      </c>
      <c r="D721" s="128">
        <v>789</v>
      </c>
      <c r="E721" s="202">
        <v>0</v>
      </c>
      <c r="F721" s="202">
        <v>0</v>
      </c>
      <c r="G721" s="202">
        <v>0</v>
      </c>
      <c r="H721" s="202">
        <v>0</v>
      </c>
      <c r="I721" s="202">
        <v>0</v>
      </c>
      <c r="J721" s="202">
        <v>0</v>
      </c>
      <c r="K721" s="202">
        <v>0</v>
      </c>
      <c r="L721" s="202">
        <v>0</v>
      </c>
      <c r="M721" s="202">
        <f t="shared" si="182"/>
        <v>0</v>
      </c>
      <c r="N721" s="183"/>
    </row>
    <row r="722" spans="1:14" ht="54.75" customHeight="1" x14ac:dyDescent="0.2">
      <c r="A722" s="393"/>
      <c r="B722" s="455"/>
      <c r="C722" s="228" t="s">
        <v>15</v>
      </c>
      <c r="D722" s="128" t="s">
        <v>109</v>
      </c>
      <c r="E722" s="202">
        <v>0</v>
      </c>
      <c r="F722" s="202">
        <v>0</v>
      </c>
      <c r="G722" s="202">
        <v>0</v>
      </c>
      <c r="H722" s="202">
        <v>0</v>
      </c>
      <c r="I722" s="202">
        <v>0</v>
      </c>
      <c r="J722" s="202">
        <v>0</v>
      </c>
      <c r="K722" s="202">
        <v>0</v>
      </c>
      <c r="L722" s="202">
        <v>0</v>
      </c>
      <c r="M722" s="202">
        <f t="shared" si="182"/>
        <v>0</v>
      </c>
      <c r="N722" s="183"/>
    </row>
    <row r="723" spans="1:14" ht="60" x14ac:dyDescent="0.2">
      <c r="A723" s="393"/>
      <c r="B723" s="455"/>
      <c r="C723" s="228" t="s">
        <v>5</v>
      </c>
      <c r="D723" s="128" t="s">
        <v>109</v>
      </c>
      <c r="E723" s="202">
        <v>0</v>
      </c>
      <c r="F723" s="202">
        <v>0</v>
      </c>
      <c r="G723" s="202">
        <v>0</v>
      </c>
      <c r="H723" s="202">
        <v>0</v>
      </c>
      <c r="I723" s="202">
        <v>0</v>
      </c>
      <c r="J723" s="202">
        <v>0</v>
      </c>
      <c r="K723" s="202">
        <v>0</v>
      </c>
      <c r="L723" s="202">
        <v>0</v>
      </c>
      <c r="M723" s="202">
        <f t="shared" si="182"/>
        <v>0</v>
      </c>
      <c r="N723" s="183"/>
    </row>
    <row r="724" spans="1:14" ht="60" x14ac:dyDescent="0.2">
      <c r="A724" s="393"/>
      <c r="B724" s="455"/>
      <c r="C724" s="228" t="s">
        <v>6</v>
      </c>
      <c r="D724" s="128" t="s">
        <v>109</v>
      </c>
      <c r="E724" s="202">
        <v>0</v>
      </c>
      <c r="F724" s="202">
        <v>0</v>
      </c>
      <c r="G724" s="202">
        <v>0</v>
      </c>
      <c r="H724" s="202">
        <v>0</v>
      </c>
      <c r="I724" s="202">
        <v>0</v>
      </c>
      <c r="J724" s="202">
        <v>0</v>
      </c>
      <c r="K724" s="202">
        <v>0</v>
      </c>
      <c r="L724" s="202">
        <v>0</v>
      </c>
      <c r="M724" s="202">
        <f t="shared" si="182"/>
        <v>0</v>
      </c>
      <c r="N724" s="183"/>
    </row>
    <row r="725" spans="1:14" ht="47.25" customHeight="1" x14ac:dyDescent="0.2">
      <c r="A725" s="400"/>
      <c r="B725" s="420"/>
      <c r="C725" s="228" t="s">
        <v>7</v>
      </c>
      <c r="D725" s="128" t="s">
        <v>109</v>
      </c>
      <c r="E725" s="202">
        <v>0</v>
      </c>
      <c r="F725" s="202">
        <v>0</v>
      </c>
      <c r="G725" s="202">
        <v>0</v>
      </c>
      <c r="H725" s="202">
        <v>0</v>
      </c>
      <c r="I725" s="202">
        <v>0</v>
      </c>
      <c r="J725" s="202">
        <v>0</v>
      </c>
      <c r="K725" s="202">
        <v>0</v>
      </c>
      <c r="L725" s="202">
        <v>0</v>
      </c>
      <c r="M725" s="202">
        <f t="shared" si="182"/>
        <v>0</v>
      </c>
      <c r="N725" s="183"/>
    </row>
    <row r="726" spans="1:14" ht="15.75" customHeight="1" x14ac:dyDescent="0.2">
      <c r="A726" s="407" t="s">
        <v>312</v>
      </c>
      <c r="B726" s="419" t="s">
        <v>116</v>
      </c>
      <c r="C726" s="251" t="s">
        <v>3</v>
      </c>
      <c r="D726" s="253">
        <v>789</v>
      </c>
      <c r="E726" s="202">
        <v>0</v>
      </c>
      <c r="F726" s="202">
        <v>0</v>
      </c>
      <c r="G726" s="202">
        <v>0</v>
      </c>
      <c r="H726" s="202">
        <v>0</v>
      </c>
      <c r="I726" s="202">
        <v>0</v>
      </c>
      <c r="J726" s="202">
        <v>0</v>
      </c>
      <c r="K726" s="202">
        <v>0</v>
      </c>
      <c r="L726" s="202">
        <v>0</v>
      </c>
      <c r="M726" s="202">
        <f t="shared" si="182"/>
        <v>0</v>
      </c>
      <c r="N726" s="183"/>
    </row>
    <row r="727" spans="1:14" ht="75" x14ac:dyDescent="0.2">
      <c r="A727" s="393"/>
      <c r="B727" s="455"/>
      <c r="C727" s="228" t="s">
        <v>114</v>
      </c>
      <c r="D727" s="128" t="s">
        <v>109</v>
      </c>
      <c r="E727" s="202">
        <v>0</v>
      </c>
      <c r="F727" s="202">
        <v>0</v>
      </c>
      <c r="G727" s="202">
        <v>0</v>
      </c>
      <c r="H727" s="202">
        <v>0</v>
      </c>
      <c r="I727" s="202">
        <v>0</v>
      </c>
      <c r="J727" s="202">
        <v>0</v>
      </c>
      <c r="K727" s="202">
        <v>0</v>
      </c>
      <c r="L727" s="202">
        <v>0</v>
      </c>
      <c r="M727" s="202">
        <f t="shared" si="182"/>
        <v>0</v>
      </c>
      <c r="N727" s="183"/>
    </row>
    <row r="728" spans="1:14" ht="36.75" customHeight="1" x14ac:dyDescent="0.2">
      <c r="A728" s="393"/>
      <c r="B728" s="455"/>
      <c r="C728" s="228" t="s">
        <v>4</v>
      </c>
      <c r="D728" s="128">
        <v>789</v>
      </c>
      <c r="E728" s="202">
        <v>0</v>
      </c>
      <c r="F728" s="202">
        <v>0</v>
      </c>
      <c r="G728" s="202">
        <v>0</v>
      </c>
      <c r="H728" s="202">
        <v>0</v>
      </c>
      <c r="I728" s="202">
        <v>0</v>
      </c>
      <c r="J728" s="202">
        <v>0</v>
      </c>
      <c r="K728" s="202">
        <v>0</v>
      </c>
      <c r="L728" s="202">
        <v>0</v>
      </c>
      <c r="M728" s="202">
        <f t="shared" si="182"/>
        <v>0</v>
      </c>
      <c r="N728" s="183"/>
    </row>
    <row r="729" spans="1:14" ht="45" x14ac:dyDescent="0.2">
      <c r="A729" s="393"/>
      <c r="B729" s="455"/>
      <c r="C729" s="228" t="s">
        <v>15</v>
      </c>
      <c r="D729" s="128" t="s">
        <v>109</v>
      </c>
      <c r="E729" s="202">
        <v>0</v>
      </c>
      <c r="F729" s="202">
        <v>0</v>
      </c>
      <c r="G729" s="202">
        <v>0</v>
      </c>
      <c r="H729" s="202">
        <v>0</v>
      </c>
      <c r="I729" s="202">
        <v>0</v>
      </c>
      <c r="J729" s="202">
        <v>0</v>
      </c>
      <c r="K729" s="202">
        <v>0</v>
      </c>
      <c r="L729" s="202">
        <v>0</v>
      </c>
      <c r="M729" s="202">
        <f t="shared" si="182"/>
        <v>0</v>
      </c>
      <c r="N729" s="183"/>
    </row>
    <row r="730" spans="1:14" ht="60" x14ac:dyDescent="0.2">
      <c r="A730" s="393"/>
      <c r="B730" s="455"/>
      <c r="C730" s="228" t="s">
        <v>5</v>
      </c>
      <c r="D730" s="128" t="s">
        <v>109</v>
      </c>
      <c r="E730" s="202">
        <v>0</v>
      </c>
      <c r="F730" s="202">
        <v>0</v>
      </c>
      <c r="G730" s="202">
        <v>0</v>
      </c>
      <c r="H730" s="202">
        <v>0</v>
      </c>
      <c r="I730" s="202">
        <v>0</v>
      </c>
      <c r="J730" s="202">
        <v>0</v>
      </c>
      <c r="K730" s="202">
        <v>0</v>
      </c>
      <c r="L730" s="202">
        <v>0</v>
      </c>
      <c r="M730" s="202">
        <f t="shared" si="182"/>
        <v>0</v>
      </c>
      <c r="N730" s="183"/>
    </row>
    <row r="731" spans="1:14" ht="60" x14ac:dyDescent="0.2">
      <c r="A731" s="393"/>
      <c r="B731" s="455"/>
      <c r="C731" s="228" t="s">
        <v>6</v>
      </c>
      <c r="D731" s="128" t="s">
        <v>109</v>
      </c>
      <c r="E731" s="202">
        <v>0</v>
      </c>
      <c r="F731" s="202">
        <v>0</v>
      </c>
      <c r="G731" s="202">
        <v>0</v>
      </c>
      <c r="H731" s="202">
        <v>0</v>
      </c>
      <c r="I731" s="202">
        <v>0</v>
      </c>
      <c r="J731" s="202">
        <v>0</v>
      </c>
      <c r="K731" s="202">
        <v>0</v>
      </c>
      <c r="L731" s="202">
        <v>0</v>
      </c>
      <c r="M731" s="202">
        <f t="shared" si="182"/>
        <v>0</v>
      </c>
      <c r="N731" s="183"/>
    </row>
    <row r="732" spans="1:14" ht="52.5" customHeight="1" x14ac:dyDescent="0.2">
      <c r="A732" s="400"/>
      <c r="B732" s="420"/>
      <c r="C732" s="228" t="s">
        <v>7</v>
      </c>
      <c r="D732" s="128" t="s">
        <v>109</v>
      </c>
      <c r="E732" s="202">
        <v>0</v>
      </c>
      <c r="F732" s="202">
        <v>0</v>
      </c>
      <c r="G732" s="202">
        <v>0</v>
      </c>
      <c r="H732" s="202">
        <v>0</v>
      </c>
      <c r="I732" s="202">
        <v>0</v>
      </c>
      <c r="J732" s="202">
        <v>0</v>
      </c>
      <c r="K732" s="202">
        <v>0</v>
      </c>
      <c r="L732" s="202">
        <v>0</v>
      </c>
      <c r="M732" s="202">
        <f t="shared" si="182"/>
        <v>0</v>
      </c>
      <c r="N732" s="183"/>
    </row>
    <row r="733" spans="1:14" ht="15.75" customHeight="1" x14ac:dyDescent="0.2">
      <c r="A733" s="407" t="s">
        <v>313</v>
      </c>
      <c r="B733" s="419" t="s">
        <v>117</v>
      </c>
      <c r="C733" s="251" t="s">
        <v>3</v>
      </c>
      <c r="D733" s="253">
        <v>789</v>
      </c>
      <c r="E733" s="202">
        <v>0</v>
      </c>
      <c r="F733" s="202">
        <v>0</v>
      </c>
      <c r="G733" s="202">
        <v>0</v>
      </c>
      <c r="H733" s="202">
        <v>0</v>
      </c>
      <c r="I733" s="202">
        <v>0</v>
      </c>
      <c r="J733" s="202">
        <v>0</v>
      </c>
      <c r="K733" s="202">
        <v>0</v>
      </c>
      <c r="L733" s="202">
        <v>0</v>
      </c>
      <c r="M733" s="202">
        <f t="shared" si="182"/>
        <v>0</v>
      </c>
      <c r="N733" s="183"/>
    </row>
    <row r="734" spans="1:14" ht="75" x14ac:dyDescent="0.2">
      <c r="A734" s="393"/>
      <c r="B734" s="455"/>
      <c r="C734" s="228" t="s">
        <v>114</v>
      </c>
      <c r="D734" s="128" t="s">
        <v>109</v>
      </c>
      <c r="E734" s="202">
        <v>0</v>
      </c>
      <c r="F734" s="202">
        <v>0</v>
      </c>
      <c r="G734" s="202">
        <v>0</v>
      </c>
      <c r="H734" s="202">
        <v>0</v>
      </c>
      <c r="I734" s="202">
        <v>0</v>
      </c>
      <c r="J734" s="202">
        <v>0</v>
      </c>
      <c r="K734" s="202">
        <v>0</v>
      </c>
      <c r="L734" s="202">
        <v>0</v>
      </c>
      <c r="M734" s="202">
        <f t="shared" si="182"/>
        <v>0</v>
      </c>
      <c r="N734" s="183"/>
    </row>
    <row r="735" spans="1:14" x14ac:dyDescent="0.2">
      <c r="A735" s="393"/>
      <c r="B735" s="455"/>
      <c r="C735" s="228" t="s">
        <v>4</v>
      </c>
      <c r="D735" s="128">
        <v>789</v>
      </c>
      <c r="E735" s="202">
        <v>0</v>
      </c>
      <c r="F735" s="202">
        <v>0</v>
      </c>
      <c r="G735" s="202">
        <v>0</v>
      </c>
      <c r="H735" s="202">
        <v>0</v>
      </c>
      <c r="I735" s="202">
        <v>0</v>
      </c>
      <c r="J735" s="202">
        <v>0</v>
      </c>
      <c r="K735" s="202">
        <v>0</v>
      </c>
      <c r="L735" s="202">
        <v>0</v>
      </c>
      <c r="M735" s="202">
        <f t="shared" si="182"/>
        <v>0</v>
      </c>
      <c r="N735" s="183"/>
    </row>
    <row r="736" spans="1:14" ht="45" x14ac:dyDescent="0.2">
      <c r="A736" s="393"/>
      <c r="B736" s="455"/>
      <c r="C736" s="228" t="s">
        <v>15</v>
      </c>
      <c r="D736" s="128" t="s">
        <v>109</v>
      </c>
      <c r="E736" s="202">
        <v>0</v>
      </c>
      <c r="F736" s="202">
        <v>0</v>
      </c>
      <c r="G736" s="202">
        <v>0</v>
      </c>
      <c r="H736" s="202">
        <v>0</v>
      </c>
      <c r="I736" s="202">
        <v>0</v>
      </c>
      <c r="J736" s="202">
        <v>0</v>
      </c>
      <c r="K736" s="202">
        <v>0</v>
      </c>
      <c r="L736" s="202">
        <v>0</v>
      </c>
      <c r="M736" s="202">
        <f t="shared" si="182"/>
        <v>0</v>
      </c>
      <c r="N736" s="183"/>
    </row>
    <row r="737" spans="1:14" ht="60" x14ac:dyDescent="0.2">
      <c r="A737" s="393"/>
      <c r="B737" s="455"/>
      <c r="C737" s="228" t="s">
        <v>5</v>
      </c>
      <c r="D737" s="128" t="s">
        <v>109</v>
      </c>
      <c r="E737" s="202">
        <v>0</v>
      </c>
      <c r="F737" s="202">
        <v>0</v>
      </c>
      <c r="G737" s="202">
        <v>0</v>
      </c>
      <c r="H737" s="202">
        <v>0</v>
      </c>
      <c r="I737" s="202">
        <v>0</v>
      </c>
      <c r="J737" s="202">
        <v>0</v>
      </c>
      <c r="K737" s="202">
        <v>0</v>
      </c>
      <c r="L737" s="202">
        <v>0</v>
      </c>
      <c r="M737" s="202">
        <f t="shared" si="182"/>
        <v>0</v>
      </c>
      <c r="N737" s="183"/>
    </row>
    <row r="738" spans="1:14" ht="60" x14ac:dyDescent="0.2">
      <c r="A738" s="393"/>
      <c r="B738" s="455"/>
      <c r="C738" s="228" t="s">
        <v>6</v>
      </c>
      <c r="D738" s="128" t="s">
        <v>109</v>
      </c>
      <c r="E738" s="202">
        <v>0</v>
      </c>
      <c r="F738" s="202">
        <v>0</v>
      </c>
      <c r="G738" s="202">
        <v>0</v>
      </c>
      <c r="H738" s="202">
        <v>0</v>
      </c>
      <c r="I738" s="202">
        <v>0</v>
      </c>
      <c r="J738" s="202">
        <v>0</v>
      </c>
      <c r="K738" s="202">
        <v>0</v>
      </c>
      <c r="L738" s="202">
        <v>0</v>
      </c>
      <c r="M738" s="202">
        <f t="shared" si="182"/>
        <v>0</v>
      </c>
      <c r="N738" s="183"/>
    </row>
    <row r="739" spans="1:14" ht="47.25" customHeight="1" x14ac:dyDescent="0.2">
      <c r="A739" s="400"/>
      <c r="B739" s="420"/>
      <c r="C739" s="228" t="s">
        <v>7</v>
      </c>
      <c r="D739" s="128" t="s">
        <v>109</v>
      </c>
      <c r="E739" s="202">
        <v>0</v>
      </c>
      <c r="F739" s="202">
        <v>0</v>
      </c>
      <c r="G739" s="202">
        <v>0</v>
      </c>
      <c r="H739" s="202">
        <v>0</v>
      </c>
      <c r="I739" s="202">
        <v>0</v>
      </c>
      <c r="J739" s="202">
        <v>0</v>
      </c>
      <c r="K739" s="202">
        <v>0</v>
      </c>
      <c r="L739" s="202">
        <v>0</v>
      </c>
      <c r="M739" s="202">
        <f t="shared" si="182"/>
        <v>0</v>
      </c>
      <c r="N739" s="183"/>
    </row>
    <row r="740" spans="1:14" ht="15.75" customHeight="1" x14ac:dyDescent="0.2">
      <c r="A740" s="469" t="s">
        <v>13</v>
      </c>
      <c r="B740" s="423" t="s">
        <v>242</v>
      </c>
      <c r="C740" s="251" t="s">
        <v>3</v>
      </c>
      <c r="D740" s="253">
        <v>789</v>
      </c>
      <c r="E740" s="202">
        <f>E747+E754+E761+E768</f>
        <v>0</v>
      </c>
      <c r="F740" s="202">
        <f t="shared" ref="F740:L740" si="183">F747+F754+F761+F768</f>
        <v>0</v>
      </c>
      <c r="G740" s="202">
        <f t="shared" si="183"/>
        <v>0</v>
      </c>
      <c r="H740" s="202">
        <f t="shared" si="183"/>
        <v>19060</v>
      </c>
      <c r="I740" s="202">
        <f t="shared" si="183"/>
        <v>19060</v>
      </c>
      <c r="J740" s="202">
        <f t="shared" si="183"/>
        <v>19060</v>
      </c>
      <c r="K740" s="202">
        <f t="shared" si="183"/>
        <v>19060</v>
      </c>
      <c r="L740" s="202">
        <f t="shared" si="183"/>
        <v>19060</v>
      </c>
      <c r="M740" s="202">
        <f>SUM(H740:L740)</f>
        <v>95300</v>
      </c>
      <c r="N740" s="183"/>
    </row>
    <row r="741" spans="1:14" ht="83.25" customHeight="1" x14ac:dyDescent="0.2">
      <c r="A741" s="470"/>
      <c r="B741" s="424"/>
      <c r="C741" s="228" t="s">
        <v>114</v>
      </c>
      <c r="D741" s="128" t="s">
        <v>109</v>
      </c>
      <c r="E741" s="202">
        <f t="shared" ref="E741:L746" si="184">E748+E755+E762+E769</f>
        <v>0</v>
      </c>
      <c r="F741" s="202">
        <f t="shared" si="184"/>
        <v>0</v>
      </c>
      <c r="G741" s="202">
        <f t="shared" si="184"/>
        <v>0</v>
      </c>
      <c r="H741" s="202">
        <f t="shared" si="184"/>
        <v>0</v>
      </c>
      <c r="I741" s="202">
        <f t="shared" si="184"/>
        <v>0</v>
      </c>
      <c r="J741" s="202">
        <f t="shared" si="184"/>
        <v>0</v>
      </c>
      <c r="K741" s="202">
        <f t="shared" si="184"/>
        <v>0</v>
      </c>
      <c r="L741" s="202">
        <f t="shared" si="184"/>
        <v>0</v>
      </c>
      <c r="M741" s="202">
        <f t="shared" ref="M741:M746" si="185">SUM(H741:K741)</f>
        <v>0</v>
      </c>
      <c r="N741" s="183"/>
    </row>
    <row r="742" spans="1:14" ht="24.75" customHeight="1" x14ac:dyDescent="0.2">
      <c r="A742" s="470"/>
      <c r="B742" s="424"/>
      <c r="C742" s="228" t="s">
        <v>4</v>
      </c>
      <c r="D742" s="128">
        <v>789</v>
      </c>
      <c r="E742" s="202">
        <f>E749+E756+E763+E770</f>
        <v>0</v>
      </c>
      <c r="F742" s="202">
        <f t="shared" si="184"/>
        <v>0</v>
      </c>
      <c r="G742" s="202">
        <f t="shared" si="184"/>
        <v>0</v>
      </c>
      <c r="H742" s="202">
        <f t="shared" si="184"/>
        <v>19060</v>
      </c>
      <c r="I742" s="202">
        <f t="shared" si="184"/>
        <v>19060</v>
      </c>
      <c r="J742" s="202">
        <f t="shared" si="184"/>
        <v>19060</v>
      </c>
      <c r="K742" s="202">
        <f t="shared" si="184"/>
        <v>19060</v>
      </c>
      <c r="L742" s="202">
        <f t="shared" si="184"/>
        <v>19060</v>
      </c>
      <c r="M742" s="202">
        <f>SUM(H742:L742)</f>
        <v>95300</v>
      </c>
      <c r="N742" s="183"/>
    </row>
    <row r="743" spans="1:14" ht="45" x14ac:dyDescent="0.2">
      <c r="A743" s="470"/>
      <c r="B743" s="424"/>
      <c r="C743" s="228" t="s">
        <v>15</v>
      </c>
      <c r="D743" s="128" t="s">
        <v>109</v>
      </c>
      <c r="E743" s="202">
        <f t="shared" si="184"/>
        <v>0</v>
      </c>
      <c r="F743" s="202">
        <f t="shared" si="184"/>
        <v>0</v>
      </c>
      <c r="G743" s="202">
        <f t="shared" si="184"/>
        <v>0</v>
      </c>
      <c r="H743" s="202">
        <f t="shared" si="184"/>
        <v>0</v>
      </c>
      <c r="I743" s="202">
        <f t="shared" si="184"/>
        <v>0</v>
      </c>
      <c r="J743" s="202">
        <f t="shared" si="184"/>
        <v>0</v>
      </c>
      <c r="K743" s="202">
        <f t="shared" si="184"/>
        <v>0</v>
      </c>
      <c r="L743" s="202">
        <f t="shared" si="184"/>
        <v>0</v>
      </c>
      <c r="M743" s="202">
        <f t="shared" si="185"/>
        <v>0</v>
      </c>
      <c r="N743" s="183"/>
    </row>
    <row r="744" spans="1:14" ht="60" x14ac:dyDescent="0.2">
      <c r="A744" s="470"/>
      <c r="B744" s="424"/>
      <c r="C744" s="228" t="s">
        <v>5</v>
      </c>
      <c r="D744" s="128" t="s">
        <v>109</v>
      </c>
      <c r="E744" s="202">
        <f t="shared" si="184"/>
        <v>0</v>
      </c>
      <c r="F744" s="202">
        <f t="shared" si="184"/>
        <v>0</v>
      </c>
      <c r="G744" s="202">
        <f t="shared" si="184"/>
        <v>0</v>
      </c>
      <c r="H744" s="202">
        <f t="shared" si="184"/>
        <v>0</v>
      </c>
      <c r="I744" s="202">
        <f t="shared" si="184"/>
        <v>0</v>
      </c>
      <c r="J744" s="202">
        <f t="shared" si="184"/>
        <v>0</v>
      </c>
      <c r="K744" s="202">
        <f t="shared" si="184"/>
        <v>0</v>
      </c>
      <c r="L744" s="202">
        <f t="shared" si="184"/>
        <v>0</v>
      </c>
      <c r="M744" s="202">
        <f t="shared" si="185"/>
        <v>0</v>
      </c>
      <c r="N744" s="183"/>
    </row>
    <row r="745" spans="1:14" ht="60" x14ac:dyDescent="0.2">
      <c r="A745" s="470"/>
      <c r="B745" s="424"/>
      <c r="C745" s="228" t="s">
        <v>6</v>
      </c>
      <c r="D745" s="128" t="s">
        <v>109</v>
      </c>
      <c r="E745" s="202">
        <f t="shared" si="184"/>
        <v>0</v>
      </c>
      <c r="F745" s="202">
        <f t="shared" si="184"/>
        <v>0</v>
      </c>
      <c r="G745" s="202">
        <f t="shared" si="184"/>
        <v>0</v>
      </c>
      <c r="H745" s="202">
        <f t="shared" si="184"/>
        <v>0</v>
      </c>
      <c r="I745" s="202">
        <f t="shared" si="184"/>
        <v>0</v>
      </c>
      <c r="J745" s="202">
        <f t="shared" si="184"/>
        <v>0</v>
      </c>
      <c r="K745" s="202">
        <f t="shared" si="184"/>
        <v>0</v>
      </c>
      <c r="L745" s="202">
        <f t="shared" si="184"/>
        <v>0</v>
      </c>
      <c r="M745" s="202">
        <f t="shared" si="185"/>
        <v>0</v>
      </c>
      <c r="N745" s="183"/>
    </row>
    <row r="746" spans="1:14" ht="51.75" customHeight="1" x14ac:dyDescent="0.2">
      <c r="A746" s="471"/>
      <c r="B746" s="424"/>
      <c r="C746" s="228" t="s">
        <v>7</v>
      </c>
      <c r="D746" s="128" t="s">
        <v>109</v>
      </c>
      <c r="E746" s="202">
        <f t="shared" si="184"/>
        <v>0</v>
      </c>
      <c r="F746" s="202">
        <f t="shared" si="184"/>
        <v>0</v>
      </c>
      <c r="G746" s="202">
        <f t="shared" si="184"/>
        <v>0</v>
      </c>
      <c r="H746" s="202">
        <f t="shared" si="184"/>
        <v>0</v>
      </c>
      <c r="I746" s="202">
        <f t="shared" si="184"/>
        <v>0</v>
      </c>
      <c r="J746" s="202">
        <f t="shared" si="184"/>
        <v>0</v>
      </c>
      <c r="K746" s="202">
        <f t="shared" si="184"/>
        <v>0</v>
      </c>
      <c r="L746" s="202">
        <f t="shared" si="184"/>
        <v>0</v>
      </c>
      <c r="M746" s="202">
        <f t="shared" si="185"/>
        <v>0</v>
      </c>
      <c r="N746" s="183"/>
    </row>
    <row r="747" spans="1:14" ht="15.75" customHeight="1" x14ac:dyDescent="0.2">
      <c r="A747" s="407" t="s">
        <v>134</v>
      </c>
      <c r="B747" s="460" t="s">
        <v>243</v>
      </c>
      <c r="C747" s="251" t="s">
        <v>3</v>
      </c>
      <c r="D747" s="253">
        <v>789</v>
      </c>
      <c r="E747" s="202">
        <v>0</v>
      </c>
      <c r="F747" s="202">
        <v>0</v>
      </c>
      <c r="G747" s="202">
        <v>0</v>
      </c>
      <c r="H747" s="202">
        <f>H748+H749+H750+H751+H752+H753</f>
        <v>8060</v>
      </c>
      <c r="I747" s="202">
        <f>I748+I749+I750+I751+I752+I753</f>
        <v>8060</v>
      </c>
      <c r="J747" s="202">
        <f>J748+J749+J750+J751+J752+J753</f>
        <v>8060</v>
      </c>
      <c r="K747" s="202">
        <f>K748+K749+K750+K751+K752+K753</f>
        <v>8060</v>
      </c>
      <c r="L747" s="202">
        <f>L749</f>
        <v>8060</v>
      </c>
      <c r="M747" s="202">
        <f>SUM(H747:L747)</f>
        <v>40300</v>
      </c>
      <c r="N747" s="183"/>
    </row>
    <row r="748" spans="1:14" ht="75" x14ac:dyDescent="0.2">
      <c r="A748" s="393"/>
      <c r="B748" s="460"/>
      <c r="C748" s="228" t="s">
        <v>114</v>
      </c>
      <c r="D748" s="128" t="s">
        <v>109</v>
      </c>
      <c r="E748" s="202">
        <v>0</v>
      </c>
      <c r="F748" s="202">
        <v>0</v>
      </c>
      <c r="G748" s="202">
        <v>0</v>
      </c>
      <c r="H748" s="202">
        <v>0</v>
      </c>
      <c r="I748" s="202">
        <v>0</v>
      </c>
      <c r="J748" s="202">
        <v>0</v>
      </c>
      <c r="K748" s="202">
        <v>0</v>
      </c>
      <c r="L748" s="202">
        <v>0</v>
      </c>
      <c r="M748" s="202">
        <f>SUM(H748:K748)</f>
        <v>0</v>
      </c>
      <c r="N748" s="183"/>
    </row>
    <row r="749" spans="1:14" x14ac:dyDescent="0.2">
      <c r="A749" s="393"/>
      <c r="B749" s="460"/>
      <c r="C749" s="228" t="s">
        <v>4</v>
      </c>
      <c r="D749" s="128">
        <v>789</v>
      </c>
      <c r="E749" s="202">
        <v>0</v>
      </c>
      <c r="F749" s="202">
        <v>0</v>
      </c>
      <c r="G749" s="202">
        <v>0</v>
      </c>
      <c r="H749" s="202">
        <v>8060</v>
      </c>
      <c r="I749" s="202">
        <v>8060</v>
      </c>
      <c r="J749" s="202">
        <v>8060</v>
      </c>
      <c r="K749" s="202">
        <v>8060</v>
      </c>
      <c r="L749" s="202">
        <v>8060</v>
      </c>
      <c r="M749" s="202">
        <f>SUM(H749:L749)</f>
        <v>40300</v>
      </c>
      <c r="N749" s="183"/>
    </row>
    <row r="750" spans="1:14" ht="45" x14ac:dyDescent="0.2">
      <c r="A750" s="393"/>
      <c r="B750" s="460"/>
      <c r="C750" s="228" t="s">
        <v>15</v>
      </c>
      <c r="D750" s="128" t="s">
        <v>109</v>
      </c>
      <c r="E750" s="202">
        <v>0</v>
      </c>
      <c r="F750" s="202">
        <v>0</v>
      </c>
      <c r="G750" s="202">
        <v>0</v>
      </c>
      <c r="H750" s="202">
        <v>0</v>
      </c>
      <c r="I750" s="202">
        <v>0</v>
      </c>
      <c r="J750" s="202">
        <v>0</v>
      </c>
      <c r="K750" s="202">
        <v>0</v>
      </c>
      <c r="L750" s="202">
        <v>0</v>
      </c>
      <c r="M750" s="202">
        <f>SUM(H750:K750)</f>
        <v>0</v>
      </c>
      <c r="N750" s="183"/>
    </row>
    <row r="751" spans="1:14" ht="60" x14ac:dyDescent="0.2">
      <c r="A751" s="393"/>
      <c r="B751" s="460"/>
      <c r="C751" s="228" t="s">
        <v>5</v>
      </c>
      <c r="D751" s="128" t="s">
        <v>109</v>
      </c>
      <c r="E751" s="202">
        <v>0</v>
      </c>
      <c r="F751" s="202">
        <v>0</v>
      </c>
      <c r="G751" s="202">
        <v>0</v>
      </c>
      <c r="H751" s="202">
        <v>0</v>
      </c>
      <c r="I751" s="202">
        <v>0</v>
      </c>
      <c r="J751" s="202">
        <v>0</v>
      </c>
      <c r="K751" s="202">
        <v>0</v>
      </c>
      <c r="L751" s="202">
        <v>0</v>
      </c>
      <c r="M751" s="202">
        <f>SUM(H751:K751)</f>
        <v>0</v>
      </c>
      <c r="N751" s="183"/>
    </row>
    <row r="752" spans="1:14" ht="60" x14ac:dyDescent="0.2">
      <c r="A752" s="393"/>
      <c r="B752" s="460"/>
      <c r="C752" s="228" t="s">
        <v>6</v>
      </c>
      <c r="D752" s="128" t="s">
        <v>109</v>
      </c>
      <c r="E752" s="202">
        <v>0</v>
      </c>
      <c r="F752" s="202">
        <v>0</v>
      </c>
      <c r="G752" s="202">
        <v>0</v>
      </c>
      <c r="H752" s="202">
        <v>0</v>
      </c>
      <c r="I752" s="202">
        <v>0</v>
      </c>
      <c r="J752" s="202">
        <v>0</v>
      </c>
      <c r="K752" s="202">
        <v>0</v>
      </c>
      <c r="L752" s="202">
        <v>0</v>
      </c>
      <c r="M752" s="202">
        <f>SUM(H752:K752)</f>
        <v>0</v>
      </c>
      <c r="N752" s="183"/>
    </row>
    <row r="753" spans="1:14" ht="51" customHeight="1" x14ac:dyDescent="0.2">
      <c r="A753" s="400"/>
      <c r="B753" s="460"/>
      <c r="C753" s="228" t="s">
        <v>7</v>
      </c>
      <c r="D753" s="128" t="s">
        <v>109</v>
      </c>
      <c r="E753" s="202">
        <v>0</v>
      </c>
      <c r="F753" s="202">
        <v>0</v>
      </c>
      <c r="G753" s="202">
        <v>0</v>
      </c>
      <c r="H753" s="202">
        <v>0</v>
      </c>
      <c r="I753" s="202">
        <v>0</v>
      </c>
      <c r="J753" s="202">
        <v>0</v>
      </c>
      <c r="K753" s="202">
        <v>0</v>
      </c>
      <c r="L753" s="202">
        <v>0</v>
      </c>
      <c r="M753" s="202">
        <f>SUM(H753:K753)</f>
        <v>0</v>
      </c>
      <c r="N753" s="183"/>
    </row>
    <row r="754" spans="1:14" ht="15.75" customHeight="1" x14ac:dyDescent="0.2">
      <c r="A754" s="407" t="s">
        <v>135</v>
      </c>
      <c r="B754" s="460" t="s">
        <v>244</v>
      </c>
      <c r="C754" s="251" t="s">
        <v>3</v>
      </c>
      <c r="D754" s="253">
        <v>789</v>
      </c>
      <c r="E754" s="202">
        <v>0</v>
      </c>
      <c r="F754" s="202">
        <v>0</v>
      </c>
      <c r="G754" s="202">
        <v>0</v>
      </c>
      <c r="H754" s="202">
        <f>H755+H756+H757+H758+H759+H760</f>
        <v>550</v>
      </c>
      <c r="I754" s="202">
        <f>I755+I756+I757+I758+I759+I760</f>
        <v>550</v>
      </c>
      <c r="J754" s="202">
        <f>J755+J756+J757+J758+J759+J760</f>
        <v>550</v>
      </c>
      <c r="K754" s="202">
        <f>K755+K756+K757+K758+K759+K760</f>
        <v>550</v>
      </c>
      <c r="L754" s="202">
        <f>L756</f>
        <v>550</v>
      </c>
      <c r="M754" s="202">
        <f>SUM(H754:L754)</f>
        <v>2750</v>
      </c>
      <c r="N754" s="183"/>
    </row>
    <row r="755" spans="1:14" ht="75" x14ac:dyDescent="0.2">
      <c r="A755" s="393"/>
      <c r="B755" s="460"/>
      <c r="C755" s="228" t="s">
        <v>114</v>
      </c>
      <c r="D755" s="128" t="s">
        <v>109</v>
      </c>
      <c r="E755" s="202">
        <v>0</v>
      </c>
      <c r="F755" s="202">
        <v>0</v>
      </c>
      <c r="G755" s="202">
        <v>0</v>
      </c>
      <c r="H755" s="202">
        <v>0</v>
      </c>
      <c r="I755" s="202">
        <v>0</v>
      </c>
      <c r="J755" s="202">
        <v>0</v>
      </c>
      <c r="K755" s="202">
        <v>0</v>
      </c>
      <c r="L755" s="202">
        <v>0</v>
      </c>
      <c r="M755" s="202">
        <f>SUM(H755:K755)</f>
        <v>0</v>
      </c>
      <c r="N755" s="183"/>
    </row>
    <row r="756" spans="1:14" x14ac:dyDescent="0.2">
      <c r="A756" s="393"/>
      <c r="B756" s="460"/>
      <c r="C756" s="228" t="s">
        <v>4</v>
      </c>
      <c r="D756" s="128">
        <v>789</v>
      </c>
      <c r="E756" s="202">
        <v>0</v>
      </c>
      <c r="F756" s="202">
        <v>0</v>
      </c>
      <c r="G756" s="202">
        <v>0</v>
      </c>
      <c r="H756" s="202">
        <v>550</v>
      </c>
      <c r="I756" s="202">
        <v>550</v>
      </c>
      <c r="J756" s="202">
        <v>550</v>
      </c>
      <c r="K756" s="202">
        <v>550</v>
      </c>
      <c r="L756" s="202">
        <v>550</v>
      </c>
      <c r="M756" s="202">
        <f>SUM(H756:L756)</f>
        <v>2750</v>
      </c>
      <c r="N756" s="183"/>
    </row>
    <row r="757" spans="1:14" ht="45" x14ac:dyDescent="0.2">
      <c r="A757" s="393"/>
      <c r="B757" s="460"/>
      <c r="C757" s="228" t="s">
        <v>15</v>
      </c>
      <c r="D757" s="128" t="s">
        <v>109</v>
      </c>
      <c r="E757" s="202">
        <v>0</v>
      </c>
      <c r="F757" s="202">
        <v>0</v>
      </c>
      <c r="G757" s="202">
        <v>0</v>
      </c>
      <c r="H757" s="202">
        <v>0</v>
      </c>
      <c r="I757" s="202">
        <v>0</v>
      </c>
      <c r="J757" s="202">
        <v>0</v>
      </c>
      <c r="K757" s="202">
        <v>0</v>
      </c>
      <c r="L757" s="202">
        <v>0</v>
      </c>
      <c r="M757" s="202">
        <f>SUM(H757:K757)</f>
        <v>0</v>
      </c>
      <c r="N757" s="183"/>
    </row>
    <row r="758" spans="1:14" ht="60" x14ac:dyDescent="0.2">
      <c r="A758" s="393"/>
      <c r="B758" s="460"/>
      <c r="C758" s="228" t="s">
        <v>5</v>
      </c>
      <c r="D758" s="128" t="s">
        <v>109</v>
      </c>
      <c r="E758" s="202">
        <v>0</v>
      </c>
      <c r="F758" s="202">
        <v>0</v>
      </c>
      <c r="G758" s="202">
        <v>0</v>
      </c>
      <c r="H758" s="202">
        <v>0</v>
      </c>
      <c r="I758" s="202">
        <v>0</v>
      </c>
      <c r="J758" s="202">
        <v>0</v>
      </c>
      <c r="K758" s="202">
        <v>0</v>
      </c>
      <c r="L758" s="202">
        <v>0</v>
      </c>
      <c r="M758" s="202">
        <f>SUM(H758:K758)</f>
        <v>0</v>
      </c>
      <c r="N758" s="183"/>
    </row>
    <row r="759" spans="1:14" ht="60" x14ac:dyDescent="0.2">
      <c r="A759" s="393"/>
      <c r="B759" s="460"/>
      <c r="C759" s="228" t="s">
        <v>6</v>
      </c>
      <c r="D759" s="128" t="s">
        <v>109</v>
      </c>
      <c r="E759" s="202">
        <v>0</v>
      </c>
      <c r="F759" s="202">
        <v>0</v>
      </c>
      <c r="G759" s="202">
        <v>0</v>
      </c>
      <c r="H759" s="202">
        <v>0</v>
      </c>
      <c r="I759" s="202">
        <v>0</v>
      </c>
      <c r="J759" s="202">
        <v>0</v>
      </c>
      <c r="K759" s="202">
        <v>0</v>
      </c>
      <c r="L759" s="202">
        <v>0</v>
      </c>
      <c r="M759" s="202">
        <f>SUM(H759:K759)</f>
        <v>0</v>
      </c>
      <c r="N759" s="183"/>
    </row>
    <row r="760" spans="1:14" ht="55.5" customHeight="1" x14ac:dyDescent="0.2">
      <c r="A760" s="400"/>
      <c r="B760" s="460"/>
      <c r="C760" s="228" t="s">
        <v>7</v>
      </c>
      <c r="D760" s="128" t="s">
        <v>109</v>
      </c>
      <c r="E760" s="202">
        <v>0</v>
      </c>
      <c r="F760" s="202">
        <v>0</v>
      </c>
      <c r="G760" s="202">
        <v>0</v>
      </c>
      <c r="H760" s="202">
        <v>0</v>
      </c>
      <c r="I760" s="202">
        <v>0</v>
      </c>
      <c r="J760" s="202">
        <v>0</v>
      </c>
      <c r="K760" s="202">
        <v>0</v>
      </c>
      <c r="L760" s="202">
        <v>0</v>
      </c>
      <c r="M760" s="202">
        <f>SUM(H760:K760)</f>
        <v>0</v>
      </c>
      <c r="N760" s="183"/>
    </row>
    <row r="761" spans="1:14" ht="15.75" customHeight="1" x14ac:dyDescent="0.2">
      <c r="A761" s="407" t="s">
        <v>136</v>
      </c>
      <c r="B761" s="460" t="s">
        <v>245</v>
      </c>
      <c r="C761" s="251" t="s">
        <v>3</v>
      </c>
      <c r="D761" s="253">
        <v>789</v>
      </c>
      <c r="E761" s="202">
        <v>0</v>
      </c>
      <c r="F761" s="202">
        <v>0</v>
      </c>
      <c r="G761" s="202">
        <v>0</v>
      </c>
      <c r="H761" s="202">
        <f>H762+H763+H764+H765+H766+H767</f>
        <v>450</v>
      </c>
      <c r="I761" s="202">
        <f>I762+I763+I764+I765+I766+I767</f>
        <v>450</v>
      </c>
      <c r="J761" s="202">
        <f>J762+J763+J764+J765+J766+J767</f>
        <v>450</v>
      </c>
      <c r="K761" s="202">
        <f>K762+K763+K764+K765+K766+K767</f>
        <v>450</v>
      </c>
      <c r="L761" s="202">
        <f>L763</f>
        <v>450</v>
      </c>
      <c r="M761" s="202">
        <f>SUM(H761:L761)</f>
        <v>2250</v>
      </c>
      <c r="N761" s="183"/>
    </row>
    <row r="762" spans="1:14" ht="84.75" customHeight="1" x14ac:dyDescent="0.2">
      <c r="A762" s="393"/>
      <c r="B762" s="460"/>
      <c r="C762" s="228" t="s">
        <v>114</v>
      </c>
      <c r="D762" s="128" t="s">
        <v>109</v>
      </c>
      <c r="E762" s="202">
        <v>0</v>
      </c>
      <c r="F762" s="202">
        <v>0</v>
      </c>
      <c r="G762" s="202">
        <v>0</v>
      </c>
      <c r="H762" s="202">
        <v>0</v>
      </c>
      <c r="I762" s="202">
        <v>0</v>
      </c>
      <c r="J762" s="202">
        <v>0</v>
      </c>
      <c r="K762" s="202">
        <v>0</v>
      </c>
      <c r="L762" s="202">
        <v>0</v>
      </c>
      <c r="M762" s="202">
        <f>SUM(H762:K762)</f>
        <v>0</v>
      </c>
      <c r="N762" s="183"/>
    </row>
    <row r="763" spans="1:14" x14ac:dyDescent="0.2">
      <c r="A763" s="393"/>
      <c r="B763" s="460"/>
      <c r="C763" s="228" t="s">
        <v>4</v>
      </c>
      <c r="D763" s="128">
        <v>789</v>
      </c>
      <c r="E763" s="202">
        <v>0</v>
      </c>
      <c r="F763" s="202">
        <v>0</v>
      </c>
      <c r="G763" s="202">
        <v>0</v>
      </c>
      <c r="H763" s="202">
        <v>450</v>
      </c>
      <c r="I763" s="202">
        <v>450</v>
      </c>
      <c r="J763" s="202">
        <v>450</v>
      </c>
      <c r="K763" s="202">
        <v>450</v>
      </c>
      <c r="L763" s="202">
        <v>450</v>
      </c>
      <c r="M763" s="202">
        <f>SUM(H763:L763)</f>
        <v>2250</v>
      </c>
      <c r="N763" s="183"/>
    </row>
    <row r="764" spans="1:14" ht="45" x14ac:dyDescent="0.2">
      <c r="A764" s="393"/>
      <c r="B764" s="460"/>
      <c r="C764" s="228" t="s">
        <v>15</v>
      </c>
      <c r="D764" s="128" t="s">
        <v>109</v>
      </c>
      <c r="E764" s="202">
        <v>0</v>
      </c>
      <c r="F764" s="202">
        <v>0</v>
      </c>
      <c r="G764" s="202">
        <v>0</v>
      </c>
      <c r="H764" s="202">
        <v>0</v>
      </c>
      <c r="I764" s="202">
        <v>0</v>
      </c>
      <c r="J764" s="202">
        <v>0</v>
      </c>
      <c r="K764" s="202">
        <v>0</v>
      </c>
      <c r="L764" s="202">
        <v>0</v>
      </c>
      <c r="M764" s="202">
        <f>SUM(H764:K764)</f>
        <v>0</v>
      </c>
      <c r="N764" s="183"/>
    </row>
    <row r="765" spans="1:14" ht="60" x14ac:dyDescent="0.2">
      <c r="A765" s="393"/>
      <c r="B765" s="460"/>
      <c r="C765" s="228" t="s">
        <v>5</v>
      </c>
      <c r="D765" s="128" t="s">
        <v>109</v>
      </c>
      <c r="E765" s="202">
        <v>0</v>
      </c>
      <c r="F765" s="202">
        <v>0</v>
      </c>
      <c r="G765" s="202">
        <v>0</v>
      </c>
      <c r="H765" s="202">
        <v>0</v>
      </c>
      <c r="I765" s="202">
        <v>0</v>
      </c>
      <c r="J765" s="202">
        <v>0</v>
      </c>
      <c r="K765" s="202">
        <v>0</v>
      </c>
      <c r="L765" s="202">
        <v>0</v>
      </c>
      <c r="M765" s="202">
        <f>SUM(H765:K765)</f>
        <v>0</v>
      </c>
      <c r="N765" s="183"/>
    </row>
    <row r="766" spans="1:14" ht="60" x14ac:dyDescent="0.2">
      <c r="A766" s="393"/>
      <c r="B766" s="460"/>
      <c r="C766" s="228" t="s">
        <v>6</v>
      </c>
      <c r="D766" s="128" t="s">
        <v>109</v>
      </c>
      <c r="E766" s="202">
        <v>0</v>
      </c>
      <c r="F766" s="202">
        <v>0</v>
      </c>
      <c r="G766" s="202">
        <v>0</v>
      </c>
      <c r="H766" s="202">
        <v>0</v>
      </c>
      <c r="I766" s="202">
        <v>0</v>
      </c>
      <c r="J766" s="202">
        <v>0</v>
      </c>
      <c r="K766" s="202">
        <v>0</v>
      </c>
      <c r="L766" s="202">
        <v>0</v>
      </c>
      <c r="M766" s="202">
        <f>SUM(H766:K766)</f>
        <v>0</v>
      </c>
      <c r="N766" s="183"/>
    </row>
    <row r="767" spans="1:14" ht="51" customHeight="1" x14ac:dyDescent="0.2">
      <c r="A767" s="400"/>
      <c r="B767" s="460"/>
      <c r="C767" s="228" t="s">
        <v>7</v>
      </c>
      <c r="D767" s="128" t="s">
        <v>109</v>
      </c>
      <c r="E767" s="202">
        <v>0</v>
      </c>
      <c r="F767" s="202">
        <v>0</v>
      </c>
      <c r="G767" s="202">
        <v>0</v>
      </c>
      <c r="H767" s="202">
        <v>0</v>
      </c>
      <c r="I767" s="202">
        <v>0</v>
      </c>
      <c r="J767" s="202">
        <v>0</v>
      </c>
      <c r="K767" s="202">
        <v>0</v>
      </c>
      <c r="L767" s="202">
        <v>0</v>
      </c>
      <c r="M767" s="202">
        <f>SUM(H767:K767)</f>
        <v>0</v>
      </c>
      <c r="N767" s="183"/>
    </row>
    <row r="768" spans="1:14" ht="15.75" customHeight="1" x14ac:dyDescent="0.2">
      <c r="A768" s="407" t="s">
        <v>186</v>
      </c>
      <c r="B768" s="460" t="s">
        <v>241</v>
      </c>
      <c r="C768" s="251" t="s">
        <v>3</v>
      </c>
      <c r="D768" s="253">
        <v>789</v>
      </c>
      <c r="E768" s="202">
        <v>0</v>
      </c>
      <c r="F768" s="202">
        <v>0</v>
      </c>
      <c r="G768" s="202">
        <v>0</v>
      </c>
      <c r="H768" s="202">
        <f>H769+H770+H771+H772+H773+H774</f>
        <v>10000</v>
      </c>
      <c r="I768" s="202">
        <f>I769+I770+I771+I772+I773+I774</f>
        <v>10000</v>
      </c>
      <c r="J768" s="202">
        <f>J769+J770+J771+J772+J773+J774</f>
        <v>10000</v>
      </c>
      <c r="K768" s="202">
        <f>K769+K770+K771+K772+K773+K774</f>
        <v>10000</v>
      </c>
      <c r="L768" s="202">
        <f>L770</f>
        <v>10000</v>
      </c>
      <c r="M768" s="202">
        <f>SUM(H768:L768)</f>
        <v>50000</v>
      </c>
      <c r="N768" s="183"/>
    </row>
    <row r="769" spans="1:14" ht="75" x14ac:dyDescent="0.2">
      <c r="A769" s="393"/>
      <c r="B769" s="460"/>
      <c r="C769" s="228" t="s">
        <v>114</v>
      </c>
      <c r="D769" s="128" t="s">
        <v>109</v>
      </c>
      <c r="E769" s="202">
        <v>0</v>
      </c>
      <c r="F769" s="202">
        <v>0</v>
      </c>
      <c r="G769" s="202">
        <v>0</v>
      </c>
      <c r="H769" s="202">
        <v>0</v>
      </c>
      <c r="I769" s="202">
        <v>0</v>
      </c>
      <c r="J769" s="202">
        <v>0</v>
      </c>
      <c r="K769" s="202">
        <v>0</v>
      </c>
      <c r="L769" s="202">
        <v>0</v>
      </c>
      <c r="M769" s="202">
        <f>SUM(H769:K769)</f>
        <v>0</v>
      </c>
      <c r="N769" s="183"/>
    </row>
    <row r="770" spans="1:14" x14ac:dyDescent="0.2">
      <c r="A770" s="393"/>
      <c r="B770" s="460"/>
      <c r="C770" s="228" t="s">
        <v>4</v>
      </c>
      <c r="D770" s="128">
        <v>789</v>
      </c>
      <c r="E770" s="202">
        <v>0</v>
      </c>
      <c r="F770" s="202">
        <v>0</v>
      </c>
      <c r="G770" s="202">
        <v>0</v>
      </c>
      <c r="H770" s="202">
        <v>10000</v>
      </c>
      <c r="I770" s="202">
        <v>10000</v>
      </c>
      <c r="J770" s="202">
        <v>10000</v>
      </c>
      <c r="K770" s="202">
        <v>10000</v>
      </c>
      <c r="L770" s="202">
        <v>10000</v>
      </c>
      <c r="M770" s="202">
        <f>SUM(H770:L770)</f>
        <v>50000</v>
      </c>
      <c r="N770" s="183"/>
    </row>
    <row r="771" spans="1:14" ht="45" x14ac:dyDescent="0.2">
      <c r="A771" s="393"/>
      <c r="B771" s="460"/>
      <c r="C771" s="228" t="s">
        <v>15</v>
      </c>
      <c r="D771" s="128" t="s">
        <v>109</v>
      </c>
      <c r="E771" s="202">
        <v>0</v>
      </c>
      <c r="F771" s="202">
        <v>0</v>
      </c>
      <c r="G771" s="202">
        <v>0</v>
      </c>
      <c r="H771" s="202">
        <v>0</v>
      </c>
      <c r="I771" s="202">
        <v>0</v>
      </c>
      <c r="J771" s="202">
        <v>0</v>
      </c>
      <c r="K771" s="202">
        <v>0</v>
      </c>
      <c r="L771" s="202">
        <v>0</v>
      </c>
      <c r="M771" s="202">
        <f>SUM(H771:K771)</f>
        <v>0</v>
      </c>
      <c r="N771" s="183"/>
    </row>
    <row r="772" spans="1:14" ht="60" x14ac:dyDescent="0.2">
      <c r="A772" s="393"/>
      <c r="B772" s="460"/>
      <c r="C772" s="228" t="s">
        <v>5</v>
      </c>
      <c r="D772" s="128" t="s">
        <v>109</v>
      </c>
      <c r="E772" s="202">
        <v>0</v>
      </c>
      <c r="F772" s="202">
        <v>0</v>
      </c>
      <c r="G772" s="202">
        <v>0</v>
      </c>
      <c r="H772" s="202">
        <v>0</v>
      </c>
      <c r="I772" s="202">
        <v>0</v>
      </c>
      <c r="J772" s="202">
        <v>0</v>
      </c>
      <c r="K772" s="202">
        <v>0</v>
      </c>
      <c r="L772" s="202">
        <v>0</v>
      </c>
      <c r="M772" s="202">
        <f>SUM(H772:K772)</f>
        <v>0</v>
      </c>
      <c r="N772" s="183"/>
    </row>
    <row r="773" spans="1:14" ht="60" x14ac:dyDescent="0.2">
      <c r="A773" s="393"/>
      <c r="B773" s="460"/>
      <c r="C773" s="228" t="s">
        <v>6</v>
      </c>
      <c r="D773" s="128" t="s">
        <v>109</v>
      </c>
      <c r="E773" s="202">
        <v>0</v>
      </c>
      <c r="F773" s="202">
        <v>0</v>
      </c>
      <c r="G773" s="202">
        <v>0</v>
      </c>
      <c r="H773" s="202">
        <v>0</v>
      </c>
      <c r="I773" s="202">
        <v>0</v>
      </c>
      <c r="J773" s="202">
        <v>0</v>
      </c>
      <c r="K773" s="202">
        <v>0</v>
      </c>
      <c r="L773" s="202">
        <v>0</v>
      </c>
      <c r="M773" s="202">
        <f>SUM(H773:K773)</f>
        <v>0</v>
      </c>
      <c r="N773" s="183"/>
    </row>
    <row r="774" spans="1:14" ht="15.75" customHeight="1" x14ac:dyDescent="0.2">
      <c r="A774" s="400"/>
      <c r="B774" s="460"/>
      <c r="C774" s="228" t="s">
        <v>7</v>
      </c>
      <c r="D774" s="128" t="s">
        <v>109</v>
      </c>
      <c r="E774" s="202">
        <v>0</v>
      </c>
      <c r="F774" s="202">
        <v>0</v>
      </c>
      <c r="G774" s="202">
        <v>0</v>
      </c>
      <c r="H774" s="202">
        <v>0</v>
      </c>
      <c r="I774" s="202">
        <v>0</v>
      </c>
      <c r="J774" s="202">
        <v>0</v>
      </c>
      <c r="K774" s="202">
        <v>0</v>
      </c>
      <c r="L774" s="202">
        <v>0</v>
      </c>
      <c r="M774" s="202">
        <f>SUM(H774:K774)</f>
        <v>0</v>
      </c>
      <c r="N774" s="183"/>
    </row>
    <row r="775" spans="1:14" ht="12.75" x14ac:dyDescent="0.2">
      <c r="A775" s="156"/>
      <c r="B775" s="156"/>
      <c r="C775" s="156"/>
      <c r="D775" s="156"/>
      <c r="E775" s="156"/>
      <c r="F775" s="156"/>
      <c r="G775" s="156"/>
      <c r="H775" s="156"/>
      <c r="I775" s="156"/>
      <c r="J775" s="156"/>
      <c r="K775" s="156"/>
      <c r="L775" s="156"/>
      <c r="M775" s="184" t="s">
        <v>355</v>
      </c>
    </row>
    <row r="776" spans="1:14" ht="12.75" x14ac:dyDescent="0.2">
      <c r="A776" s="156"/>
      <c r="B776" s="156"/>
      <c r="C776" s="156"/>
      <c r="D776" s="156"/>
      <c r="E776" s="156"/>
      <c r="F776" s="156"/>
      <c r="G776" s="156"/>
      <c r="H776" s="156"/>
      <c r="I776" s="156"/>
      <c r="J776" s="156"/>
      <c r="K776" s="156"/>
      <c r="L776" s="156"/>
    </row>
    <row r="777" spans="1:14" ht="12.75" x14ac:dyDescent="0.2">
      <c r="A777" s="156"/>
      <c r="B777" s="156"/>
      <c r="C777" s="156"/>
      <c r="D777" s="156"/>
      <c r="E777" s="156"/>
      <c r="F777" s="156"/>
      <c r="G777" s="156"/>
      <c r="H777" s="156"/>
      <c r="I777" s="156"/>
      <c r="J777" s="156"/>
      <c r="K777" s="156"/>
      <c r="L777" s="156"/>
    </row>
    <row r="778" spans="1:14" ht="12.75" x14ac:dyDescent="0.2">
      <c r="A778" s="156"/>
      <c r="B778" s="156"/>
      <c r="C778" s="156"/>
      <c r="D778" s="156"/>
      <c r="E778" s="156"/>
      <c r="F778" s="156"/>
      <c r="G778" s="156"/>
      <c r="H778" s="156"/>
      <c r="I778" s="156"/>
      <c r="J778" s="156"/>
      <c r="K778" s="156"/>
      <c r="L778" s="156"/>
    </row>
    <row r="779" spans="1:14" ht="34.5" customHeight="1" x14ac:dyDescent="0.2">
      <c r="A779" s="156"/>
      <c r="B779" s="156"/>
      <c r="C779" s="156"/>
      <c r="D779" s="156"/>
      <c r="E779" s="156"/>
      <c r="F779" s="156"/>
      <c r="G779" s="156"/>
      <c r="H779" s="156"/>
      <c r="I779" s="156"/>
      <c r="J779" s="156"/>
      <c r="K779" s="156"/>
      <c r="L779" s="156"/>
    </row>
    <row r="780" spans="1:14" ht="12.75" x14ac:dyDescent="0.2">
      <c r="A780" s="156"/>
      <c r="B780" s="156"/>
      <c r="C780" s="156"/>
      <c r="D780" s="156"/>
      <c r="E780" s="156"/>
      <c r="F780" s="156"/>
      <c r="G780" s="156"/>
      <c r="H780" s="156"/>
      <c r="I780" s="156"/>
      <c r="J780" s="156"/>
      <c r="K780" s="156"/>
      <c r="L780" s="156"/>
    </row>
    <row r="781" spans="1:14" ht="16.5" customHeight="1" x14ac:dyDescent="0.2">
      <c r="A781" s="156"/>
      <c r="B781" s="156"/>
      <c r="C781" s="156"/>
      <c r="D781" s="156"/>
      <c r="E781" s="156"/>
      <c r="F781" s="156"/>
      <c r="G781" s="156"/>
      <c r="H781" s="156"/>
      <c r="I781" s="156"/>
      <c r="J781" s="156"/>
      <c r="K781" s="156"/>
      <c r="L781" s="156"/>
    </row>
    <row r="786" spans="1:12" ht="33" customHeight="1" x14ac:dyDescent="0.2"/>
    <row r="788" spans="1:12" ht="17.25" customHeight="1" x14ac:dyDescent="0.2"/>
    <row r="789" spans="1:12" ht="12.75" x14ac:dyDescent="0.2">
      <c r="A789" s="156"/>
      <c r="B789" s="156"/>
      <c r="C789" s="156"/>
      <c r="D789" s="156"/>
      <c r="E789" s="156"/>
      <c r="F789" s="156"/>
      <c r="G789" s="156"/>
      <c r="H789" s="156"/>
      <c r="I789" s="156"/>
      <c r="J789" s="156"/>
      <c r="K789" s="156"/>
      <c r="L789" s="156"/>
    </row>
    <row r="790" spans="1:12" ht="12.75" x14ac:dyDescent="0.2">
      <c r="A790" s="156"/>
      <c r="B790" s="156"/>
      <c r="C790" s="156"/>
      <c r="D790" s="156"/>
      <c r="E790" s="156"/>
      <c r="F790" s="156"/>
      <c r="G790" s="156"/>
      <c r="H790" s="156"/>
      <c r="I790" s="156"/>
      <c r="J790" s="156"/>
      <c r="K790" s="156"/>
      <c r="L790" s="156"/>
    </row>
    <row r="791" spans="1:12" ht="12.75" x14ac:dyDescent="0.2">
      <c r="A791" s="156"/>
      <c r="B791" s="156"/>
      <c r="C791" s="156"/>
      <c r="D791" s="156"/>
      <c r="E791" s="156"/>
      <c r="F791" s="156"/>
      <c r="G791" s="156"/>
      <c r="H791" s="156"/>
      <c r="I791" s="156"/>
      <c r="J791" s="156"/>
      <c r="K791" s="156"/>
      <c r="L791" s="156"/>
    </row>
    <row r="792" spans="1:12" ht="12.75" x14ac:dyDescent="0.2">
      <c r="A792" s="156"/>
      <c r="B792" s="156"/>
      <c r="C792" s="156"/>
      <c r="D792" s="156"/>
      <c r="E792" s="156"/>
      <c r="F792" s="156"/>
      <c r="G792" s="156"/>
      <c r="H792" s="156"/>
      <c r="I792" s="156"/>
      <c r="J792" s="156"/>
      <c r="K792" s="156"/>
      <c r="L792" s="156"/>
    </row>
    <row r="793" spans="1:12" ht="34.5" customHeight="1" x14ac:dyDescent="0.2">
      <c r="A793" s="156"/>
      <c r="B793" s="156"/>
      <c r="C793" s="156"/>
      <c r="D793" s="156"/>
      <c r="E793" s="156"/>
      <c r="F793" s="156"/>
      <c r="G793" s="156"/>
      <c r="H793" s="156"/>
      <c r="I793" s="156"/>
      <c r="J793" s="156"/>
      <c r="K793" s="156"/>
      <c r="L793" s="156"/>
    </row>
    <row r="794" spans="1:12" ht="12.75" x14ac:dyDescent="0.2">
      <c r="A794" s="156"/>
      <c r="B794" s="156"/>
      <c r="C794" s="156"/>
      <c r="D794" s="156"/>
      <c r="E794" s="156"/>
      <c r="F794" s="156"/>
      <c r="G794" s="156"/>
      <c r="H794" s="156"/>
      <c r="I794" s="156"/>
      <c r="J794" s="156"/>
      <c r="K794" s="156"/>
      <c r="L794" s="156"/>
    </row>
    <row r="795" spans="1:12" ht="21.75" customHeight="1" x14ac:dyDescent="0.2">
      <c r="A795" s="156"/>
      <c r="B795" s="156"/>
      <c r="C795" s="156"/>
      <c r="D795" s="156"/>
      <c r="E795" s="156"/>
      <c r="F795" s="156"/>
      <c r="G795" s="156"/>
      <c r="H795" s="156"/>
      <c r="I795" s="156"/>
      <c r="J795" s="156"/>
      <c r="K795" s="156"/>
      <c r="L795" s="156"/>
    </row>
  </sheetData>
  <mergeCells count="229">
    <mergeCell ref="B478:B484"/>
    <mergeCell ref="A506:A512"/>
    <mergeCell ref="A485:A491"/>
    <mergeCell ref="B485:B491"/>
    <mergeCell ref="A492:A498"/>
    <mergeCell ref="B492:B498"/>
    <mergeCell ref="A499:A505"/>
    <mergeCell ref="A768:A774"/>
    <mergeCell ref="B768:B774"/>
    <mergeCell ref="A747:A753"/>
    <mergeCell ref="A754:A760"/>
    <mergeCell ref="A761:A767"/>
    <mergeCell ref="A632:A639"/>
    <mergeCell ref="A733:A739"/>
    <mergeCell ref="B733:B739"/>
    <mergeCell ref="A726:A732"/>
    <mergeCell ref="B663:B669"/>
    <mergeCell ref="A740:A746"/>
    <mergeCell ref="B740:B746"/>
    <mergeCell ref="B747:B753"/>
    <mergeCell ref="B754:B760"/>
    <mergeCell ref="B761:B767"/>
    <mergeCell ref="B648:B654"/>
    <mergeCell ref="A691:A697"/>
    <mergeCell ref="B691:B697"/>
    <mergeCell ref="A698:A704"/>
    <mergeCell ref="B726:B732"/>
    <mergeCell ref="A677:A683"/>
    <mergeCell ref="A663:A669"/>
    <mergeCell ref="A583:A589"/>
    <mergeCell ref="A576:A582"/>
    <mergeCell ref="B534:B540"/>
    <mergeCell ref="H1:M1"/>
    <mergeCell ref="B618:B624"/>
    <mergeCell ref="A562:A568"/>
    <mergeCell ref="B562:B568"/>
    <mergeCell ref="A590:A596"/>
    <mergeCell ref="B590:B596"/>
    <mergeCell ref="B583:B589"/>
    <mergeCell ref="A569:A575"/>
    <mergeCell ref="B569:B575"/>
    <mergeCell ref="C29:C31"/>
    <mergeCell ref="C642:C643"/>
    <mergeCell ref="B499:B505"/>
    <mergeCell ref="A450:A456"/>
    <mergeCell ref="B450:B456"/>
    <mergeCell ref="A464:A470"/>
    <mergeCell ref="B464:B470"/>
    <mergeCell ref="A471:A477"/>
    <mergeCell ref="B471:B477"/>
    <mergeCell ref="A719:A725"/>
    <mergeCell ref="B719:B725"/>
    <mergeCell ref="A712:A718"/>
    <mergeCell ref="B712:B718"/>
    <mergeCell ref="B670:B676"/>
    <mergeCell ref="B677:B683"/>
    <mergeCell ref="B655:B662"/>
    <mergeCell ref="B597:B603"/>
    <mergeCell ref="B576:B582"/>
    <mergeCell ref="A625:A631"/>
    <mergeCell ref="A655:A662"/>
    <mergeCell ref="A684:A690"/>
    <mergeCell ref="B684:B690"/>
    <mergeCell ref="B625:B631"/>
    <mergeCell ref="B604:B610"/>
    <mergeCell ref="A597:A603"/>
    <mergeCell ref="A611:A617"/>
    <mergeCell ref="B632:B639"/>
    <mergeCell ref="A640:A647"/>
    <mergeCell ref="B640:B647"/>
    <mergeCell ref="A648:A654"/>
    <mergeCell ref="A670:A676"/>
    <mergeCell ref="B698:B704"/>
    <mergeCell ref="A618:A624"/>
    <mergeCell ref="A705:A711"/>
    <mergeCell ref="B705:B711"/>
    <mergeCell ref="B233:B239"/>
    <mergeCell ref="B317:B323"/>
    <mergeCell ref="A268:A274"/>
    <mergeCell ref="B268:B274"/>
    <mergeCell ref="A127:A133"/>
    <mergeCell ref="A310:A316"/>
    <mergeCell ref="B310:B316"/>
    <mergeCell ref="B212:B218"/>
    <mergeCell ref="A219:A225"/>
    <mergeCell ref="B240:B246"/>
    <mergeCell ref="A212:A218"/>
    <mergeCell ref="A226:A232"/>
    <mergeCell ref="A233:A239"/>
    <mergeCell ref="A261:A267"/>
    <mergeCell ref="A254:A260"/>
    <mergeCell ref="A247:A253"/>
    <mergeCell ref="A169:A175"/>
    <mergeCell ref="B169:B175"/>
    <mergeCell ref="B226:B232"/>
    <mergeCell ref="A162:A168"/>
    <mergeCell ref="B162:B168"/>
    <mergeCell ref="E7:M7"/>
    <mergeCell ref="B120:B126"/>
    <mergeCell ref="B10:B26"/>
    <mergeCell ref="A10:A26"/>
    <mergeCell ref="A120:A126"/>
    <mergeCell ref="B99:B105"/>
    <mergeCell ref="A99:A105"/>
    <mergeCell ref="A57:A63"/>
    <mergeCell ref="A92:A98"/>
    <mergeCell ref="B64:B70"/>
    <mergeCell ref="D7:D8"/>
    <mergeCell ref="C11:C14"/>
    <mergeCell ref="B43:B49"/>
    <mergeCell ref="B50:B56"/>
    <mergeCell ref="A50:A56"/>
    <mergeCell ref="A43:A49"/>
    <mergeCell ref="B611:B617"/>
    <mergeCell ref="A548:A554"/>
    <mergeCell ref="B541:B547"/>
    <mergeCell ref="B401:B407"/>
    <mergeCell ref="B527:B533"/>
    <mergeCell ref="A408:A414"/>
    <mergeCell ref="B436:B442"/>
    <mergeCell ref="A527:A533"/>
    <mergeCell ref="B415:B421"/>
    <mergeCell ref="A604:A610"/>
    <mergeCell ref="A541:A547"/>
    <mergeCell ref="A555:A561"/>
    <mergeCell ref="B506:B512"/>
    <mergeCell ref="A513:A519"/>
    <mergeCell ref="B513:B519"/>
    <mergeCell ref="A520:A526"/>
    <mergeCell ref="B520:B526"/>
    <mergeCell ref="B555:B561"/>
    <mergeCell ref="A534:A540"/>
    <mergeCell ref="B548:B554"/>
    <mergeCell ref="A436:A442"/>
    <mergeCell ref="B457:B463"/>
    <mergeCell ref="A457:A463"/>
    <mergeCell ref="A478:A484"/>
    <mergeCell ref="B394:B400"/>
    <mergeCell ref="B422:B428"/>
    <mergeCell ref="B387:B393"/>
    <mergeCell ref="B247:B253"/>
    <mergeCell ref="A338:A344"/>
    <mergeCell ref="B254:B260"/>
    <mergeCell ref="B331:B337"/>
    <mergeCell ref="B338:B344"/>
    <mergeCell ref="B352:B358"/>
    <mergeCell ref="A324:A330"/>
    <mergeCell ref="B324:B330"/>
    <mergeCell ref="A387:A393"/>
    <mergeCell ref="B380:B386"/>
    <mergeCell ref="A373:A379"/>
    <mergeCell ref="B373:B379"/>
    <mergeCell ref="A380:A386"/>
    <mergeCell ref="A366:A372"/>
    <mergeCell ref="B366:B372"/>
    <mergeCell ref="A282:A288"/>
    <mergeCell ref="B282:B288"/>
    <mergeCell ref="C657:C658"/>
    <mergeCell ref="C15:C22"/>
    <mergeCell ref="C634:C635"/>
    <mergeCell ref="B27:B35"/>
    <mergeCell ref="A36:A42"/>
    <mergeCell ref="B36:B42"/>
    <mergeCell ref="B176:B182"/>
    <mergeCell ref="A176:A182"/>
    <mergeCell ref="A106:A112"/>
    <mergeCell ref="B106:B112"/>
    <mergeCell ref="B92:B98"/>
    <mergeCell ref="A78:A84"/>
    <mergeCell ref="B113:B119"/>
    <mergeCell ref="A134:A140"/>
    <mergeCell ref="A85:A91"/>
    <mergeCell ref="B85:B91"/>
    <mergeCell ref="A71:A77"/>
    <mergeCell ref="A148:A154"/>
    <mergeCell ref="B148:B154"/>
    <mergeCell ref="A113:A119"/>
    <mergeCell ref="B78:B84"/>
    <mergeCell ref="A64:A70"/>
    <mergeCell ref="B71:B77"/>
    <mergeCell ref="B127:B133"/>
    <mergeCell ref="C192:C193"/>
    <mergeCell ref="A3:M3"/>
    <mergeCell ref="A4:M4"/>
    <mergeCell ref="A345:A351"/>
    <mergeCell ref="B345:B351"/>
    <mergeCell ref="A7:A8"/>
    <mergeCell ref="C7:C8"/>
    <mergeCell ref="B303:B309"/>
    <mergeCell ref="A27:A35"/>
    <mergeCell ref="B57:B63"/>
    <mergeCell ref="B7:B8"/>
    <mergeCell ref="B134:B140"/>
    <mergeCell ref="A240:A246"/>
    <mergeCell ref="A317:A323"/>
    <mergeCell ref="B155:B161"/>
    <mergeCell ref="B219:B225"/>
    <mergeCell ref="B190:B197"/>
    <mergeCell ref="A155:A161"/>
    <mergeCell ref="A289:A295"/>
    <mergeCell ref="B289:B295"/>
    <mergeCell ref="A296:A302"/>
    <mergeCell ref="B296:B302"/>
    <mergeCell ref="A183:A189"/>
    <mergeCell ref="A198:A204"/>
    <mergeCell ref="A443:A449"/>
    <mergeCell ref="B443:B449"/>
    <mergeCell ref="A141:A147"/>
    <mergeCell ref="B141:B147"/>
    <mergeCell ref="A205:A211"/>
    <mergeCell ref="B205:B211"/>
    <mergeCell ref="B261:B267"/>
    <mergeCell ref="A190:A197"/>
    <mergeCell ref="B183:B189"/>
    <mergeCell ref="A359:A365"/>
    <mergeCell ref="B359:B365"/>
    <mergeCell ref="B198:B204"/>
    <mergeCell ref="A303:A309"/>
    <mergeCell ref="A331:A337"/>
    <mergeCell ref="A352:A358"/>
    <mergeCell ref="A275:A281"/>
    <mergeCell ref="B275:B281"/>
    <mergeCell ref="A429:A435"/>
    <mergeCell ref="B429:B435"/>
    <mergeCell ref="A394:A400"/>
    <mergeCell ref="A401:A407"/>
    <mergeCell ref="A415:A421"/>
    <mergeCell ref="B408:B414"/>
    <mergeCell ref="A422:A428"/>
  </mergeCells>
  <pageMargins left="0.23622047244094491" right="0.23622047244094491" top="0.55118110236220474" bottom="0.27559055118110237" header="0.31496062992125984" footer="0.31496062992125984"/>
  <pageSetup paperSize="9" scale="59" fitToHeight="0" orientation="landscape" r:id="rId1"/>
  <headerFooter differentFirst="1">
    <oddHeader>&amp;C&amp;"Times New Roman,обычный"&amp;P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9" sqref="J29"/>
    </sheetView>
  </sheetViews>
  <sheetFormatPr defaultRowHeight="12.75" x14ac:dyDescent="0.2"/>
  <sheetData/>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9" sqref="J29"/>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8</vt:i4>
      </vt:variant>
    </vt:vector>
  </HeadingPairs>
  <TitlesOfParts>
    <vt:vector size="16" baseType="lpstr">
      <vt:lpstr>Приложение № 1</vt:lpstr>
      <vt:lpstr>Приложение № 2 (труд.ресурсы)</vt:lpstr>
      <vt:lpstr>Приложение № 2 (№3 к ГП)</vt:lpstr>
      <vt:lpstr>Приложение № 4</vt:lpstr>
      <vt:lpstr>Приложение № 2 (№5 к ГП)</vt:lpstr>
      <vt:lpstr>Приложение № 3 (№6 к ГП)</vt:lpstr>
      <vt:lpstr>Лист1</vt:lpstr>
      <vt:lpstr>Лист2</vt:lpstr>
      <vt:lpstr>'Приложение № 1'!Заголовки_для_печати</vt:lpstr>
      <vt:lpstr>'Приложение № 2 (№3 к ГП)'!Заголовки_для_печати</vt:lpstr>
      <vt:lpstr>'Приложение № 2 (№5 к ГП)'!Заголовки_для_печати</vt:lpstr>
      <vt:lpstr>'Приложение № 2 (труд.ресурсы)'!Заголовки_для_печати</vt:lpstr>
      <vt:lpstr>'Приложение № 3 (№6 к ГП)'!Заголовки_для_печати</vt:lpstr>
      <vt:lpstr>'Приложение № 4'!Заголовки_для_печати</vt:lpstr>
      <vt:lpstr>'Приложение № 2 (№3 к ГП)'!Область_печати</vt:lpstr>
      <vt:lpstr>'Приложение № 4'!Область_печати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Danilova_NE</dc:creator>
  <cp:lastModifiedBy>Danilova_NE</cp:lastModifiedBy>
  <cp:lastPrinted>2017-06-13T00:20:44Z</cp:lastPrinted>
  <dcterms:created xsi:type="dcterms:W3CDTF">2013-09-19T04:52:38Z</dcterms:created>
  <dcterms:modified xsi:type="dcterms:W3CDTF">2017-06-28T06:40:39Z</dcterms:modified>
</cp:coreProperties>
</file>