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5195" windowHeight="7680"/>
  </bookViews>
  <sheets>
    <sheet name="11.04.2016" sheetId="1" r:id="rId1"/>
  </sheets>
  <definedNames>
    <definedName name="_Toc176636046" localSheetId="0">'11.04.2016'!$A$3</definedName>
    <definedName name="_Приложение_3_1" localSheetId="0">'11.04.2016'!$A$28</definedName>
    <definedName name="_xlnm.Print_Area" localSheetId="0">'11.04.2016'!$A$1:$AD$25</definedName>
  </definedNames>
  <calcPr calcId="145621"/>
</workbook>
</file>

<file path=xl/calcChain.xml><?xml version="1.0" encoding="utf-8"?>
<calcChain xmlns="http://schemas.openxmlformats.org/spreadsheetml/2006/main">
  <c r="Z21" i="1"/>
  <c r="Y21"/>
  <c r="X21"/>
  <c r="W21"/>
  <c r="V21"/>
  <c r="Z20"/>
  <c r="Y20"/>
  <c r="X20"/>
  <c r="W20"/>
  <c r="V20"/>
  <c r="U20"/>
  <c r="AD21" s="1"/>
  <c r="T20"/>
  <c r="AC20" s="1"/>
  <c r="S20"/>
  <c r="AB21" s="1"/>
  <c r="R20"/>
  <c r="AA20" s="1"/>
  <c r="Z19"/>
  <c r="Y19"/>
  <c r="X19"/>
  <c r="W19"/>
  <c r="V19"/>
  <c r="Z18"/>
  <c r="Y18"/>
  <c r="X18"/>
  <c r="W18"/>
  <c r="V18"/>
  <c r="U18"/>
  <c r="AD19" s="1"/>
  <c r="T18"/>
  <c r="AC18" s="1"/>
  <c r="S18"/>
  <c r="AB19" s="1"/>
  <c r="R18"/>
  <c r="AA18" s="1"/>
  <c r="AB17"/>
  <c r="AA17"/>
  <c r="Z17"/>
  <c r="Y17"/>
  <c r="X17"/>
  <c r="W17"/>
  <c r="V17"/>
  <c r="AB16"/>
  <c r="AA16"/>
  <c r="Z16"/>
  <c r="Y16"/>
  <c r="X16"/>
  <c r="W16"/>
  <c r="V16"/>
  <c r="U16"/>
  <c r="AD17" s="1"/>
  <c r="T16"/>
  <c r="AC16" s="1"/>
  <c r="W15"/>
  <c r="V15"/>
  <c r="W14"/>
  <c r="V14"/>
  <c r="U14"/>
  <c r="T14"/>
  <c r="AC14" s="1"/>
  <c r="S14"/>
  <c r="AB15" s="1"/>
  <c r="R14"/>
  <c r="AA15" s="1"/>
  <c r="Q14"/>
  <c r="Z14" s="1"/>
  <c r="P14"/>
  <c r="Y15" s="1"/>
  <c r="O14"/>
  <c r="X14" s="1"/>
  <c r="K14"/>
  <c r="L14" s="1"/>
  <c r="AB13"/>
  <c r="AA13"/>
  <c r="Z13"/>
  <c r="Y13"/>
  <c r="X13"/>
  <c r="W13"/>
  <c r="V13"/>
  <c r="AB12"/>
  <c r="AA12"/>
  <c r="Z12"/>
  <c r="Y12"/>
  <c r="X12"/>
  <c r="W12"/>
  <c r="V12"/>
  <c r="U12"/>
  <c r="AD13" s="1"/>
  <c r="T12"/>
  <c r="AC12" s="1"/>
  <c r="W11"/>
  <c r="V11"/>
  <c r="W10"/>
  <c r="V10"/>
  <c r="U10"/>
  <c r="T10"/>
  <c r="AC10" s="1"/>
  <c r="S10"/>
  <c r="AB11" s="1"/>
  <c r="R10"/>
  <c r="AA11" s="1"/>
  <c r="Q10"/>
  <c r="Z10" s="1"/>
  <c r="P10"/>
  <c r="Y11" s="1"/>
  <c r="O10"/>
  <c r="X10" s="1"/>
  <c r="K10"/>
  <c r="L10" s="1"/>
  <c r="W9"/>
  <c r="V9"/>
  <c r="W8"/>
  <c r="V8"/>
  <c r="U8"/>
  <c r="AD9" s="1"/>
  <c r="T8"/>
  <c r="AC8" s="1"/>
  <c r="S8"/>
  <c r="AB9" s="1"/>
  <c r="R8"/>
  <c r="AA8" s="1"/>
  <c r="Q8"/>
  <c r="Z9" s="1"/>
  <c r="P8"/>
  <c r="Y8" s="1"/>
  <c r="O8"/>
  <c r="X9" s="1"/>
  <c r="L8"/>
  <c r="K8"/>
  <c r="W7"/>
  <c r="V7"/>
  <c r="W6"/>
  <c r="V6"/>
  <c r="U6"/>
  <c r="AD6" s="1"/>
  <c r="T6"/>
  <c r="AC7" s="1"/>
  <c r="S6"/>
  <c r="AB6" s="1"/>
  <c r="R6"/>
  <c r="AA7" s="1"/>
  <c r="Q6"/>
  <c r="Z6" s="1"/>
  <c r="P6"/>
  <c r="Y7" s="1"/>
  <c r="O6"/>
  <c r="X6" s="1"/>
  <c r="K6"/>
  <c r="L6" s="1"/>
  <c r="Y6" l="1"/>
  <c r="AC6"/>
  <c r="X8"/>
  <c r="AB8"/>
  <c r="Y10"/>
  <c r="AA14"/>
  <c r="AD16"/>
  <c r="AD18"/>
  <c r="AD20"/>
  <c r="AA6"/>
  <c r="Z8"/>
  <c r="AD8"/>
  <c r="AA10"/>
  <c r="AD12"/>
  <c r="Y14"/>
  <c r="AB18"/>
  <c r="AB20"/>
  <c r="AD15"/>
  <c r="AD11"/>
  <c r="X7"/>
  <c r="Z7"/>
  <c r="AB7"/>
  <c r="AD7"/>
  <c r="Y9"/>
  <c r="AA9"/>
  <c r="AC9"/>
  <c r="X11"/>
  <c r="AC11"/>
  <c r="AC13"/>
  <c r="X15"/>
  <c r="AC15"/>
  <c r="AC17"/>
  <c r="AA19"/>
  <c r="AC19"/>
  <c r="AA21"/>
  <c r="AC21"/>
  <c r="AB10"/>
  <c r="AD10"/>
  <c r="AB14"/>
  <c r="AD14"/>
</calcChain>
</file>

<file path=xl/sharedStrings.xml><?xml version="1.0" encoding="utf-8"?>
<sst xmlns="http://schemas.openxmlformats.org/spreadsheetml/2006/main" count="27" uniqueCount="21">
  <si>
    <t>Потребление основных продуктов питания на душу населения</t>
  </si>
  <si>
    <t>№ п/п</t>
  </si>
  <si>
    <t>Виды продуктов</t>
  </si>
  <si>
    <t>Физиоло-гическая норма потреб-ления*</t>
  </si>
  <si>
    <t>Всего потреблено</t>
  </si>
  <si>
    <t>В том числе за счет собственного производства</t>
  </si>
  <si>
    <t>Доля потребления продуктов питания собственного производства от физиологической нормы/от общего потребления, %</t>
  </si>
  <si>
    <t>2014**</t>
  </si>
  <si>
    <t>2015**</t>
  </si>
  <si>
    <r>
      <t xml:space="preserve">2016 </t>
    </r>
    <r>
      <rPr>
        <b/>
        <sz val="8"/>
        <rFont val="Times New Roman"/>
        <family val="1"/>
        <charset val="204"/>
      </rPr>
      <t>прогноз</t>
    </r>
  </si>
  <si>
    <t>Молоко и молокопродукты, кг</t>
  </si>
  <si>
    <t>Мясо и мясопродукты, кг</t>
  </si>
  <si>
    <t>Яйца, шт</t>
  </si>
  <si>
    <t>Картофель, кг</t>
  </si>
  <si>
    <t>Овощи и
бахчевые, кг</t>
  </si>
  <si>
    <t>Сахар, кг</t>
  </si>
  <si>
    <t>Масло 
растительное, кг</t>
  </si>
  <si>
    <t>Хлеб и хлебобулочные изделия, кг</t>
  </si>
  <si>
    <t>* Нормы потребления продуктов питания указаны в соответствии с Приказом Министерства здравоохранения и социального развития РФ от 02.08.2010 № 593н "Об утверждении рекомендаций по рациональным нормам потребления пищевых продуктов, отвечающим современным требованиям здорового питания"</t>
  </si>
  <si>
    <t>** Оперативные данные</t>
  </si>
  <si>
    <t>Численность населения, чел.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</si>
</sst>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8"/>
      <name val="Times New Roman"/>
      <family val="1"/>
      <charset val="204"/>
    </font>
    <font>
      <b/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2" fillId="0" borderId="20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Fill="1" applyBorder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3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3" fontId="2" fillId="0" borderId="0" xfId="0" applyNumberFormat="1" applyFont="1" applyFill="1"/>
    <xf numFmtId="4" fontId="2" fillId="0" borderId="0" xfId="0" applyNumberFormat="1" applyFont="1" applyFill="1"/>
    <xf numFmtId="0" fontId="2" fillId="0" borderId="21" xfId="0" applyFont="1" applyFill="1" applyBorder="1"/>
    <xf numFmtId="0" fontId="2" fillId="0" borderId="8" xfId="0" applyFont="1" applyFill="1" applyBorder="1" applyAlignment="1">
      <alignment wrapText="1"/>
    </xf>
    <xf numFmtId="0" fontId="0" fillId="0" borderId="8" xfId="0" applyBorder="1" applyAlignment="1">
      <alignment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top" wrapText="1"/>
    </xf>
    <xf numFmtId="164" fontId="2" fillId="0" borderId="21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/>
    </xf>
    <xf numFmtId="0" fontId="0" fillId="0" borderId="28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23" xfId="0" applyNumberFormat="1" applyFont="1" applyFill="1" applyBorder="1" applyAlignment="1">
      <alignment horizontal="center" vertical="center" wrapText="1"/>
    </xf>
    <xf numFmtId="3" fontId="0" fillId="0" borderId="28" xfId="0" applyNumberFormat="1" applyFont="1" applyFill="1" applyBorder="1" applyAlignment="1">
      <alignment horizontal="center" vertical="center" wrapText="1"/>
    </xf>
    <xf numFmtId="3" fontId="4" fillId="0" borderId="24" xfId="0" applyNumberFormat="1" applyFont="1" applyFill="1" applyBorder="1" applyAlignment="1">
      <alignment horizontal="center" vertical="center" wrapText="1"/>
    </xf>
    <xf numFmtId="3" fontId="0" fillId="0" borderId="29" xfId="0" applyNumberFormat="1" applyBorder="1" applyAlignment="1">
      <alignment horizontal="center" vertical="center" wrapText="1"/>
    </xf>
    <xf numFmtId="164" fontId="2" fillId="0" borderId="20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4" fillId="0" borderId="25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64" fontId="5" fillId="0" borderId="21" xfId="0" applyNumberFormat="1" applyFont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164" fontId="4" fillId="0" borderId="24" xfId="0" applyNumberFormat="1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3" fontId="5" fillId="0" borderId="21" xfId="0" applyNumberFormat="1" applyFont="1" applyBorder="1" applyAlignment="1">
      <alignment horizontal="center" vertical="center" wrapText="1"/>
    </xf>
    <xf numFmtId="3" fontId="0" fillId="0" borderId="16" xfId="0" applyNumberFormat="1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 wrapText="1"/>
    </xf>
    <xf numFmtId="164" fontId="5" fillId="0" borderId="21" xfId="0" applyNumberFormat="1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3" fontId="5" fillId="0" borderId="21" xfId="0" applyNumberFormat="1" applyFont="1" applyFill="1" applyBorder="1" applyAlignment="1">
      <alignment horizontal="center" vertical="center" wrapText="1"/>
    </xf>
    <xf numFmtId="3" fontId="0" fillId="0" borderId="27" xfId="0" applyNumberForma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0" fillId="0" borderId="0" xfId="0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514"/>
  <sheetViews>
    <sheetView tabSelected="1" view="pageBreakPreview" zoomScale="80" zoomScaleNormal="100" zoomScaleSheetLayoutView="80" workbookViewId="0">
      <pane ySplit="4" topLeftCell="A11" activePane="bottomLeft" state="frozen"/>
      <selection pane="bottomLeft" activeCell="I34" sqref="I34"/>
    </sheetView>
  </sheetViews>
  <sheetFormatPr defaultRowHeight="15.75"/>
  <cols>
    <col min="1" max="1" width="4.28515625" style="1" customWidth="1"/>
    <col min="2" max="2" width="18.7109375" style="1" customWidth="1"/>
    <col min="3" max="3" width="11.5703125" style="1" customWidth="1"/>
    <col min="4" max="8" width="6.140625" style="1" customWidth="1"/>
    <col min="9" max="9" width="6.140625" style="28" customWidth="1"/>
    <col min="10" max="11" width="7.85546875" style="2" customWidth="1"/>
    <col min="12" max="12" width="6.5703125" style="2" customWidth="1"/>
    <col min="13" max="15" width="6.5703125" style="1" customWidth="1"/>
    <col min="16" max="18" width="6.5703125" style="3" customWidth="1"/>
    <col min="19" max="20" width="7.7109375" style="3" customWidth="1"/>
    <col min="21" max="21" width="6.5703125" style="3" customWidth="1"/>
    <col min="22" max="27" width="6.5703125" style="1" customWidth="1"/>
    <col min="28" max="29" width="7.7109375" style="1" customWidth="1"/>
    <col min="30" max="30" width="8.28515625" style="3" customWidth="1"/>
    <col min="31" max="16384" width="9.140625" style="3"/>
  </cols>
  <sheetData>
    <row r="1" spans="1:30" s="1" customFormat="1" ht="24.75" customHeight="1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9"/>
      <c r="AC1" s="69"/>
      <c r="AD1" s="69"/>
    </row>
    <row r="2" spans="1:30" ht="14.25" customHeight="1" thickBot="1">
      <c r="H2" s="2"/>
      <c r="I2" s="2"/>
      <c r="M2" s="2"/>
    </row>
    <row r="3" spans="1:30" s="1" customFormat="1" ht="63" customHeight="1">
      <c r="A3" s="70" t="s">
        <v>1</v>
      </c>
      <c r="B3" s="72" t="s">
        <v>2</v>
      </c>
      <c r="C3" s="74" t="s">
        <v>3</v>
      </c>
      <c r="D3" s="76" t="s">
        <v>4</v>
      </c>
      <c r="E3" s="77"/>
      <c r="F3" s="77"/>
      <c r="G3" s="77"/>
      <c r="H3" s="77"/>
      <c r="I3" s="78"/>
      <c r="J3" s="78"/>
      <c r="K3" s="79"/>
      <c r="L3" s="80"/>
      <c r="M3" s="81" t="s">
        <v>5</v>
      </c>
      <c r="N3" s="82"/>
      <c r="O3" s="82"/>
      <c r="P3" s="82"/>
      <c r="Q3" s="82"/>
      <c r="R3" s="78"/>
      <c r="S3" s="78"/>
      <c r="T3" s="79"/>
      <c r="U3" s="79"/>
      <c r="V3" s="83" t="s">
        <v>6</v>
      </c>
      <c r="W3" s="84"/>
      <c r="X3" s="84"/>
      <c r="Y3" s="84"/>
      <c r="Z3" s="84"/>
      <c r="AA3" s="84"/>
      <c r="AB3" s="85"/>
      <c r="AC3" s="86"/>
      <c r="AD3" s="87"/>
    </row>
    <row r="4" spans="1:30" s="1" customFormat="1" ht="38.25" customHeight="1" thickBot="1">
      <c r="A4" s="71"/>
      <c r="B4" s="73"/>
      <c r="C4" s="75"/>
      <c r="D4" s="4">
        <v>2008</v>
      </c>
      <c r="E4" s="5">
        <v>2009</v>
      </c>
      <c r="F4" s="5">
        <v>2010</v>
      </c>
      <c r="G4" s="5">
        <v>2011</v>
      </c>
      <c r="H4" s="5">
        <v>2012</v>
      </c>
      <c r="I4" s="5">
        <v>2013</v>
      </c>
      <c r="J4" s="5" t="s">
        <v>7</v>
      </c>
      <c r="K4" s="5" t="s">
        <v>8</v>
      </c>
      <c r="L4" s="6" t="s">
        <v>9</v>
      </c>
      <c r="M4" s="4">
        <v>2008</v>
      </c>
      <c r="N4" s="5">
        <v>2009</v>
      </c>
      <c r="O4" s="5">
        <v>2010</v>
      </c>
      <c r="P4" s="5">
        <v>2011</v>
      </c>
      <c r="Q4" s="5">
        <v>2012</v>
      </c>
      <c r="R4" s="5">
        <v>2013</v>
      </c>
      <c r="S4" s="5" t="s">
        <v>7</v>
      </c>
      <c r="T4" s="5" t="s">
        <v>8</v>
      </c>
      <c r="U4" s="7" t="s">
        <v>9</v>
      </c>
      <c r="V4" s="4">
        <v>2008</v>
      </c>
      <c r="W4" s="5">
        <v>2009</v>
      </c>
      <c r="X4" s="5">
        <v>2010</v>
      </c>
      <c r="Y4" s="5">
        <v>2011</v>
      </c>
      <c r="Z4" s="5">
        <v>2012</v>
      </c>
      <c r="AA4" s="5">
        <v>2013</v>
      </c>
      <c r="AB4" s="5" t="s">
        <v>7</v>
      </c>
      <c r="AC4" s="5" t="s">
        <v>8</v>
      </c>
      <c r="AD4" s="6" t="s">
        <v>9</v>
      </c>
    </row>
    <row r="5" spans="1:30" s="13" customFormat="1">
      <c r="A5" s="8">
        <v>1</v>
      </c>
      <c r="B5" s="9">
        <v>2</v>
      </c>
      <c r="C5" s="10">
        <v>3</v>
      </c>
      <c r="D5" s="8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11">
        <v>12</v>
      </c>
      <c r="M5" s="9">
        <v>13</v>
      </c>
      <c r="N5" s="9">
        <v>14</v>
      </c>
      <c r="O5" s="11">
        <v>15</v>
      </c>
      <c r="P5" s="9">
        <v>16</v>
      </c>
      <c r="Q5" s="9">
        <v>17</v>
      </c>
      <c r="R5" s="11">
        <v>18</v>
      </c>
      <c r="S5" s="9">
        <v>19</v>
      </c>
      <c r="T5" s="9">
        <v>20</v>
      </c>
      <c r="U5" s="12">
        <v>21</v>
      </c>
      <c r="V5" s="8">
        <v>22</v>
      </c>
      <c r="W5" s="9">
        <v>23</v>
      </c>
      <c r="X5" s="9">
        <v>24</v>
      </c>
      <c r="Y5" s="9">
        <v>25</v>
      </c>
      <c r="Z5" s="9">
        <v>26</v>
      </c>
      <c r="AA5" s="9">
        <v>27</v>
      </c>
      <c r="AB5" s="9">
        <v>28</v>
      </c>
      <c r="AC5" s="9">
        <v>29</v>
      </c>
      <c r="AD5" s="11">
        <v>30</v>
      </c>
    </row>
    <row r="6" spans="1:30" ht="24.95" customHeight="1">
      <c r="A6" s="49">
        <v>1</v>
      </c>
      <c r="B6" s="51" t="s">
        <v>10</v>
      </c>
      <c r="C6" s="53">
        <v>330</v>
      </c>
      <c r="D6" s="55">
        <v>143</v>
      </c>
      <c r="E6" s="39">
        <v>144</v>
      </c>
      <c r="F6" s="39">
        <v>148</v>
      </c>
      <c r="G6" s="39">
        <v>149</v>
      </c>
      <c r="H6" s="39">
        <v>151</v>
      </c>
      <c r="I6" s="39">
        <v>156</v>
      </c>
      <c r="J6" s="39">
        <v>157</v>
      </c>
      <c r="K6" s="41">
        <f>J6*1.01</f>
        <v>158.57</v>
      </c>
      <c r="L6" s="43">
        <f>K6*1.01</f>
        <v>160.1557</v>
      </c>
      <c r="M6" s="45">
        <v>54.4</v>
      </c>
      <c r="N6" s="33">
        <v>53.1</v>
      </c>
      <c r="O6" s="33">
        <f>109500000/C29</f>
        <v>55.884454424823929</v>
      </c>
      <c r="P6" s="33">
        <f>106800000/C30</f>
        <v>54.669843796789941</v>
      </c>
      <c r="Q6" s="33">
        <f>113200000/C31</f>
        <v>58.036906755916355</v>
      </c>
      <c r="R6" s="33">
        <f>119500000/C32</f>
        <v>61.368187039963274</v>
      </c>
      <c r="S6" s="33">
        <f>118500000/C33</f>
        <v>61.129234940542148</v>
      </c>
      <c r="T6" s="35">
        <f>123700000/C34</f>
        <v>63.983597026443796</v>
      </c>
      <c r="U6" s="47">
        <f>125800000/C35</f>
        <v>65.214866916052188</v>
      </c>
      <c r="V6" s="14">
        <f>M6*100/C6</f>
        <v>16.484848484848484</v>
      </c>
      <c r="W6" s="15">
        <f>N6*100/C6</f>
        <v>16.09090909090909</v>
      </c>
      <c r="X6" s="15">
        <f>O6*100/C6</f>
        <v>16.934683159037554</v>
      </c>
      <c r="Y6" s="15">
        <f>P6*100/C6</f>
        <v>16.566619332360588</v>
      </c>
      <c r="Z6" s="15">
        <f>Q6*100/C6</f>
        <v>17.586941441186774</v>
      </c>
      <c r="AA6" s="15">
        <f>R6*100/C6</f>
        <v>18.596420315140389</v>
      </c>
      <c r="AB6" s="15">
        <f>S6*100/C6</f>
        <v>18.524010588043076</v>
      </c>
      <c r="AC6" s="15">
        <f>T6*100/C6</f>
        <v>19.388968795892058</v>
      </c>
      <c r="AD6" s="16">
        <f>U6*100/C6</f>
        <v>19.762080883652178</v>
      </c>
    </row>
    <row r="7" spans="1:30" ht="24.95" customHeight="1">
      <c r="A7" s="49"/>
      <c r="B7" s="51"/>
      <c r="C7" s="53"/>
      <c r="D7" s="55"/>
      <c r="E7" s="39"/>
      <c r="F7" s="39"/>
      <c r="G7" s="39"/>
      <c r="H7" s="39"/>
      <c r="I7" s="61"/>
      <c r="J7" s="61"/>
      <c r="K7" s="62"/>
      <c r="L7" s="67"/>
      <c r="M7" s="45"/>
      <c r="N7" s="33"/>
      <c r="O7" s="33"/>
      <c r="P7" s="33"/>
      <c r="Q7" s="33"/>
      <c r="R7" s="33"/>
      <c r="S7" s="57"/>
      <c r="T7" s="58"/>
      <c r="U7" s="48"/>
      <c r="V7" s="14">
        <f t="shared" ref="V7:AB7" si="0">M6*100/D6</f>
        <v>38.04195804195804</v>
      </c>
      <c r="W7" s="15">
        <f t="shared" si="0"/>
        <v>36.875</v>
      </c>
      <c r="X7" s="15">
        <f t="shared" si="0"/>
        <v>37.759766503259407</v>
      </c>
      <c r="Y7" s="15">
        <f t="shared" si="0"/>
        <v>36.691170333416068</v>
      </c>
      <c r="Z7" s="15">
        <f t="shared" si="0"/>
        <v>38.435037586699572</v>
      </c>
      <c r="AA7" s="15">
        <f t="shared" si="0"/>
        <v>39.338581435873898</v>
      </c>
      <c r="AB7" s="15">
        <f t="shared" si="0"/>
        <v>38.935818433466338</v>
      </c>
      <c r="AC7" s="15">
        <f>T6*100/K6</f>
        <v>40.350379659736269</v>
      </c>
      <c r="AD7" s="17">
        <f>U6*100/L6</f>
        <v>40.719666497072652</v>
      </c>
    </row>
    <row r="8" spans="1:30" ht="24.95" customHeight="1">
      <c r="A8" s="49">
        <v>2</v>
      </c>
      <c r="B8" s="51" t="s">
        <v>11</v>
      </c>
      <c r="C8" s="53">
        <v>73</v>
      </c>
      <c r="D8" s="55">
        <v>62</v>
      </c>
      <c r="E8" s="39">
        <v>64</v>
      </c>
      <c r="F8" s="39">
        <v>67</v>
      </c>
      <c r="G8" s="39">
        <v>70</v>
      </c>
      <c r="H8" s="39">
        <v>75</v>
      </c>
      <c r="I8" s="39">
        <v>79</v>
      </c>
      <c r="J8" s="39">
        <v>80</v>
      </c>
      <c r="K8" s="41">
        <f>J8*1.01</f>
        <v>80.8</v>
      </c>
      <c r="L8" s="43">
        <f>K8*1.01</f>
        <v>81.608000000000004</v>
      </c>
      <c r="M8" s="45">
        <v>24.3</v>
      </c>
      <c r="N8" s="33">
        <v>24.3</v>
      </c>
      <c r="O8" s="33">
        <f>51700000/C29</f>
        <v>26.385628253547004</v>
      </c>
      <c r="P8" s="33">
        <f>54400000/C30</f>
        <v>27.846811821585884</v>
      </c>
      <c r="Q8" s="33">
        <f>59700000/C31</f>
        <v>30.607803297952355</v>
      </c>
      <c r="R8" s="33">
        <f>53900000/C32</f>
        <v>27.679876832251217</v>
      </c>
      <c r="S8" s="33">
        <f>56200000/C33</f>
        <v>28.991248976020831</v>
      </c>
      <c r="T8" s="35">
        <f>50400000/C34</f>
        <v>26.069307115058749</v>
      </c>
      <c r="U8" s="47">
        <f>62700000/C35</f>
        <v>32.503753224455266</v>
      </c>
      <c r="V8" s="14">
        <f>M8*100/C8</f>
        <v>33.287671232876711</v>
      </c>
      <c r="W8" s="15">
        <f>N8*100/C8</f>
        <v>33.287671232876711</v>
      </c>
      <c r="X8" s="15">
        <f>O8*100/C8</f>
        <v>36.144696237735623</v>
      </c>
      <c r="Y8" s="15">
        <f>P8*100/C8</f>
        <v>38.146317563816282</v>
      </c>
      <c r="Z8" s="15">
        <f>Q8*100/C8</f>
        <v>41.92849766842788</v>
      </c>
      <c r="AA8" s="15">
        <f>R8*100/C8</f>
        <v>37.917639496234543</v>
      </c>
      <c r="AB8" s="15">
        <f>S8*100/C8</f>
        <v>39.714039693179217</v>
      </c>
      <c r="AC8" s="15">
        <f>T8*100/C8</f>
        <v>35.711379609669521</v>
      </c>
      <c r="AD8" s="16">
        <f>U8*100/C8</f>
        <v>44.525689348568861</v>
      </c>
    </row>
    <row r="9" spans="1:30" ht="24.95" customHeight="1">
      <c r="A9" s="49"/>
      <c r="B9" s="51"/>
      <c r="C9" s="53"/>
      <c r="D9" s="55"/>
      <c r="E9" s="39"/>
      <c r="F9" s="39"/>
      <c r="G9" s="39"/>
      <c r="H9" s="39"/>
      <c r="I9" s="66"/>
      <c r="J9" s="66"/>
      <c r="K9" s="62"/>
      <c r="L9" s="67"/>
      <c r="M9" s="45"/>
      <c r="N9" s="33"/>
      <c r="O9" s="33"/>
      <c r="P9" s="33"/>
      <c r="Q9" s="33"/>
      <c r="R9" s="64"/>
      <c r="S9" s="64"/>
      <c r="T9" s="58"/>
      <c r="U9" s="65"/>
      <c r="V9" s="14">
        <f t="shared" ref="V9:AB9" si="1">M8*100/D8</f>
        <v>39.193548387096776</v>
      </c>
      <c r="W9" s="15">
        <f t="shared" si="1"/>
        <v>37.96875</v>
      </c>
      <c r="X9" s="15">
        <f t="shared" si="1"/>
        <v>39.381534706786574</v>
      </c>
      <c r="Y9" s="15">
        <f t="shared" si="1"/>
        <v>39.781159745122693</v>
      </c>
      <c r="Z9" s="15">
        <f t="shared" si="1"/>
        <v>40.810404397269807</v>
      </c>
      <c r="AA9" s="15">
        <f t="shared" si="1"/>
        <v>35.03781877500154</v>
      </c>
      <c r="AB9" s="15">
        <f t="shared" si="1"/>
        <v>36.239061220026038</v>
      </c>
      <c r="AC9" s="15">
        <f>T8*100/K8</f>
        <v>32.263993954280636</v>
      </c>
      <c r="AD9" s="17">
        <f>U8*100/L8</f>
        <v>39.829126096038706</v>
      </c>
    </row>
    <row r="10" spans="1:30" ht="24.95" customHeight="1">
      <c r="A10" s="49">
        <v>3</v>
      </c>
      <c r="B10" s="51" t="s">
        <v>12</v>
      </c>
      <c r="C10" s="53">
        <v>260</v>
      </c>
      <c r="D10" s="55">
        <v>200</v>
      </c>
      <c r="E10" s="39">
        <v>213</v>
      </c>
      <c r="F10" s="39">
        <v>222</v>
      </c>
      <c r="G10" s="39">
        <v>227</v>
      </c>
      <c r="H10" s="39">
        <v>231</v>
      </c>
      <c r="I10" s="39">
        <v>240</v>
      </c>
      <c r="J10" s="39">
        <v>248</v>
      </c>
      <c r="K10" s="41">
        <f>J10*1.01</f>
        <v>250.48</v>
      </c>
      <c r="L10" s="43">
        <f>K10*1.007</f>
        <v>252.23335999999998</v>
      </c>
      <c r="M10" s="45">
        <v>130.5</v>
      </c>
      <c r="N10" s="33">
        <v>144.4</v>
      </c>
      <c r="O10" s="33">
        <f>309000000/C29</f>
        <v>157.70133714402368</v>
      </c>
      <c r="P10" s="33">
        <f>327900000/C30</f>
        <v>167.8487058143017</v>
      </c>
      <c r="Q10" s="33">
        <f>329500000/C31</f>
        <v>168.93251568970354</v>
      </c>
      <c r="R10" s="33">
        <f>282300000/C32</f>
        <v>144.97271298227307</v>
      </c>
      <c r="S10" s="33">
        <f>302600000/C33</f>
        <v>156.0987889705321</v>
      </c>
      <c r="T10" s="35">
        <f>347500000/C34</f>
        <v>179.74373457307371</v>
      </c>
      <c r="U10" s="47">
        <f>350000000/C35</f>
        <v>181.44040874895282</v>
      </c>
      <c r="V10" s="14">
        <f>M10*100/C10</f>
        <v>50.192307692307693</v>
      </c>
      <c r="W10" s="15">
        <f>N10*100/C10</f>
        <v>55.53846153846154</v>
      </c>
      <c r="X10" s="15">
        <f>O10*100/C10</f>
        <v>60.654360440009107</v>
      </c>
      <c r="Y10" s="15">
        <f>P10*100/C10</f>
        <v>64.557194543962183</v>
      </c>
      <c r="Z10" s="15">
        <f>Q10*100/C10</f>
        <v>64.974044496039824</v>
      </c>
      <c r="AA10" s="15">
        <f>R10*100/C10</f>
        <v>55.758735762412712</v>
      </c>
      <c r="AB10" s="15">
        <f>S10*100/C10</f>
        <v>60.037995757896958</v>
      </c>
      <c r="AC10" s="15">
        <f>T10*100/C10</f>
        <v>69.132205605028346</v>
      </c>
      <c r="AD10" s="16">
        <f>U10*100/C10</f>
        <v>69.784772595751093</v>
      </c>
    </row>
    <row r="11" spans="1:30" ht="24.95" customHeight="1">
      <c r="A11" s="49"/>
      <c r="B11" s="51"/>
      <c r="C11" s="53"/>
      <c r="D11" s="55"/>
      <c r="E11" s="39"/>
      <c r="F11" s="39"/>
      <c r="G11" s="39"/>
      <c r="H11" s="39"/>
      <c r="I11" s="66"/>
      <c r="J11" s="66"/>
      <c r="K11" s="62"/>
      <c r="L11" s="67"/>
      <c r="M11" s="45"/>
      <c r="N11" s="33"/>
      <c r="O11" s="33"/>
      <c r="P11" s="33"/>
      <c r="Q11" s="33"/>
      <c r="R11" s="64"/>
      <c r="S11" s="64"/>
      <c r="T11" s="58"/>
      <c r="U11" s="65"/>
      <c r="V11" s="14">
        <f>M10*100/D10</f>
        <v>65.25</v>
      </c>
      <c r="W11" s="15">
        <f>N10*100/E10</f>
        <v>67.793427230046944</v>
      </c>
      <c r="X11" s="15">
        <f>O10*100/F10</f>
        <v>71.036638353163823</v>
      </c>
      <c r="Y11" s="15">
        <f>P10*100/G10</f>
        <v>73.942161151674753</v>
      </c>
      <c r="Z11" s="15">
        <v>75.2</v>
      </c>
      <c r="AA11" s="15">
        <f>R10*100/I10</f>
        <v>60.405297075947111</v>
      </c>
      <c r="AB11" s="15">
        <f>S10*100/J10</f>
        <v>62.943060068762939</v>
      </c>
      <c r="AC11" s="15">
        <f>T10*100/K10</f>
        <v>71.75971517609139</v>
      </c>
      <c r="AD11" s="17">
        <f>U10*100/L10</f>
        <v>71.933549451568524</v>
      </c>
    </row>
    <row r="12" spans="1:30" ht="24.95" customHeight="1">
      <c r="A12" s="49">
        <v>4</v>
      </c>
      <c r="B12" s="51" t="s">
        <v>13</v>
      </c>
      <c r="C12" s="53">
        <v>100</v>
      </c>
      <c r="D12" s="55">
        <v>120</v>
      </c>
      <c r="E12" s="39">
        <v>123</v>
      </c>
      <c r="F12" s="39">
        <v>124</v>
      </c>
      <c r="G12" s="39">
        <v>128</v>
      </c>
      <c r="H12" s="39">
        <v>132</v>
      </c>
      <c r="I12" s="39">
        <v>132</v>
      </c>
      <c r="J12" s="39">
        <v>142</v>
      </c>
      <c r="K12" s="41">
        <v>137.9</v>
      </c>
      <c r="L12" s="43">
        <v>145.6</v>
      </c>
      <c r="M12" s="45">
        <v>117.2</v>
      </c>
      <c r="N12" s="33">
        <v>122</v>
      </c>
      <c r="O12" s="33">
        <v>124</v>
      </c>
      <c r="P12" s="33">
        <v>128</v>
      </c>
      <c r="Q12" s="33">
        <v>132</v>
      </c>
      <c r="R12" s="33">
        <v>132</v>
      </c>
      <c r="S12" s="33">
        <v>142</v>
      </c>
      <c r="T12" s="35">
        <f>333200000*0.8/C34</f>
        <v>137.87766874186627</v>
      </c>
      <c r="U12" s="47">
        <f>401300000*0.7/C35</f>
        <v>145.62407206190954</v>
      </c>
      <c r="V12" s="14">
        <f>M12*100/C12</f>
        <v>117.2</v>
      </c>
      <c r="W12" s="15">
        <f>N12*100/C12</f>
        <v>122</v>
      </c>
      <c r="X12" s="15">
        <f>O12*100/C12</f>
        <v>124</v>
      </c>
      <c r="Y12" s="15">
        <f>P12*100/C12</f>
        <v>128</v>
      </c>
      <c r="Z12" s="15">
        <f>Q12*100/C12</f>
        <v>132</v>
      </c>
      <c r="AA12" s="15">
        <f>R12*100/C12</f>
        <v>132</v>
      </c>
      <c r="AB12" s="15">
        <f>S12*100/C12</f>
        <v>142</v>
      </c>
      <c r="AC12" s="15">
        <f>T12*100/C12</f>
        <v>137.87766874186627</v>
      </c>
      <c r="AD12" s="16">
        <f>U12*100/C12</f>
        <v>145.62407206190954</v>
      </c>
    </row>
    <row r="13" spans="1:30" ht="24.95" customHeight="1">
      <c r="A13" s="49"/>
      <c r="B13" s="51"/>
      <c r="C13" s="53"/>
      <c r="D13" s="55"/>
      <c r="E13" s="39"/>
      <c r="F13" s="39"/>
      <c r="G13" s="39"/>
      <c r="H13" s="39"/>
      <c r="I13" s="61"/>
      <c r="J13" s="61"/>
      <c r="K13" s="62"/>
      <c r="L13" s="63"/>
      <c r="M13" s="45"/>
      <c r="N13" s="33"/>
      <c r="O13" s="33"/>
      <c r="P13" s="33"/>
      <c r="Q13" s="33"/>
      <c r="R13" s="57"/>
      <c r="S13" s="57"/>
      <c r="T13" s="58"/>
      <c r="U13" s="48"/>
      <c r="V13" s="14">
        <f t="shared" ref="V13:AB13" si="2">M12*100/D12</f>
        <v>97.666666666666671</v>
      </c>
      <c r="W13" s="15">
        <f t="shared" si="2"/>
        <v>99.1869918699187</v>
      </c>
      <c r="X13" s="15">
        <f t="shared" si="2"/>
        <v>100</v>
      </c>
      <c r="Y13" s="15">
        <f t="shared" si="2"/>
        <v>100</v>
      </c>
      <c r="Z13" s="15">
        <f t="shared" si="2"/>
        <v>100</v>
      </c>
      <c r="AA13" s="15">
        <f t="shared" si="2"/>
        <v>100</v>
      </c>
      <c r="AB13" s="15">
        <f t="shared" si="2"/>
        <v>100</v>
      </c>
      <c r="AC13" s="15">
        <f>T12*100/K12</f>
        <v>99.983806194246753</v>
      </c>
      <c r="AD13" s="17">
        <f>U12*100/L12</f>
        <v>100.01653300955326</v>
      </c>
    </row>
    <row r="14" spans="1:30" ht="24.95" customHeight="1">
      <c r="A14" s="49">
        <v>5</v>
      </c>
      <c r="B14" s="51" t="s">
        <v>14</v>
      </c>
      <c r="C14" s="53">
        <v>130</v>
      </c>
      <c r="D14" s="55">
        <v>111</v>
      </c>
      <c r="E14" s="39">
        <v>112</v>
      </c>
      <c r="F14" s="39">
        <v>112</v>
      </c>
      <c r="G14" s="39">
        <v>116</v>
      </c>
      <c r="H14" s="39">
        <v>115</v>
      </c>
      <c r="I14" s="39">
        <v>122</v>
      </c>
      <c r="J14" s="39">
        <v>122</v>
      </c>
      <c r="K14" s="41">
        <f>J14*1.01</f>
        <v>123.22</v>
      </c>
      <c r="L14" s="43">
        <f>K14*1</f>
        <v>123.22</v>
      </c>
      <c r="M14" s="45">
        <v>62.9</v>
      </c>
      <c r="N14" s="33">
        <v>77.400000000000006</v>
      </c>
      <c r="O14" s="33">
        <f>161000000/C29</f>
        <v>82.168010615494538</v>
      </c>
      <c r="P14" s="33">
        <f>182200000/C30</f>
        <v>93.266344005385079</v>
      </c>
      <c r="Q14" s="33">
        <f>176200000/C31</f>
        <v>90.336598678378635</v>
      </c>
      <c r="R14" s="33">
        <f>184800000/C32</f>
        <v>94.902434853432737</v>
      </c>
      <c r="S14" s="33">
        <f>193200000/C33</f>
        <v>99.663866586605423</v>
      </c>
      <c r="T14" s="35">
        <f>155000000/C34</f>
        <v>80.173464341946556</v>
      </c>
      <c r="U14" s="47">
        <f>179500000/C35</f>
        <v>93.053009629820096</v>
      </c>
      <c r="V14" s="14">
        <f>M14*100/C14</f>
        <v>48.384615384615387</v>
      </c>
      <c r="W14" s="15">
        <f>N14*100/C14</f>
        <v>59.538461538461547</v>
      </c>
      <c r="X14" s="15">
        <f>O14*100/C14</f>
        <v>63.20616201191887</v>
      </c>
      <c r="Y14" s="15">
        <f>P14*100/C14</f>
        <v>71.743341542603901</v>
      </c>
      <c r="Z14" s="15">
        <f>Q14*100/C14</f>
        <v>69.489691291060481</v>
      </c>
      <c r="AA14" s="15">
        <f>R14*100/C14</f>
        <v>73.001872964179029</v>
      </c>
      <c r="AB14" s="15">
        <f>S14*100/C14</f>
        <v>76.664512758927245</v>
      </c>
      <c r="AC14" s="15">
        <f>T14*100/C14</f>
        <v>61.671895647651198</v>
      </c>
      <c r="AD14" s="16">
        <f>U14*100/C14</f>
        <v>71.579238176784685</v>
      </c>
    </row>
    <row r="15" spans="1:30" ht="24.95" customHeight="1">
      <c r="A15" s="49"/>
      <c r="B15" s="51"/>
      <c r="C15" s="53"/>
      <c r="D15" s="55"/>
      <c r="E15" s="39"/>
      <c r="F15" s="39"/>
      <c r="G15" s="39"/>
      <c r="H15" s="39"/>
      <c r="I15" s="66"/>
      <c r="J15" s="66"/>
      <c r="K15" s="62"/>
      <c r="L15" s="67"/>
      <c r="M15" s="45"/>
      <c r="N15" s="33"/>
      <c r="O15" s="33"/>
      <c r="P15" s="33"/>
      <c r="Q15" s="33"/>
      <c r="R15" s="64"/>
      <c r="S15" s="64"/>
      <c r="T15" s="58"/>
      <c r="U15" s="65"/>
      <c r="V15" s="14">
        <f>M14*100/D14</f>
        <v>56.666666666666664</v>
      </c>
      <c r="W15" s="15">
        <f>N14*100/E14</f>
        <v>69.107142857142861</v>
      </c>
      <c r="X15" s="15">
        <f>O14*100/F14</f>
        <v>73.364295192405834</v>
      </c>
      <c r="Y15" s="15">
        <f>P14*100/G14</f>
        <v>80.402020694297477</v>
      </c>
      <c r="Z15" s="15">
        <v>82.8</v>
      </c>
      <c r="AA15" s="15">
        <f>R14*100/I14</f>
        <v>77.788881027403875</v>
      </c>
      <c r="AB15" s="15">
        <f>S14*100/J14</f>
        <v>81.691693923447062</v>
      </c>
      <c r="AC15" s="15">
        <f>T14*100/K14</f>
        <v>65.065301364994767</v>
      </c>
      <c r="AD15" s="17">
        <f>U14*100/L14</f>
        <v>75.517780903928013</v>
      </c>
    </row>
    <row r="16" spans="1:30" ht="24.95" customHeight="1">
      <c r="A16" s="49">
        <v>6</v>
      </c>
      <c r="B16" s="51" t="s">
        <v>15</v>
      </c>
      <c r="C16" s="53">
        <v>26</v>
      </c>
      <c r="D16" s="55">
        <v>40</v>
      </c>
      <c r="E16" s="39">
        <v>40</v>
      </c>
      <c r="F16" s="39">
        <v>40</v>
      </c>
      <c r="G16" s="39">
        <v>39</v>
      </c>
      <c r="H16" s="39">
        <v>39</v>
      </c>
      <c r="I16" s="39">
        <v>40</v>
      </c>
      <c r="J16" s="39">
        <v>41</v>
      </c>
      <c r="K16" s="41">
        <v>40</v>
      </c>
      <c r="L16" s="43">
        <v>40</v>
      </c>
      <c r="M16" s="45">
        <v>40</v>
      </c>
      <c r="N16" s="33">
        <v>40</v>
      </c>
      <c r="O16" s="33">
        <v>40</v>
      </c>
      <c r="P16" s="33">
        <v>39</v>
      </c>
      <c r="Q16" s="33">
        <v>39</v>
      </c>
      <c r="R16" s="33">
        <v>37</v>
      </c>
      <c r="S16" s="33">
        <v>41</v>
      </c>
      <c r="T16" s="35">
        <f>101600000/C34-12.55</f>
        <v>40.002412755753355</v>
      </c>
      <c r="U16" s="47">
        <f>107000000/C35-15.45</f>
        <v>40.018924960394145</v>
      </c>
      <c r="V16" s="14">
        <f>M16*100/C16</f>
        <v>153.84615384615384</v>
      </c>
      <c r="W16" s="15">
        <f>N16*100/C16</f>
        <v>153.84615384615384</v>
      </c>
      <c r="X16" s="15">
        <f>O16*100/C16</f>
        <v>153.84615384615384</v>
      </c>
      <c r="Y16" s="15">
        <f>P16*100/C16</f>
        <v>150</v>
      </c>
      <c r="Z16" s="15">
        <f>Q16*100/C16</f>
        <v>150</v>
      </c>
      <c r="AA16" s="15">
        <f>R16*100/C16</f>
        <v>142.30769230769232</v>
      </c>
      <c r="AB16" s="15">
        <f>S16*100/C16</f>
        <v>157.69230769230768</v>
      </c>
      <c r="AC16" s="15">
        <f>T16*100/C16</f>
        <v>153.85543367597444</v>
      </c>
      <c r="AD16" s="16">
        <f>U16*100/C16</f>
        <v>153.91894215536209</v>
      </c>
    </row>
    <row r="17" spans="1:30" ht="24.95" customHeight="1">
      <c r="A17" s="49"/>
      <c r="B17" s="51"/>
      <c r="C17" s="53"/>
      <c r="D17" s="55"/>
      <c r="E17" s="39"/>
      <c r="F17" s="39"/>
      <c r="G17" s="39"/>
      <c r="H17" s="39"/>
      <c r="I17" s="61"/>
      <c r="J17" s="61"/>
      <c r="K17" s="62"/>
      <c r="L17" s="63"/>
      <c r="M17" s="45"/>
      <c r="N17" s="33"/>
      <c r="O17" s="33"/>
      <c r="P17" s="33"/>
      <c r="Q17" s="33"/>
      <c r="R17" s="57"/>
      <c r="S17" s="57"/>
      <c r="T17" s="58"/>
      <c r="U17" s="48"/>
      <c r="V17" s="14">
        <f t="shared" ref="V17:AB17" si="3">M16*100/D16</f>
        <v>100</v>
      </c>
      <c r="W17" s="15">
        <f t="shared" si="3"/>
        <v>100</v>
      </c>
      <c r="X17" s="15">
        <f t="shared" si="3"/>
        <v>100</v>
      </c>
      <c r="Y17" s="15">
        <f t="shared" si="3"/>
        <v>100</v>
      </c>
      <c r="Z17" s="15">
        <f t="shared" si="3"/>
        <v>100</v>
      </c>
      <c r="AA17" s="15">
        <f t="shared" si="3"/>
        <v>92.5</v>
      </c>
      <c r="AB17" s="15">
        <f t="shared" si="3"/>
        <v>100</v>
      </c>
      <c r="AC17" s="15">
        <f>T16*100/K16</f>
        <v>100.00603188938338</v>
      </c>
      <c r="AD17" s="17">
        <f>U16*100/L16</f>
        <v>100.04731240098536</v>
      </c>
    </row>
    <row r="18" spans="1:30" ht="24.95" customHeight="1">
      <c r="A18" s="49">
        <v>7</v>
      </c>
      <c r="B18" s="51" t="s">
        <v>16</v>
      </c>
      <c r="C18" s="53">
        <v>10</v>
      </c>
      <c r="D18" s="45">
        <v>13.7</v>
      </c>
      <c r="E18" s="33">
        <v>13.7</v>
      </c>
      <c r="F18" s="33">
        <v>13.7</v>
      </c>
      <c r="G18" s="33">
        <v>13.5</v>
      </c>
      <c r="H18" s="33">
        <v>13.2</v>
      </c>
      <c r="I18" s="33">
        <v>13.1</v>
      </c>
      <c r="J18" s="33">
        <v>12.9</v>
      </c>
      <c r="K18" s="35">
        <v>13</v>
      </c>
      <c r="L18" s="59">
        <v>13</v>
      </c>
      <c r="M18" s="45">
        <v>2</v>
      </c>
      <c r="N18" s="33">
        <v>4.5999999999999996</v>
      </c>
      <c r="O18" s="33">
        <v>4.5999999999999996</v>
      </c>
      <c r="P18" s="33">
        <v>5.7</v>
      </c>
      <c r="Q18" s="33">
        <v>5.9</v>
      </c>
      <c r="R18" s="33">
        <f>10114200/C32</f>
        <v>5.1940595594945318</v>
      </c>
      <c r="S18" s="33">
        <f>9962000/C33</f>
        <v>5.1389826031871806</v>
      </c>
      <c r="T18" s="35">
        <f>14873266/C34</f>
        <v>7.6931694277373293</v>
      </c>
      <c r="U18" s="47">
        <f>19180000/C35</f>
        <v>9.9429343994426151</v>
      </c>
      <c r="V18" s="14">
        <f>M18*100/C18</f>
        <v>20</v>
      </c>
      <c r="W18" s="15">
        <f>N18*100/C18</f>
        <v>45.999999999999993</v>
      </c>
      <c r="X18" s="15">
        <f>O18*100/C18</f>
        <v>45.999999999999993</v>
      </c>
      <c r="Y18" s="15">
        <f>P18*100/C18</f>
        <v>57</v>
      </c>
      <c r="Z18" s="15">
        <f>Q18*100/C18</f>
        <v>59</v>
      </c>
      <c r="AA18" s="15">
        <f>R18*100/C18</f>
        <v>51.940595594945322</v>
      </c>
      <c r="AB18" s="15">
        <f>S18*100/C18</f>
        <v>51.389826031871806</v>
      </c>
      <c r="AC18" s="15">
        <f>T18*100/C18</f>
        <v>76.931694277373282</v>
      </c>
      <c r="AD18" s="16">
        <f>U18*100/C18</f>
        <v>99.429343994426148</v>
      </c>
    </row>
    <row r="19" spans="1:30" ht="24.95" customHeight="1">
      <c r="A19" s="49"/>
      <c r="B19" s="51"/>
      <c r="C19" s="53"/>
      <c r="D19" s="45"/>
      <c r="E19" s="33"/>
      <c r="F19" s="33"/>
      <c r="G19" s="33"/>
      <c r="H19" s="33"/>
      <c r="I19" s="57"/>
      <c r="J19" s="57"/>
      <c r="K19" s="58"/>
      <c r="L19" s="60"/>
      <c r="M19" s="45"/>
      <c r="N19" s="33"/>
      <c r="O19" s="33"/>
      <c r="P19" s="33"/>
      <c r="Q19" s="33"/>
      <c r="R19" s="57"/>
      <c r="S19" s="57"/>
      <c r="T19" s="58"/>
      <c r="U19" s="48"/>
      <c r="V19" s="18">
        <f t="shared" ref="V19:AB19" si="4">M18*100/D18</f>
        <v>14.598540145985401</v>
      </c>
      <c r="W19" s="19">
        <f t="shared" si="4"/>
        <v>33.576642335766422</v>
      </c>
      <c r="X19" s="19">
        <f t="shared" si="4"/>
        <v>33.576642335766422</v>
      </c>
      <c r="Y19" s="19">
        <f t="shared" si="4"/>
        <v>42.222222222222221</v>
      </c>
      <c r="Z19" s="19">
        <f t="shared" si="4"/>
        <v>44.696969696969703</v>
      </c>
      <c r="AA19" s="15">
        <f t="shared" si="4"/>
        <v>39.649309614462076</v>
      </c>
      <c r="AB19" s="15">
        <f t="shared" si="4"/>
        <v>39.837074443311472</v>
      </c>
      <c r="AC19" s="19">
        <f>T18*100/K18</f>
        <v>59.178226367210222</v>
      </c>
      <c r="AD19" s="17">
        <f>U18*100/L18</f>
        <v>76.484110764943196</v>
      </c>
    </row>
    <row r="20" spans="1:30" ht="24.95" customHeight="1">
      <c r="A20" s="49">
        <v>8</v>
      </c>
      <c r="B20" s="51" t="s">
        <v>17</v>
      </c>
      <c r="C20" s="53">
        <v>100</v>
      </c>
      <c r="D20" s="55">
        <v>106</v>
      </c>
      <c r="E20" s="39">
        <v>104</v>
      </c>
      <c r="F20" s="39">
        <v>105</v>
      </c>
      <c r="G20" s="39">
        <v>105</v>
      </c>
      <c r="H20" s="39">
        <v>105</v>
      </c>
      <c r="I20" s="39">
        <v>106</v>
      </c>
      <c r="J20" s="39">
        <v>105</v>
      </c>
      <c r="K20" s="41">
        <v>105</v>
      </c>
      <c r="L20" s="43">
        <v>105</v>
      </c>
      <c r="M20" s="45">
        <v>37.700000000000003</v>
      </c>
      <c r="N20" s="33">
        <v>37.5</v>
      </c>
      <c r="O20" s="33">
        <v>38.5</v>
      </c>
      <c r="P20" s="33">
        <v>35.799999999999997</v>
      </c>
      <c r="Q20" s="33">
        <v>32.700000000000003</v>
      </c>
      <c r="R20" s="33">
        <f>61260900/C32</f>
        <v>31.460003091518711</v>
      </c>
      <c r="S20" s="33">
        <f>59464300/C33</f>
        <v>30.675165951686754</v>
      </c>
      <c r="T20" s="35">
        <f>57436500/C34</f>
        <v>29.708923772104601</v>
      </c>
      <c r="U20" s="37">
        <f>58000000/C35</f>
        <v>30.067267735540753</v>
      </c>
      <c r="V20" s="18">
        <f>M20*100/C20</f>
        <v>37.700000000000003</v>
      </c>
      <c r="W20" s="19">
        <f>N20*100/C20</f>
        <v>37.5</v>
      </c>
      <c r="X20" s="19">
        <f>O20*100/C20</f>
        <v>38.5</v>
      </c>
      <c r="Y20" s="19">
        <f>P20*100/C20</f>
        <v>35.799999999999997</v>
      </c>
      <c r="Z20" s="19">
        <f>Q20*100/C20</f>
        <v>32.700000000000003</v>
      </c>
      <c r="AA20" s="15">
        <f>R20*100/C20</f>
        <v>31.460003091518711</v>
      </c>
      <c r="AB20" s="15">
        <f>S20*100/C20</f>
        <v>30.675165951686754</v>
      </c>
      <c r="AC20" s="15">
        <f>T20*100/C20</f>
        <v>29.708923772104598</v>
      </c>
      <c r="AD20" s="16">
        <f>U20*100/C20</f>
        <v>30.067267735540753</v>
      </c>
    </row>
    <row r="21" spans="1:30" ht="24.95" customHeight="1" thickBot="1">
      <c r="A21" s="50"/>
      <c r="B21" s="52"/>
      <c r="C21" s="54"/>
      <c r="D21" s="56"/>
      <c r="E21" s="40"/>
      <c r="F21" s="40"/>
      <c r="G21" s="40"/>
      <c r="H21" s="40"/>
      <c r="I21" s="40"/>
      <c r="J21" s="40"/>
      <c r="K21" s="42"/>
      <c r="L21" s="44"/>
      <c r="M21" s="46"/>
      <c r="N21" s="34"/>
      <c r="O21" s="34"/>
      <c r="P21" s="34"/>
      <c r="Q21" s="34"/>
      <c r="R21" s="34"/>
      <c r="S21" s="34"/>
      <c r="T21" s="36"/>
      <c r="U21" s="38"/>
      <c r="V21" s="20">
        <f t="shared" ref="V21:AB21" si="5">M20*100/D20</f>
        <v>35.566037735849058</v>
      </c>
      <c r="W21" s="21">
        <f t="shared" si="5"/>
        <v>36.057692307692307</v>
      </c>
      <c r="X21" s="21">
        <f t="shared" si="5"/>
        <v>36.666666666666664</v>
      </c>
      <c r="Y21" s="21">
        <f t="shared" si="5"/>
        <v>34.095238095238088</v>
      </c>
      <c r="Z21" s="21">
        <f t="shared" si="5"/>
        <v>31.142857142857146</v>
      </c>
      <c r="AA21" s="22">
        <f t="shared" si="5"/>
        <v>29.679248199545953</v>
      </c>
      <c r="AB21" s="22">
        <f t="shared" si="5"/>
        <v>29.214443763511195</v>
      </c>
      <c r="AC21" s="21">
        <f>T20*100/K20</f>
        <v>28.294213116290095</v>
      </c>
      <c r="AD21" s="23">
        <f>U20*100/L20</f>
        <v>28.635493081467384</v>
      </c>
    </row>
    <row r="22" spans="1:30" ht="36.75" customHeight="1">
      <c r="A22" s="24"/>
      <c r="B22" s="29" t="s">
        <v>18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</row>
    <row r="23" spans="1:30" ht="21" customHeight="1">
      <c r="B23" s="1" t="s">
        <v>19</v>
      </c>
      <c r="H23" s="2"/>
      <c r="I23" s="2"/>
      <c r="M23" s="2"/>
    </row>
    <row r="24" spans="1:30" ht="26.25" customHeight="1">
      <c r="H24" s="2"/>
      <c r="I24" s="2"/>
      <c r="M24" s="2"/>
    </row>
    <row r="25" spans="1:30">
      <c r="H25" s="2"/>
      <c r="I25" s="2"/>
      <c r="M25" s="2"/>
    </row>
    <row r="26" spans="1:30" s="1" customFormat="1" ht="15.75" customHeight="1">
      <c r="B26" s="31" t="s">
        <v>20</v>
      </c>
      <c r="C26" s="31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25"/>
    </row>
    <row r="27" spans="1:30" s="1" customFormat="1">
      <c r="B27" s="1">
        <v>2008</v>
      </c>
      <c r="C27" s="26">
        <v>1988008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25"/>
    </row>
    <row r="28" spans="1:30" s="1" customFormat="1" ht="15.75" customHeight="1">
      <c r="B28" s="1">
        <v>2009</v>
      </c>
      <c r="C28" s="26">
        <v>1985000</v>
      </c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25"/>
    </row>
    <row r="29" spans="1:30" s="1" customFormat="1">
      <c r="B29" s="1">
        <v>2010</v>
      </c>
      <c r="C29" s="26">
        <v>1959400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5"/>
    </row>
    <row r="30" spans="1:30" s="1" customFormat="1">
      <c r="B30" s="1">
        <v>2011</v>
      </c>
      <c r="C30" s="26">
        <v>1953545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5"/>
    </row>
    <row r="31" spans="1:30" s="1" customFormat="1">
      <c r="B31" s="1">
        <v>2012</v>
      </c>
      <c r="C31" s="26">
        <v>1950483</v>
      </c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5"/>
    </row>
    <row r="32" spans="1:30">
      <c r="B32" s="1">
        <v>2013</v>
      </c>
      <c r="C32" s="26">
        <v>1947263</v>
      </c>
      <c r="I32" s="2"/>
    </row>
    <row r="33" spans="2:9">
      <c r="B33" s="1">
        <v>2014</v>
      </c>
      <c r="C33" s="26">
        <v>1938516</v>
      </c>
      <c r="I33" s="2"/>
    </row>
    <row r="34" spans="2:9">
      <c r="B34" s="1">
        <v>2015</v>
      </c>
      <c r="C34" s="26">
        <v>1933308</v>
      </c>
      <c r="I34" s="2"/>
    </row>
    <row r="35" spans="2:9">
      <c r="B35" s="1">
        <v>2016</v>
      </c>
      <c r="C35" s="26">
        <v>1929008</v>
      </c>
      <c r="I35" s="2"/>
    </row>
    <row r="36" spans="2:9">
      <c r="I36" s="2"/>
    </row>
    <row r="37" spans="2:9">
      <c r="I37" s="2"/>
    </row>
    <row r="38" spans="2:9">
      <c r="I38" s="2"/>
    </row>
    <row r="39" spans="2:9">
      <c r="B39" s="27"/>
      <c r="I39" s="2"/>
    </row>
    <row r="40" spans="2:9">
      <c r="B40" s="27"/>
      <c r="I40" s="2"/>
    </row>
    <row r="41" spans="2:9">
      <c r="I41" s="2"/>
    </row>
    <row r="42" spans="2:9">
      <c r="I42" s="2"/>
    </row>
    <row r="43" spans="2:9">
      <c r="I43" s="2"/>
    </row>
    <row r="44" spans="2:9">
      <c r="I44" s="2"/>
    </row>
    <row r="45" spans="2:9">
      <c r="I45" s="2"/>
    </row>
    <row r="46" spans="2:9">
      <c r="I46" s="2"/>
    </row>
    <row r="47" spans="2:9">
      <c r="I47" s="2"/>
    </row>
    <row r="48" spans="2:9">
      <c r="I48" s="2"/>
    </row>
    <row r="49" spans="9:9">
      <c r="I49" s="2"/>
    </row>
    <row r="50" spans="9:9">
      <c r="I50" s="2"/>
    </row>
    <row r="51" spans="9:9">
      <c r="I51" s="2"/>
    </row>
    <row r="52" spans="9:9">
      <c r="I52" s="2"/>
    </row>
    <row r="53" spans="9:9">
      <c r="I53" s="2"/>
    </row>
    <row r="54" spans="9:9">
      <c r="I54" s="2"/>
    </row>
    <row r="55" spans="9:9">
      <c r="I55" s="2"/>
    </row>
    <row r="56" spans="9:9">
      <c r="I56" s="2"/>
    </row>
    <row r="57" spans="9:9">
      <c r="I57" s="2"/>
    </row>
    <row r="58" spans="9:9">
      <c r="I58" s="2"/>
    </row>
    <row r="59" spans="9:9">
      <c r="I59" s="2"/>
    </row>
    <row r="60" spans="9:9">
      <c r="I60" s="2"/>
    </row>
    <row r="61" spans="9:9">
      <c r="I61" s="2"/>
    </row>
    <row r="62" spans="9:9">
      <c r="I62" s="2"/>
    </row>
    <row r="63" spans="9:9">
      <c r="I63" s="2"/>
    </row>
    <row r="64" spans="9:9">
      <c r="I64" s="2"/>
    </row>
    <row r="65" spans="9:9">
      <c r="I65" s="2"/>
    </row>
    <row r="66" spans="9:9">
      <c r="I66" s="2"/>
    </row>
    <row r="67" spans="9:9">
      <c r="I67" s="2"/>
    </row>
    <row r="68" spans="9:9">
      <c r="I68" s="2"/>
    </row>
    <row r="69" spans="9:9">
      <c r="I69" s="2"/>
    </row>
    <row r="70" spans="9:9">
      <c r="I70" s="2"/>
    </row>
    <row r="71" spans="9:9">
      <c r="I71" s="2"/>
    </row>
    <row r="72" spans="9:9">
      <c r="I72" s="2"/>
    </row>
    <row r="73" spans="9:9">
      <c r="I73" s="2"/>
    </row>
    <row r="74" spans="9:9">
      <c r="I74" s="2"/>
    </row>
    <row r="75" spans="9:9">
      <c r="I75" s="2"/>
    </row>
    <row r="76" spans="9:9">
      <c r="I76" s="2"/>
    </row>
    <row r="77" spans="9:9">
      <c r="I77" s="2"/>
    </row>
    <row r="78" spans="9:9">
      <c r="I78" s="2"/>
    </row>
    <row r="79" spans="9:9">
      <c r="I79" s="2"/>
    </row>
    <row r="80" spans="9:9">
      <c r="I80" s="2"/>
    </row>
    <row r="81" spans="9:9">
      <c r="I81" s="2"/>
    </row>
    <row r="82" spans="9:9">
      <c r="I82" s="2"/>
    </row>
    <row r="83" spans="9:9">
      <c r="I83" s="2"/>
    </row>
    <row r="84" spans="9:9">
      <c r="I84" s="2"/>
    </row>
    <row r="85" spans="9:9">
      <c r="I85" s="2"/>
    </row>
    <row r="86" spans="9:9">
      <c r="I86" s="2"/>
    </row>
    <row r="87" spans="9:9">
      <c r="I87" s="2"/>
    </row>
    <row r="88" spans="9:9">
      <c r="I88" s="2"/>
    </row>
    <row r="89" spans="9:9">
      <c r="I89" s="2"/>
    </row>
    <row r="90" spans="9:9">
      <c r="I90" s="2"/>
    </row>
    <row r="91" spans="9:9">
      <c r="I91" s="2"/>
    </row>
    <row r="92" spans="9:9">
      <c r="I92" s="2"/>
    </row>
    <row r="93" spans="9:9">
      <c r="I93" s="2"/>
    </row>
    <row r="94" spans="9:9">
      <c r="I94" s="2"/>
    </row>
    <row r="95" spans="9:9">
      <c r="I95" s="2"/>
    </row>
    <row r="96" spans="9:9">
      <c r="I96" s="2"/>
    </row>
    <row r="97" spans="9:9">
      <c r="I97" s="2"/>
    </row>
    <row r="98" spans="9:9">
      <c r="I98" s="2"/>
    </row>
    <row r="99" spans="9:9">
      <c r="I99" s="2"/>
    </row>
    <row r="100" spans="9:9">
      <c r="I100" s="2"/>
    </row>
    <row r="101" spans="9:9">
      <c r="I101" s="2"/>
    </row>
    <row r="102" spans="9:9">
      <c r="I102" s="2"/>
    </row>
    <row r="103" spans="9:9">
      <c r="I103" s="2"/>
    </row>
    <row r="104" spans="9:9">
      <c r="I104" s="2"/>
    </row>
    <row r="105" spans="9:9">
      <c r="I105" s="2"/>
    </row>
    <row r="106" spans="9:9">
      <c r="I106" s="2"/>
    </row>
    <row r="107" spans="9:9">
      <c r="I107" s="2"/>
    </row>
    <row r="108" spans="9:9">
      <c r="I108" s="2"/>
    </row>
    <row r="109" spans="9:9">
      <c r="I109" s="2"/>
    </row>
    <row r="110" spans="9:9">
      <c r="I110" s="2"/>
    </row>
    <row r="111" spans="9:9">
      <c r="I111" s="2"/>
    </row>
    <row r="112" spans="9:9">
      <c r="I112" s="2"/>
    </row>
    <row r="113" spans="9:9">
      <c r="I113" s="2"/>
    </row>
    <row r="114" spans="9:9">
      <c r="I114" s="2"/>
    </row>
    <row r="115" spans="9:9">
      <c r="I115" s="2"/>
    </row>
    <row r="116" spans="9:9">
      <c r="I116" s="2"/>
    </row>
    <row r="117" spans="9:9">
      <c r="I117" s="2"/>
    </row>
    <row r="118" spans="9:9">
      <c r="I118" s="2"/>
    </row>
    <row r="119" spans="9:9">
      <c r="I119" s="2"/>
    </row>
    <row r="120" spans="9:9">
      <c r="I120" s="2"/>
    </row>
    <row r="121" spans="9:9">
      <c r="I121" s="2"/>
    </row>
    <row r="122" spans="9:9">
      <c r="I122" s="2"/>
    </row>
    <row r="123" spans="9:9">
      <c r="I123" s="2"/>
    </row>
    <row r="124" spans="9:9">
      <c r="I124" s="2"/>
    </row>
    <row r="125" spans="9:9">
      <c r="I125" s="2"/>
    </row>
    <row r="126" spans="9:9">
      <c r="I126" s="2"/>
    </row>
    <row r="127" spans="9:9">
      <c r="I127" s="2"/>
    </row>
    <row r="128" spans="9:9">
      <c r="I128" s="2"/>
    </row>
    <row r="129" spans="9:9">
      <c r="I129" s="2"/>
    </row>
    <row r="130" spans="9:9">
      <c r="I130" s="2"/>
    </row>
    <row r="131" spans="9:9">
      <c r="I131" s="2"/>
    </row>
    <row r="132" spans="9:9">
      <c r="I132" s="2"/>
    </row>
    <row r="133" spans="9:9">
      <c r="I133" s="2"/>
    </row>
    <row r="134" spans="9:9">
      <c r="I134" s="2"/>
    </row>
    <row r="135" spans="9:9">
      <c r="I135" s="2"/>
    </row>
    <row r="136" spans="9:9">
      <c r="I136" s="2"/>
    </row>
    <row r="137" spans="9:9">
      <c r="I137" s="2"/>
    </row>
    <row r="138" spans="9:9">
      <c r="I138" s="2"/>
    </row>
    <row r="139" spans="9:9">
      <c r="I139" s="2"/>
    </row>
    <row r="140" spans="9:9">
      <c r="I140" s="2"/>
    </row>
    <row r="141" spans="9:9">
      <c r="I141" s="2"/>
    </row>
    <row r="142" spans="9:9">
      <c r="I142" s="2"/>
    </row>
    <row r="143" spans="9:9">
      <c r="I143" s="2"/>
    </row>
    <row r="144" spans="9:9">
      <c r="I144" s="2"/>
    </row>
    <row r="145" spans="9:9">
      <c r="I145" s="2"/>
    </row>
    <row r="146" spans="9:9">
      <c r="I146" s="2"/>
    </row>
    <row r="147" spans="9:9">
      <c r="I147" s="2"/>
    </row>
    <row r="148" spans="9:9">
      <c r="I148" s="2"/>
    </row>
    <row r="149" spans="9:9">
      <c r="I149" s="2"/>
    </row>
    <row r="150" spans="9:9">
      <c r="I150" s="2"/>
    </row>
    <row r="151" spans="9:9">
      <c r="I151" s="2"/>
    </row>
    <row r="152" spans="9:9">
      <c r="I152" s="2"/>
    </row>
    <row r="153" spans="9:9">
      <c r="I153" s="2"/>
    </row>
    <row r="154" spans="9:9">
      <c r="I154" s="2"/>
    </row>
    <row r="155" spans="9:9">
      <c r="I155" s="2"/>
    </row>
    <row r="156" spans="9:9">
      <c r="I156" s="2"/>
    </row>
    <row r="157" spans="9:9">
      <c r="I157" s="2"/>
    </row>
    <row r="158" spans="9:9">
      <c r="I158" s="2"/>
    </row>
    <row r="159" spans="9:9">
      <c r="I159" s="2"/>
    </row>
    <row r="160" spans="9:9">
      <c r="I160" s="2"/>
    </row>
    <row r="161" spans="9:9">
      <c r="I161" s="2"/>
    </row>
    <row r="162" spans="9:9">
      <c r="I162" s="2"/>
    </row>
    <row r="163" spans="9:9">
      <c r="I163" s="2"/>
    </row>
    <row r="164" spans="9:9">
      <c r="I164" s="2"/>
    </row>
    <row r="165" spans="9:9">
      <c r="I165" s="2"/>
    </row>
    <row r="166" spans="9:9">
      <c r="I166" s="2"/>
    </row>
    <row r="167" spans="9:9">
      <c r="I167" s="2"/>
    </row>
    <row r="168" spans="9:9">
      <c r="I168" s="2"/>
    </row>
    <row r="169" spans="9:9">
      <c r="I169" s="2"/>
    </row>
    <row r="170" spans="9:9">
      <c r="I170" s="2"/>
    </row>
    <row r="171" spans="9:9">
      <c r="I171" s="2"/>
    </row>
    <row r="172" spans="9:9">
      <c r="I172" s="2"/>
    </row>
    <row r="173" spans="9:9">
      <c r="I173" s="2"/>
    </row>
    <row r="174" spans="9:9">
      <c r="I174" s="2"/>
    </row>
    <row r="175" spans="9:9">
      <c r="I175" s="2"/>
    </row>
    <row r="176" spans="9:9">
      <c r="I176" s="2"/>
    </row>
    <row r="177" spans="9:9">
      <c r="I177" s="2"/>
    </row>
    <row r="178" spans="9:9">
      <c r="I178" s="2"/>
    </row>
    <row r="179" spans="9:9">
      <c r="I179" s="2"/>
    </row>
    <row r="180" spans="9:9">
      <c r="I180" s="2"/>
    </row>
    <row r="181" spans="9:9">
      <c r="I181" s="2"/>
    </row>
    <row r="182" spans="9:9">
      <c r="I182" s="2"/>
    </row>
    <row r="183" spans="9:9">
      <c r="I183" s="2"/>
    </row>
    <row r="184" spans="9:9">
      <c r="I184" s="2"/>
    </row>
    <row r="185" spans="9:9">
      <c r="I185" s="2"/>
    </row>
    <row r="186" spans="9:9">
      <c r="I186" s="2"/>
    </row>
    <row r="187" spans="9:9">
      <c r="I187" s="2"/>
    </row>
    <row r="188" spans="9:9">
      <c r="I188" s="2"/>
    </row>
    <row r="189" spans="9:9">
      <c r="I189" s="2"/>
    </row>
    <row r="190" spans="9:9">
      <c r="I190" s="2"/>
    </row>
    <row r="191" spans="9:9">
      <c r="I191" s="2"/>
    </row>
    <row r="192" spans="9:9">
      <c r="I192" s="2"/>
    </row>
    <row r="193" spans="9:9">
      <c r="I193" s="2"/>
    </row>
    <row r="194" spans="9:9">
      <c r="I194" s="2"/>
    </row>
    <row r="195" spans="9:9">
      <c r="I195" s="2"/>
    </row>
    <row r="196" spans="9:9">
      <c r="I196" s="2"/>
    </row>
    <row r="197" spans="9:9">
      <c r="I197" s="2"/>
    </row>
    <row r="198" spans="9:9">
      <c r="I198" s="2"/>
    </row>
    <row r="199" spans="9:9">
      <c r="I199" s="2"/>
    </row>
    <row r="200" spans="9:9">
      <c r="I200" s="2"/>
    </row>
    <row r="201" spans="9:9">
      <c r="I201" s="2"/>
    </row>
    <row r="202" spans="9:9">
      <c r="I202" s="2"/>
    </row>
    <row r="203" spans="9:9">
      <c r="I203" s="2"/>
    </row>
    <row r="204" spans="9:9">
      <c r="I204" s="2"/>
    </row>
    <row r="205" spans="9:9">
      <c r="I205" s="2"/>
    </row>
    <row r="206" spans="9:9">
      <c r="I206" s="2"/>
    </row>
    <row r="207" spans="9:9">
      <c r="I207" s="2"/>
    </row>
    <row r="208" spans="9:9">
      <c r="I208" s="2"/>
    </row>
    <row r="209" spans="9:9">
      <c r="I209" s="2"/>
    </row>
    <row r="210" spans="9:9">
      <c r="I210" s="2"/>
    </row>
    <row r="211" spans="9:9">
      <c r="I211" s="2"/>
    </row>
    <row r="212" spans="9:9">
      <c r="I212" s="2"/>
    </row>
    <row r="213" spans="9:9">
      <c r="I213" s="2"/>
    </row>
    <row r="214" spans="9:9">
      <c r="I214" s="2"/>
    </row>
    <row r="215" spans="9:9">
      <c r="I215" s="2"/>
    </row>
    <row r="216" spans="9:9">
      <c r="I216" s="2"/>
    </row>
    <row r="217" spans="9:9">
      <c r="I217" s="2"/>
    </row>
    <row r="218" spans="9:9">
      <c r="I218" s="2"/>
    </row>
    <row r="219" spans="9:9">
      <c r="I219" s="2"/>
    </row>
    <row r="220" spans="9:9">
      <c r="I220" s="2"/>
    </row>
    <row r="221" spans="9:9">
      <c r="I221" s="2"/>
    </row>
    <row r="222" spans="9:9">
      <c r="I222" s="2"/>
    </row>
    <row r="223" spans="9:9">
      <c r="I223" s="2"/>
    </row>
    <row r="224" spans="9:9">
      <c r="I224" s="2"/>
    </row>
    <row r="225" spans="9:9">
      <c r="I225" s="2"/>
    </row>
    <row r="226" spans="9:9">
      <c r="I226" s="2"/>
    </row>
    <row r="227" spans="9:9">
      <c r="I227" s="2"/>
    </row>
    <row r="228" spans="9:9">
      <c r="I228" s="2"/>
    </row>
    <row r="229" spans="9:9">
      <c r="I229" s="2"/>
    </row>
    <row r="230" spans="9:9">
      <c r="I230" s="2"/>
    </row>
    <row r="231" spans="9:9">
      <c r="I231" s="2"/>
    </row>
    <row r="232" spans="9:9">
      <c r="I232" s="2"/>
    </row>
    <row r="233" spans="9:9">
      <c r="I233" s="2"/>
    </row>
    <row r="234" spans="9:9">
      <c r="I234" s="2"/>
    </row>
    <row r="235" spans="9:9">
      <c r="I235" s="2"/>
    </row>
    <row r="236" spans="9:9">
      <c r="I236" s="2"/>
    </row>
    <row r="237" spans="9:9">
      <c r="I237" s="2"/>
    </row>
    <row r="238" spans="9:9">
      <c r="I238" s="2"/>
    </row>
    <row r="239" spans="9:9">
      <c r="I239" s="2"/>
    </row>
    <row r="240" spans="9:9">
      <c r="I240" s="2"/>
    </row>
    <row r="241" spans="9:9">
      <c r="I241" s="2"/>
    </row>
    <row r="242" spans="9:9">
      <c r="I242" s="2"/>
    </row>
    <row r="243" spans="9:9">
      <c r="I243" s="2"/>
    </row>
    <row r="244" spans="9:9">
      <c r="I244" s="2"/>
    </row>
    <row r="245" spans="9:9">
      <c r="I245" s="2"/>
    </row>
    <row r="246" spans="9:9">
      <c r="I246" s="2"/>
    </row>
    <row r="247" spans="9:9">
      <c r="I247" s="2"/>
    </row>
    <row r="248" spans="9:9">
      <c r="I248" s="2"/>
    </row>
    <row r="249" spans="9:9">
      <c r="I249" s="2"/>
    </row>
    <row r="250" spans="9:9">
      <c r="I250" s="2"/>
    </row>
    <row r="251" spans="9:9">
      <c r="I251" s="2"/>
    </row>
    <row r="252" spans="9:9">
      <c r="I252" s="2"/>
    </row>
    <row r="253" spans="9:9">
      <c r="I253" s="2"/>
    </row>
    <row r="254" spans="9:9">
      <c r="I254" s="2"/>
    </row>
    <row r="255" spans="9:9">
      <c r="I255" s="2"/>
    </row>
    <row r="256" spans="9:9">
      <c r="I256" s="2"/>
    </row>
    <row r="257" spans="9:9">
      <c r="I257" s="2"/>
    </row>
    <row r="258" spans="9:9">
      <c r="I258" s="2"/>
    </row>
    <row r="259" spans="9:9">
      <c r="I259" s="2"/>
    </row>
    <row r="260" spans="9:9">
      <c r="I260" s="2"/>
    </row>
    <row r="261" spans="9:9">
      <c r="I261" s="2"/>
    </row>
    <row r="262" spans="9:9">
      <c r="I262" s="2"/>
    </row>
    <row r="263" spans="9:9">
      <c r="I263" s="2"/>
    </row>
    <row r="264" spans="9:9">
      <c r="I264" s="2"/>
    </row>
    <row r="265" spans="9:9">
      <c r="I265" s="2"/>
    </row>
    <row r="266" spans="9:9">
      <c r="I266" s="2"/>
    </row>
    <row r="267" spans="9:9">
      <c r="I267" s="2"/>
    </row>
    <row r="268" spans="9:9">
      <c r="I268" s="2"/>
    </row>
    <row r="269" spans="9:9">
      <c r="I269" s="2"/>
    </row>
    <row r="270" spans="9:9">
      <c r="I270" s="2"/>
    </row>
    <row r="271" spans="9:9">
      <c r="I271" s="2"/>
    </row>
    <row r="272" spans="9:9">
      <c r="I272" s="2"/>
    </row>
    <row r="273" spans="9:9">
      <c r="I273" s="2"/>
    </row>
    <row r="274" spans="9:9">
      <c r="I274" s="2"/>
    </row>
    <row r="275" spans="9:9">
      <c r="I275" s="2"/>
    </row>
    <row r="276" spans="9:9">
      <c r="I276" s="2"/>
    </row>
    <row r="277" spans="9:9">
      <c r="I277" s="2"/>
    </row>
    <row r="278" spans="9:9">
      <c r="I278" s="2"/>
    </row>
    <row r="279" spans="9:9">
      <c r="I279" s="2"/>
    </row>
    <row r="280" spans="9:9">
      <c r="I280" s="2"/>
    </row>
    <row r="281" spans="9:9">
      <c r="I281" s="2"/>
    </row>
    <row r="282" spans="9:9">
      <c r="I282" s="2"/>
    </row>
    <row r="283" spans="9:9">
      <c r="I283" s="2"/>
    </row>
    <row r="284" spans="9:9">
      <c r="I284" s="2"/>
    </row>
    <row r="285" spans="9:9">
      <c r="I285" s="2"/>
    </row>
    <row r="286" spans="9:9">
      <c r="I286" s="2"/>
    </row>
    <row r="287" spans="9:9">
      <c r="I287" s="2"/>
    </row>
    <row r="288" spans="9:9">
      <c r="I288" s="2"/>
    </row>
    <row r="289" spans="9:9">
      <c r="I289" s="2"/>
    </row>
    <row r="290" spans="9:9">
      <c r="I290" s="2"/>
    </row>
    <row r="291" spans="9:9">
      <c r="I291" s="2"/>
    </row>
    <row r="292" spans="9:9">
      <c r="I292" s="2"/>
    </row>
    <row r="293" spans="9:9">
      <c r="I293" s="2"/>
    </row>
    <row r="294" spans="9:9">
      <c r="I294" s="2"/>
    </row>
    <row r="295" spans="9:9">
      <c r="I295" s="2"/>
    </row>
    <row r="296" spans="9:9">
      <c r="I296" s="2"/>
    </row>
    <row r="297" spans="9:9">
      <c r="I297" s="2"/>
    </row>
    <row r="298" spans="9:9">
      <c r="I298" s="2"/>
    </row>
    <row r="299" spans="9:9">
      <c r="I299" s="2"/>
    </row>
    <row r="300" spans="9:9">
      <c r="I300" s="2"/>
    </row>
    <row r="301" spans="9:9">
      <c r="I301" s="2"/>
    </row>
    <row r="302" spans="9:9">
      <c r="I302" s="2"/>
    </row>
    <row r="303" spans="9:9">
      <c r="I303" s="2"/>
    </row>
    <row r="304" spans="9:9">
      <c r="I304" s="2"/>
    </row>
    <row r="305" spans="9:9">
      <c r="I305" s="2"/>
    </row>
    <row r="306" spans="9:9">
      <c r="I306" s="2"/>
    </row>
    <row r="307" spans="9:9">
      <c r="I307" s="2"/>
    </row>
    <row r="308" spans="9:9">
      <c r="I308" s="2"/>
    </row>
    <row r="309" spans="9:9">
      <c r="I309" s="2"/>
    </row>
    <row r="310" spans="9:9">
      <c r="I310" s="2"/>
    </row>
    <row r="311" spans="9:9">
      <c r="I311" s="2"/>
    </row>
    <row r="312" spans="9:9">
      <c r="I312" s="2"/>
    </row>
    <row r="313" spans="9:9">
      <c r="I313" s="2"/>
    </row>
    <row r="314" spans="9:9">
      <c r="I314" s="2"/>
    </row>
    <row r="315" spans="9:9">
      <c r="I315" s="2"/>
    </row>
    <row r="316" spans="9:9">
      <c r="I316" s="2"/>
    </row>
    <row r="317" spans="9:9">
      <c r="I317" s="2"/>
    </row>
    <row r="318" spans="9:9">
      <c r="I318" s="2"/>
    </row>
    <row r="319" spans="9:9">
      <c r="I319" s="2"/>
    </row>
    <row r="320" spans="9:9">
      <c r="I320" s="2"/>
    </row>
    <row r="321" spans="9:9">
      <c r="I321" s="2"/>
    </row>
    <row r="322" spans="9:9">
      <c r="I322" s="2"/>
    </row>
    <row r="323" spans="9:9">
      <c r="I323" s="2"/>
    </row>
    <row r="324" spans="9:9">
      <c r="I324" s="2"/>
    </row>
    <row r="325" spans="9:9">
      <c r="I325" s="2"/>
    </row>
    <row r="326" spans="9:9">
      <c r="I326" s="2"/>
    </row>
    <row r="327" spans="9:9">
      <c r="I327" s="2"/>
    </row>
    <row r="328" spans="9:9">
      <c r="I328" s="2"/>
    </row>
    <row r="329" spans="9:9">
      <c r="I329" s="2"/>
    </row>
    <row r="330" spans="9:9">
      <c r="I330" s="2"/>
    </row>
    <row r="331" spans="9:9">
      <c r="I331" s="2"/>
    </row>
    <row r="332" spans="9:9">
      <c r="I332" s="2"/>
    </row>
    <row r="333" spans="9:9">
      <c r="I333" s="2"/>
    </row>
    <row r="334" spans="9:9">
      <c r="I334" s="2"/>
    </row>
    <row r="335" spans="9:9">
      <c r="I335" s="2"/>
    </row>
    <row r="336" spans="9:9">
      <c r="I336" s="2"/>
    </row>
    <row r="337" spans="9:9">
      <c r="I337" s="2"/>
    </row>
    <row r="338" spans="9:9">
      <c r="I338" s="2"/>
    </row>
    <row r="339" spans="9:9">
      <c r="I339" s="2"/>
    </row>
    <row r="340" spans="9:9">
      <c r="I340" s="2"/>
    </row>
    <row r="341" spans="9:9">
      <c r="I341" s="2"/>
    </row>
    <row r="342" spans="9:9">
      <c r="I342" s="2"/>
    </row>
    <row r="343" spans="9:9">
      <c r="I343" s="2"/>
    </row>
    <row r="344" spans="9:9">
      <c r="I344" s="2"/>
    </row>
    <row r="345" spans="9:9">
      <c r="I345" s="2"/>
    </row>
    <row r="346" spans="9:9">
      <c r="I346" s="2"/>
    </row>
    <row r="347" spans="9:9">
      <c r="I347" s="2"/>
    </row>
    <row r="348" spans="9:9">
      <c r="I348" s="2"/>
    </row>
    <row r="349" spans="9:9">
      <c r="I349" s="2"/>
    </row>
    <row r="350" spans="9:9">
      <c r="I350" s="2"/>
    </row>
    <row r="351" spans="9:9">
      <c r="I351" s="2"/>
    </row>
    <row r="352" spans="9:9">
      <c r="I352" s="2"/>
    </row>
    <row r="353" spans="9:9">
      <c r="I353" s="2"/>
    </row>
    <row r="354" spans="9:9">
      <c r="I354" s="2"/>
    </row>
    <row r="355" spans="9:9">
      <c r="I355" s="2"/>
    </row>
    <row r="356" spans="9:9">
      <c r="I356" s="2"/>
    </row>
    <row r="357" spans="9:9">
      <c r="I357" s="2"/>
    </row>
    <row r="358" spans="9:9">
      <c r="I358" s="2"/>
    </row>
    <row r="359" spans="9:9">
      <c r="I359" s="2"/>
    </row>
    <row r="360" spans="9:9">
      <c r="I360" s="2"/>
    </row>
    <row r="361" spans="9:9">
      <c r="I361" s="2"/>
    </row>
    <row r="362" spans="9:9">
      <c r="I362" s="2"/>
    </row>
    <row r="363" spans="9:9">
      <c r="I363" s="2"/>
    </row>
    <row r="364" spans="9:9">
      <c r="I364" s="2"/>
    </row>
    <row r="365" spans="9:9">
      <c r="I365" s="2"/>
    </row>
    <row r="366" spans="9:9">
      <c r="I366" s="2"/>
    </row>
    <row r="367" spans="9:9">
      <c r="I367" s="2"/>
    </row>
    <row r="368" spans="9:9">
      <c r="I368" s="2"/>
    </row>
    <row r="369" spans="9:9">
      <c r="I369" s="2"/>
    </row>
    <row r="370" spans="9:9">
      <c r="I370" s="2"/>
    </row>
    <row r="371" spans="9:9">
      <c r="I371" s="2"/>
    </row>
    <row r="372" spans="9:9">
      <c r="I372" s="2"/>
    </row>
    <row r="373" spans="9:9">
      <c r="I373" s="2"/>
    </row>
    <row r="374" spans="9:9">
      <c r="I374" s="2"/>
    </row>
    <row r="375" spans="9:9">
      <c r="I375" s="2"/>
    </row>
    <row r="376" spans="9:9">
      <c r="I376" s="2"/>
    </row>
    <row r="377" spans="9:9">
      <c r="I377" s="2"/>
    </row>
    <row r="378" spans="9:9">
      <c r="I378" s="2"/>
    </row>
    <row r="379" spans="9:9">
      <c r="I379" s="2"/>
    </row>
    <row r="380" spans="9:9">
      <c r="I380" s="2"/>
    </row>
    <row r="381" spans="9:9">
      <c r="I381" s="2"/>
    </row>
    <row r="382" spans="9:9">
      <c r="I382" s="2"/>
    </row>
    <row r="383" spans="9:9">
      <c r="I383" s="2"/>
    </row>
    <row r="384" spans="9:9">
      <c r="I384" s="2"/>
    </row>
    <row r="385" spans="9:9">
      <c r="I385" s="2"/>
    </row>
    <row r="386" spans="9:9">
      <c r="I386" s="2"/>
    </row>
    <row r="387" spans="9:9">
      <c r="I387" s="2"/>
    </row>
    <row r="388" spans="9:9">
      <c r="I388" s="2"/>
    </row>
    <row r="389" spans="9:9">
      <c r="I389" s="2"/>
    </row>
    <row r="390" spans="9:9">
      <c r="I390" s="2"/>
    </row>
    <row r="391" spans="9:9">
      <c r="I391" s="2"/>
    </row>
    <row r="392" spans="9:9">
      <c r="I392" s="2"/>
    </row>
    <row r="393" spans="9:9">
      <c r="I393" s="2"/>
    </row>
    <row r="394" spans="9:9">
      <c r="I394" s="2"/>
    </row>
    <row r="395" spans="9:9">
      <c r="I395" s="2"/>
    </row>
    <row r="396" spans="9:9">
      <c r="I396" s="2"/>
    </row>
    <row r="397" spans="9:9">
      <c r="I397" s="2"/>
    </row>
    <row r="398" spans="9:9">
      <c r="I398" s="2"/>
    </row>
    <row r="399" spans="9:9">
      <c r="I399" s="2"/>
    </row>
    <row r="400" spans="9:9">
      <c r="I400" s="2"/>
    </row>
    <row r="401" spans="9:9">
      <c r="I401" s="2"/>
    </row>
    <row r="402" spans="9:9">
      <c r="I402" s="2"/>
    </row>
    <row r="403" spans="9:9">
      <c r="I403" s="2"/>
    </row>
    <row r="404" spans="9:9">
      <c r="I404" s="2"/>
    </row>
    <row r="405" spans="9:9">
      <c r="I405" s="2"/>
    </row>
    <row r="406" spans="9:9">
      <c r="I406" s="2"/>
    </row>
    <row r="407" spans="9:9">
      <c r="I407" s="2"/>
    </row>
    <row r="408" spans="9:9">
      <c r="I408" s="2"/>
    </row>
    <row r="409" spans="9:9">
      <c r="I409" s="2"/>
    </row>
    <row r="410" spans="9:9">
      <c r="I410" s="2"/>
    </row>
    <row r="411" spans="9:9">
      <c r="I411" s="2"/>
    </row>
    <row r="412" spans="9:9">
      <c r="I412" s="2"/>
    </row>
    <row r="413" spans="9:9">
      <c r="I413" s="2"/>
    </row>
    <row r="414" spans="9:9">
      <c r="I414" s="2"/>
    </row>
    <row r="415" spans="9:9">
      <c r="I415" s="2"/>
    </row>
    <row r="416" spans="9:9">
      <c r="I416" s="2"/>
    </row>
    <row r="417" spans="9:9">
      <c r="I417" s="2"/>
    </row>
    <row r="418" spans="9:9">
      <c r="I418" s="2"/>
    </row>
    <row r="419" spans="9:9">
      <c r="I419" s="2"/>
    </row>
    <row r="420" spans="9:9">
      <c r="I420" s="2"/>
    </row>
    <row r="421" spans="9:9">
      <c r="I421" s="2"/>
    </row>
    <row r="422" spans="9:9">
      <c r="I422" s="2"/>
    </row>
    <row r="423" spans="9:9">
      <c r="I423" s="2"/>
    </row>
    <row r="424" spans="9:9">
      <c r="I424" s="2"/>
    </row>
    <row r="425" spans="9:9">
      <c r="I425" s="2"/>
    </row>
    <row r="426" spans="9:9">
      <c r="I426" s="2"/>
    </row>
    <row r="427" spans="9:9">
      <c r="I427" s="2"/>
    </row>
    <row r="428" spans="9:9">
      <c r="I428" s="2"/>
    </row>
    <row r="429" spans="9:9">
      <c r="I429" s="2"/>
    </row>
    <row r="430" spans="9:9">
      <c r="I430" s="2"/>
    </row>
    <row r="431" spans="9:9">
      <c r="I431" s="2"/>
    </row>
    <row r="432" spans="9:9">
      <c r="I432" s="2"/>
    </row>
    <row r="433" spans="9:9">
      <c r="I433" s="2"/>
    </row>
    <row r="434" spans="9:9">
      <c r="I434" s="2"/>
    </row>
    <row r="435" spans="9:9">
      <c r="I435" s="2"/>
    </row>
    <row r="436" spans="9:9">
      <c r="I436" s="2"/>
    </row>
    <row r="437" spans="9:9">
      <c r="I437" s="2"/>
    </row>
    <row r="438" spans="9:9">
      <c r="I438" s="2"/>
    </row>
    <row r="439" spans="9:9">
      <c r="I439" s="2"/>
    </row>
    <row r="440" spans="9:9">
      <c r="I440" s="2"/>
    </row>
    <row r="441" spans="9:9">
      <c r="I441" s="2"/>
    </row>
    <row r="442" spans="9:9">
      <c r="I442" s="2"/>
    </row>
    <row r="443" spans="9:9">
      <c r="I443" s="2"/>
    </row>
    <row r="444" spans="9:9">
      <c r="I444" s="2"/>
    </row>
    <row r="445" spans="9:9">
      <c r="I445" s="2"/>
    </row>
    <row r="446" spans="9:9">
      <c r="I446" s="2"/>
    </row>
    <row r="447" spans="9:9">
      <c r="I447" s="2"/>
    </row>
    <row r="448" spans="9:9">
      <c r="I448" s="2"/>
    </row>
    <row r="449" spans="9:9">
      <c r="I449" s="2"/>
    </row>
    <row r="450" spans="9:9">
      <c r="I450" s="2"/>
    </row>
    <row r="451" spans="9:9">
      <c r="I451" s="2"/>
    </row>
    <row r="452" spans="9:9">
      <c r="I452" s="2"/>
    </row>
    <row r="453" spans="9:9">
      <c r="I453" s="2"/>
    </row>
    <row r="454" spans="9:9">
      <c r="I454" s="2"/>
    </row>
    <row r="455" spans="9:9">
      <c r="I455" s="2"/>
    </row>
    <row r="456" spans="9:9">
      <c r="I456" s="2"/>
    </row>
    <row r="457" spans="9:9">
      <c r="I457" s="2"/>
    </row>
    <row r="458" spans="9:9">
      <c r="I458" s="2"/>
    </row>
    <row r="459" spans="9:9">
      <c r="I459" s="2"/>
    </row>
    <row r="460" spans="9:9">
      <c r="I460" s="2"/>
    </row>
    <row r="461" spans="9:9">
      <c r="I461" s="2"/>
    </row>
    <row r="462" spans="9:9">
      <c r="I462" s="2"/>
    </row>
    <row r="463" spans="9:9">
      <c r="I463" s="2"/>
    </row>
    <row r="464" spans="9:9">
      <c r="I464" s="2"/>
    </row>
    <row r="465" spans="9:9">
      <c r="I465" s="2"/>
    </row>
    <row r="466" spans="9:9">
      <c r="I466" s="2"/>
    </row>
    <row r="467" spans="9:9">
      <c r="I467" s="2"/>
    </row>
    <row r="468" spans="9:9">
      <c r="I468" s="2"/>
    </row>
    <row r="469" spans="9:9">
      <c r="I469" s="2"/>
    </row>
    <row r="470" spans="9:9">
      <c r="I470" s="2"/>
    </row>
    <row r="471" spans="9:9">
      <c r="I471" s="2"/>
    </row>
    <row r="472" spans="9:9">
      <c r="I472" s="2"/>
    </row>
    <row r="473" spans="9:9">
      <c r="I473" s="2"/>
    </row>
    <row r="474" spans="9:9">
      <c r="I474" s="2"/>
    </row>
    <row r="475" spans="9:9">
      <c r="I475" s="2"/>
    </row>
    <row r="476" spans="9:9">
      <c r="I476" s="2"/>
    </row>
    <row r="477" spans="9:9">
      <c r="I477" s="2"/>
    </row>
    <row r="478" spans="9:9">
      <c r="I478" s="2"/>
    </row>
    <row r="479" spans="9:9">
      <c r="I479" s="2"/>
    </row>
    <row r="480" spans="9:9">
      <c r="I480" s="2"/>
    </row>
    <row r="481" spans="9:9">
      <c r="I481" s="2"/>
    </row>
    <row r="482" spans="9:9">
      <c r="I482" s="2"/>
    </row>
    <row r="483" spans="9:9">
      <c r="I483" s="2"/>
    </row>
    <row r="484" spans="9:9">
      <c r="I484" s="2"/>
    </row>
    <row r="485" spans="9:9">
      <c r="I485" s="2"/>
    </row>
    <row r="486" spans="9:9">
      <c r="I486" s="2"/>
    </row>
    <row r="487" spans="9:9">
      <c r="I487" s="2"/>
    </row>
    <row r="488" spans="9:9">
      <c r="I488" s="2"/>
    </row>
    <row r="489" spans="9:9">
      <c r="I489" s="2"/>
    </row>
    <row r="490" spans="9:9">
      <c r="I490" s="2"/>
    </row>
    <row r="491" spans="9:9">
      <c r="I491" s="2"/>
    </row>
    <row r="492" spans="9:9">
      <c r="I492" s="2"/>
    </row>
    <row r="493" spans="9:9">
      <c r="I493" s="2"/>
    </row>
    <row r="494" spans="9:9">
      <c r="I494" s="2"/>
    </row>
    <row r="495" spans="9:9">
      <c r="I495" s="2"/>
    </row>
    <row r="496" spans="9:9">
      <c r="I496" s="2"/>
    </row>
    <row r="497" spans="9:9">
      <c r="I497" s="2"/>
    </row>
    <row r="498" spans="9:9">
      <c r="I498" s="2"/>
    </row>
    <row r="499" spans="9:9">
      <c r="I499" s="2"/>
    </row>
    <row r="500" spans="9:9">
      <c r="I500" s="2"/>
    </row>
    <row r="501" spans="9:9">
      <c r="I501" s="2"/>
    </row>
    <row r="502" spans="9:9">
      <c r="I502" s="2"/>
    </row>
    <row r="503" spans="9:9">
      <c r="I503" s="2"/>
    </row>
    <row r="504" spans="9:9">
      <c r="I504" s="2"/>
    </row>
    <row r="505" spans="9:9">
      <c r="I505" s="2"/>
    </row>
    <row r="506" spans="9:9">
      <c r="I506" s="2"/>
    </row>
    <row r="507" spans="9:9">
      <c r="I507" s="2"/>
    </row>
    <row r="508" spans="9:9">
      <c r="I508" s="2"/>
    </row>
    <row r="509" spans="9:9">
      <c r="I509" s="2"/>
    </row>
    <row r="510" spans="9:9">
      <c r="I510" s="2"/>
    </row>
    <row r="511" spans="9:9">
      <c r="I511" s="2"/>
    </row>
    <row r="512" spans="9:9">
      <c r="I512" s="2"/>
    </row>
    <row r="513" spans="9:9">
      <c r="I513" s="2"/>
    </row>
    <row r="514" spans="9:9">
      <c r="I514" s="2"/>
    </row>
  </sheetData>
  <mergeCells count="178">
    <mergeCell ref="L6:L7"/>
    <mergeCell ref="A6:A7"/>
    <mergeCell ref="B6:B7"/>
    <mergeCell ref="C6:C7"/>
    <mergeCell ref="D6:D7"/>
    <mergeCell ref="E6:E7"/>
    <mergeCell ref="F6:F7"/>
    <mergeCell ref="A1:AD1"/>
    <mergeCell ref="A3:A4"/>
    <mergeCell ref="B3:B4"/>
    <mergeCell ref="C3:C4"/>
    <mergeCell ref="D3:L3"/>
    <mergeCell ref="M3:U3"/>
    <mergeCell ref="V3:AD3"/>
    <mergeCell ref="K8:K9"/>
    <mergeCell ref="L8:L9"/>
    <mergeCell ref="M8:M9"/>
    <mergeCell ref="S6:S7"/>
    <mergeCell ref="T6:T7"/>
    <mergeCell ref="U6:U7"/>
    <mergeCell ref="A8:A9"/>
    <mergeCell ref="B8:B9"/>
    <mergeCell ref="C8:C9"/>
    <mergeCell ref="D8:D9"/>
    <mergeCell ref="E8:E9"/>
    <mergeCell ref="F8:F9"/>
    <mergeCell ref="G8:G9"/>
    <mergeCell ref="M6:M7"/>
    <mergeCell ref="N6:N7"/>
    <mergeCell ref="O6:O7"/>
    <mergeCell ref="P6:P7"/>
    <mergeCell ref="Q6:Q7"/>
    <mergeCell ref="R6:R7"/>
    <mergeCell ref="G6:G7"/>
    <mergeCell ref="H6:H7"/>
    <mergeCell ref="I6:I7"/>
    <mergeCell ref="J6:J7"/>
    <mergeCell ref="K6:K7"/>
    <mergeCell ref="J10:J11"/>
    <mergeCell ref="K10:K11"/>
    <mergeCell ref="L10:L11"/>
    <mergeCell ref="M10:M11"/>
    <mergeCell ref="N10:N11"/>
    <mergeCell ref="T8:T9"/>
    <mergeCell ref="U8:U9"/>
    <mergeCell ref="A10:A11"/>
    <mergeCell ref="B10:B11"/>
    <mergeCell ref="C10:C11"/>
    <mergeCell ref="D10:D11"/>
    <mergeCell ref="E10:E11"/>
    <mergeCell ref="F10:F11"/>
    <mergeCell ref="G10:G11"/>
    <mergeCell ref="H10:H11"/>
    <mergeCell ref="N8:N9"/>
    <mergeCell ref="O8:O9"/>
    <mergeCell ref="P8:P9"/>
    <mergeCell ref="Q8:Q9"/>
    <mergeCell ref="R8:R9"/>
    <mergeCell ref="S8:S9"/>
    <mergeCell ref="H8:H9"/>
    <mergeCell ref="I8:I9"/>
    <mergeCell ref="J8:J9"/>
    <mergeCell ref="U12:U13"/>
    <mergeCell ref="J12:J13"/>
    <mergeCell ref="K12:K13"/>
    <mergeCell ref="L12:L13"/>
    <mergeCell ref="M12:M13"/>
    <mergeCell ref="N12:N13"/>
    <mergeCell ref="O12:O13"/>
    <mergeCell ref="U10:U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O10:O11"/>
    <mergeCell ref="P10:P11"/>
    <mergeCell ref="Q10:Q11"/>
    <mergeCell ref="R10:R11"/>
    <mergeCell ref="S10:S11"/>
    <mergeCell ref="T10:T11"/>
    <mergeCell ref="I10:I11"/>
    <mergeCell ref="C14:C15"/>
    <mergeCell ref="D14:D15"/>
    <mergeCell ref="E14:E15"/>
    <mergeCell ref="F14:F15"/>
    <mergeCell ref="P12:P13"/>
    <mergeCell ref="Q12:Q13"/>
    <mergeCell ref="R12:R13"/>
    <mergeCell ref="S12:S13"/>
    <mergeCell ref="T12:T13"/>
    <mergeCell ref="S14:S15"/>
    <mergeCell ref="T14:T15"/>
    <mergeCell ref="U14:U15"/>
    <mergeCell ref="A16:A17"/>
    <mergeCell ref="B16:B17"/>
    <mergeCell ref="C16:C17"/>
    <mergeCell ref="D16:D17"/>
    <mergeCell ref="E16:E17"/>
    <mergeCell ref="F16:F17"/>
    <mergeCell ref="G16:G17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T16:T17"/>
    <mergeCell ref="U16:U17"/>
    <mergeCell ref="A18:A19"/>
    <mergeCell ref="B18:B19"/>
    <mergeCell ref="C18:C19"/>
    <mergeCell ref="D18:D19"/>
    <mergeCell ref="E18:E19"/>
    <mergeCell ref="F18:F19"/>
    <mergeCell ref="G18:G19"/>
    <mergeCell ref="H18:H19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U18:U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B22:AD22"/>
    <mergeCell ref="B26:C26"/>
    <mergeCell ref="F26:Y31"/>
    <mergeCell ref="P20:P21"/>
    <mergeCell ref="Q20:Q21"/>
    <mergeCell ref="R20:R21"/>
    <mergeCell ref="S20:S21"/>
    <mergeCell ref="T20:T21"/>
    <mergeCell ref="U20:U21"/>
    <mergeCell ref="J20:J21"/>
    <mergeCell ref="K20:K21"/>
    <mergeCell ref="L20:L21"/>
    <mergeCell ref="M20:M21"/>
    <mergeCell ref="N20:N21"/>
    <mergeCell ref="O20:O21"/>
  </mergeCells>
  <pageMargins left="0.39370078740157483" right="0" top="0.59055118110236227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11.04.2016</vt:lpstr>
      <vt:lpstr>'11.04.2016'!_Toc176636046</vt:lpstr>
      <vt:lpstr>'11.04.2016'!_Приложение_3_1</vt:lpstr>
      <vt:lpstr>'11.04.2016'!Область_печати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Мартыненко Марина Владимировна</dc:creator>
  <cp:lastModifiedBy>pishun_s_n</cp:lastModifiedBy>
  <dcterms:created xsi:type="dcterms:W3CDTF">2016-05-27T03:51:44Z</dcterms:created>
  <dcterms:modified xsi:type="dcterms:W3CDTF">2016-05-27T05:20:46Z</dcterms:modified>
</cp:coreProperties>
</file>