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30" windowWidth="19440" windowHeight="12090" activeTab="3"/>
  </bookViews>
  <sheets>
    <sheet name="СВОД" sheetId="5" r:id="rId1"/>
    <sheet name="Дотации" sheetId="3" r:id="rId2"/>
    <sheet name="Субсидии" sheetId="4" r:id="rId3"/>
    <sheet name="Субвенции" sheetId="2" r:id="rId4"/>
    <sheet name="Иные мбт" sheetId="1" r:id="rId5"/>
  </sheets>
  <definedNames>
    <definedName name="_xlnm.Print_Titles" localSheetId="1">Дотации!$4:$8</definedName>
    <definedName name="_xlnm.Print_Titles" localSheetId="4">'Иные мбт'!$4:$8</definedName>
    <definedName name="_xlnm.Print_Titles" localSheetId="3">Субвенции!$4:$8</definedName>
    <definedName name="_xlnm.Print_Titles" localSheetId="2">Субсидии!$3:$7</definedName>
  </definedNames>
  <calcPr calcId="145621"/>
</workbook>
</file>

<file path=xl/calcChain.xml><?xml version="1.0" encoding="utf-8"?>
<calcChain xmlns="http://schemas.openxmlformats.org/spreadsheetml/2006/main">
  <c r="H11" i="2" l="1"/>
  <c r="N9" i="3"/>
  <c r="N10" i="5" s="1"/>
  <c r="C9" i="3"/>
  <c r="H9" i="3"/>
  <c r="H10" i="5" s="1"/>
  <c r="K9" i="3"/>
  <c r="K10" i="5" s="1"/>
  <c r="C10" i="5"/>
  <c r="L9" i="3"/>
  <c r="L10" i="5" s="1"/>
  <c r="I9" i="3"/>
  <c r="N91" i="4" l="1"/>
  <c r="L91" i="4"/>
  <c r="K91" i="4"/>
  <c r="H91" i="4"/>
  <c r="C91" i="4"/>
  <c r="K89" i="4"/>
  <c r="K87" i="4" s="1"/>
  <c r="N87" i="4"/>
  <c r="L87" i="4"/>
  <c r="H87" i="4"/>
  <c r="C87" i="4"/>
  <c r="K86" i="4"/>
  <c r="K85" i="4" s="1"/>
  <c r="N85" i="4"/>
  <c r="L85" i="4"/>
  <c r="H85" i="4"/>
  <c r="C85" i="4"/>
  <c r="N83" i="4"/>
  <c r="M83" i="4"/>
  <c r="L83" i="4"/>
  <c r="K83" i="4"/>
  <c r="H83" i="4"/>
  <c r="C83" i="4"/>
  <c r="N81" i="4"/>
  <c r="L81" i="4"/>
  <c r="K81" i="4"/>
  <c r="H81" i="4"/>
  <c r="C81" i="4"/>
  <c r="N79" i="4"/>
  <c r="L79" i="4"/>
  <c r="K79" i="4"/>
  <c r="H79" i="4"/>
  <c r="C79" i="4"/>
  <c r="N77" i="4"/>
  <c r="K77" i="4"/>
  <c r="K76" i="4"/>
  <c r="K70" i="4" s="1"/>
  <c r="N72" i="4"/>
  <c r="N70" i="4"/>
  <c r="L70" i="4"/>
  <c r="H70" i="4"/>
  <c r="C70" i="4"/>
  <c r="N67" i="4"/>
  <c r="H67" i="4"/>
  <c r="H62" i="4" s="1"/>
  <c r="N66" i="4"/>
  <c r="K66" i="4"/>
  <c r="K62" i="4" s="1"/>
  <c r="N65" i="4"/>
  <c r="N64" i="4"/>
  <c r="N62" i="4" s="1"/>
  <c r="N63" i="4"/>
  <c r="H63" i="4"/>
  <c r="L62" i="4"/>
  <c r="C62" i="4"/>
  <c r="L61" i="4"/>
  <c r="N61" i="4" s="1"/>
  <c r="N46" i="4" s="1"/>
  <c r="H59" i="4"/>
  <c r="C59" i="4"/>
  <c r="U54" i="4"/>
  <c r="U53" i="4"/>
  <c r="U52" i="4"/>
  <c r="U51" i="4"/>
  <c r="U48" i="4"/>
  <c r="L48" i="4"/>
  <c r="K48" i="4"/>
  <c r="K46" i="4" s="1"/>
  <c r="H48" i="4"/>
  <c r="C48" i="4"/>
  <c r="C46" i="4" s="1"/>
  <c r="C14" i="4" s="1"/>
  <c r="C11" i="5" s="1"/>
  <c r="H46" i="4"/>
  <c r="K43" i="4"/>
  <c r="K38" i="4"/>
  <c r="K37" i="4"/>
  <c r="K34" i="4"/>
  <c r="K33" i="4"/>
  <c r="K31" i="4"/>
  <c r="K30" i="4"/>
  <c r="K29" i="4"/>
  <c r="L24" i="4"/>
  <c r="H24" i="4"/>
  <c r="H14" i="4" s="1"/>
  <c r="H11" i="5" s="1"/>
  <c r="C24" i="4"/>
  <c r="K23" i="4"/>
  <c r="K21" i="4" s="1"/>
  <c r="N21" i="4"/>
  <c r="L21" i="4"/>
  <c r="H21" i="4"/>
  <c r="C21" i="4"/>
  <c r="L20" i="4"/>
  <c r="N20" i="4" s="1"/>
  <c r="N18" i="4" s="1"/>
  <c r="K20" i="4"/>
  <c r="K18" i="4" s="1"/>
  <c r="C18" i="4"/>
  <c r="N16" i="4"/>
  <c r="L16" i="4"/>
  <c r="K16" i="4"/>
  <c r="C16" i="4"/>
  <c r="N74" i="2"/>
  <c r="L74" i="2"/>
  <c r="K74" i="2"/>
  <c r="H74" i="2"/>
  <c r="L61" i="1"/>
  <c r="L60" i="1" s="1"/>
  <c r="N62" i="1"/>
  <c r="N61" i="1" s="1"/>
  <c r="N60" i="1" s="1"/>
  <c r="K70" i="1"/>
  <c r="K69" i="1"/>
  <c r="K23" i="1"/>
  <c r="L16" i="1"/>
  <c r="N16" i="1"/>
  <c r="K16" i="1"/>
  <c r="K39" i="1"/>
  <c r="K38" i="1" s="1"/>
  <c r="N71" i="1"/>
  <c r="L71" i="1"/>
  <c r="K71" i="1"/>
  <c r="H71" i="1"/>
  <c r="C71" i="1"/>
  <c r="K52" i="1"/>
  <c r="K57" i="1"/>
  <c r="K56" i="1" s="1"/>
  <c r="K64" i="1"/>
  <c r="K63" i="1" s="1"/>
  <c r="H67" i="1"/>
  <c r="N21" i="1"/>
  <c r="C21" i="1"/>
  <c r="H21" i="1"/>
  <c r="L21" i="1"/>
  <c r="K21" i="1"/>
  <c r="H39" i="1"/>
  <c r="H23" i="1"/>
  <c r="H16" i="1"/>
  <c r="C56" i="1"/>
  <c r="N49" i="1"/>
  <c r="L49" i="1"/>
  <c r="K49" i="1"/>
  <c r="H49" i="1"/>
  <c r="C49" i="1"/>
  <c r="H69" i="1"/>
  <c r="C23" i="1"/>
  <c r="N69" i="1"/>
  <c r="L69" i="1"/>
  <c r="C69" i="1"/>
  <c r="K61" i="1"/>
  <c r="K60" i="1" s="1"/>
  <c r="H61" i="1"/>
  <c r="H60" i="1" s="1"/>
  <c r="C61" i="1"/>
  <c r="C60" i="1" s="1"/>
  <c r="H57" i="1"/>
  <c r="H56" i="1" s="1"/>
  <c r="N57" i="1"/>
  <c r="N56" i="1" s="1"/>
  <c r="L57" i="1"/>
  <c r="L56" i="1" s="1"/>
  <c r="C54" i="1"/>
  <c r="C52" i="1"/>
  <c r="C51" i="1" s="1"/>
  <c r="N54" i="1"/>
  <c r="N52" i="1" s="1"/>
  <c r="N51" i="1" s="1"/>
  <c r="N55" i="1"/>
  <c r="L54" i="1"/>
  <c r="L55" i="1"/>
  <c r="K51" i="1"/>
  <c r="H54" i="1"/>
  <c r="H52" i="1" s="1"/>
  <c r="H51" i="1" s="1"/>
  <c r="N42" i="1"/>
  <c r="N39" i="1" s="1"/>
  <c r="N38" i="1" s="1"/>
  <c r="L39" i="1"/>
  <c r="L38" i="1" s="1"/>
  <c r="C39" i="1"/>
  <c r="C38" i="1" s="1"/>
  <c r="H32" i="1"/>
  <c r="H31" i="1" s="1"/>
  <c r="N32" i="1"/>
  <c r="N31" i="1" s="1"/>
  <c r="L32" i="1"/>
  <c r="L31" i="1"/>
  <c r="K32" i="1"/>
  <c r="K31" i="1" s="1"/>
  <c r="C32" i="1"/>
  <c r="C31" i="1" s="1"/>
  <c r="N66" i="1"/>
  <c r="N64" i="1" s="1"/>
  <c r="N63" i="1" s="1"/>
  <c r="N67" i="1"/>
  <c r="N68" i="1"/>
  <c r="N13" i="1"/>
  <c r="N11" i="1" s="1"/>
  <c r="N14" i="1"/>
  <c r="N23" i="1"/>
  <c r="H13" i="1"/>
  <c r="I13" i="1" s="1"/>
  <c r="K13" i="1" s="1"/>
  <c r="H14" i="1"/>
  <c r="I14" i="1" s="1"/>
  <c r="K14" i="1" s="1"/>
  <c r="L14" i="1" s="1"/>
  <c r="L23" i="1"/>
  <c r="L64" i="1"/>
  <c r="L63" i="1" s="1"/>
  <c r="H66" i="1"/>
  <c r="H64" i="1" s="1"/>
  <c r="H63" i="1" s="1"/>
  <c r="C11" i="1"/>
  <c r="C18" i="1"/>
  <c r="C16" i="1" s="1"/>
  <c r="C64" i="1"/>
  <c r="C63" i="1" s="1"/>
  <c r="N45" i="2"/>
  <c r="N70" i="2"/>
  <c r="N26" i="2"/>
  <c r="N24" i="2"/>
  <c r="N9" i="2" s="1"/>
  <c r="N30" i="2"/>
  <c r="N31" i="2"/>
  <c r="N32" i="2"/>
  <c r="N28" i="2" s="1"/>
  <c r="N33" i="2"/>
  <c r="N34" i="2"/>
  <c r="N35" i="2"/>
  <c r="N36" i="2"/>
  <c r="N37" i="2"/>
  <c r="N38" i="2"/>
  <c r="N43" i="2"/>
  <c r="N41" i="2"/>
  <c r="L45" i="2"/>
  <c r="L26" i="2"/>
  <c r="L24" i="2"/>
  <c r="L9" i="2" s="1"/>
  <c r="L12" i="2"/>
  <c r="L11" i="2"/>
  <c r="L28" i="2"/>
  <c r="L41" i="2"/>
  <c r="L70" i="2"/>
  <c r="K45" i="2"/>
  <c r="K26" i="2"/>
  <c r="K24" i="2" s="1"/>
  <c r="K9" i="2" s="1"/>
  <c r="K11" i="2"/>
  <c r="K28" i="2"/>
  <c r="K41" i="2"/>
  <c r="K70" i="2"/>
  <c r="C12" i="2"/>
  <c r="C11" i="2"/>
  <c r="C9" i="2" s="1"/>
  <c r="C28" i="2"/>
  <c r="C41" i="2"/>
  <c r="C70" i="2"/>
  <c r="H70" i="2"/>
  <c r="H38" i="2"/>
  <c r="H37" i="2"/>
  <c r="H36" i="2"/>
  <c r="H35" i="2"/>
  <c r="H34" i="2"/>
  <c r="H33" i="2"/>
  <c r="H30" i="2"/>
  <c r="H28" i="2"/>
  <c r="H9" i="2" s="1"/>
  <c r="U28" i="2"/>
  <c r="T28" i="2"/>
  <c r="S28" i="2"/>
  <c r="R28" i="2"/>
  <c r="P28" i="2"/>
  <c r="O28" i="2"/>
  <c r="M28" i="2"/>
  <c r="G28" i="2"/>
  <c r="F28" i="2"/>
  <c r="E28" i="2"/>
  <c r="D28" i="2"/>
  <c r="H26" i="2"/>
  <c r="H24" i="2" s="1"/>
  <c r="C26" i="2"/>
  <c r="C24" i="2"/>
  <c r="D23" i="1"/>
  <c r="N9" i="1" l="1"/>
  <c r="N13" i="5" s="1"/>
  <c r="L52" i="1"/>
  <c r="L51" i="1" s="1"/>
  <c r="C9" i="1"/>
  <c r="C13" i="5" s="1"/>
  <c r="L13" i="1"/>
  <c r="L11" i="1" s="1"/>
  <c r="K11" i="1"/>
  <c r="K9" i="1" s="1"/>
  <c r="K13" i="5" s="1"/>
  <c r="H11" i="1"/>
  <c r="H9" i="1" s="1"/>
  <c r="H13" i="5" s="1"/>
  <c r="L18" i="4"/>
  <c r="K24" i="4"/>
  <c r="K14" i="4" s="1"/>
  <c r="N14" i="4"/>
  <c r="N11" i="5" s="1"/>
  <c r="L46" i="4"/>
  <c r="L14" i="4" s="1"/>
  <c r="L11" i="5" s="1"/>
  <c r="K12" i="5"/>
  <c r="N12" i="5"/>
  <c r="H12" i="5"/>
  <c r="H9" i="5"/>
  <c r="L12" i="5"/>
  <c r="C12" i="5"/>
  <c r="N9" i="5" l="1"/>
  <c r="L9" i="1"/>
  <c r="L13" i="5" s="1"/>
  <c r="C9" i="5"/>
  <c r="K11" i="5"/>
  <c r="K9" i="5"/>
  <c r="L9" i="5"/>
</calcChain>
</file>

<file path=xl/comments1.xml><?xml version="1.0" encoding="utf-8"?>
<comments xmlns="http://schemas.openxmlformats.org/spreadsheetml/2006/main">
  <authors>
    <author>Автор</author>
    <author>Алевтина А. Белокурова</author>
  </authors>
  <commentList>
    <comment ref="H55" authorId="0">
      <text>
        <r>
          <rPr>
            <b/>
            <sz val="9"/>
            <color indexed="81"/>
            <rFont val="Tahoma"/>
            <family val="2"/>
            <charset val="204"/>
          </rPr>
          <t>Автор:</t>
        </r>
        <r>
          <rPr>
            <sz val="9"/>
            <color indexed="81"/>
            <rFont val="Tahoma"/>
            <family val="2"/>
            <charset val="204"/>
          </rPr>
          <t xml:space="preserve">
согласно фактической потребности</t>
        </r>
      </text>
    </comment>
    <comment ref="L55" authorId="0">
      <text>
        <r>
          <rPr>
            <b/>
            <sz val="9"/>
            <color indexed="81"/>
            <rFont val="Tahoma"/>
            <family val="2"/>
            <charset val="204"/>
          </rPr>
          <t>Автор:</t>
        </r>
        <r>
          <rPr>
            <sz val="9"/>
            <color indexed="81"/>
            <rFont val="Tahoma"/>
            <family val="2"/>
            <charset val="204"/>
          </rPr>
          <t xml:space="preserve">
Согласно бухгалтерской отчености Ф 127, 324</t>
        </r>
      </text>
    </comment>
    <comment ref="N55" authorId="0">
      <text>
        <r>
          <rPr>
            <b/>
            <sz val="9"/>
            <color indexed="81"/>
            <rFont val="Tahoma"/>
            <family val="2"/>
            <charset val="204"/>
          </rPr>
          <t>Автор:</t>
        </r>
        <r>
          <rPr>
            <sz val="9"/>
            <color indexed="81"/>
            <rFont val="Tahoma"/>
            <family val="2"/>
            <charset val="204"/>
          </rPr>
          <t xml:space="preserve">
на 65,18 был осушествлен возвратГАУК «Мосгортур»,согласно согласно уведомления от 05.12.2014 №781 средства возвращены в федеральный бюджет
</t>
        </r>
      </text>
    </comment>
    <comment ref="L62" authorId="1">
      <text>
        <r>
          <rPr>
            <b/>
            <sz val="9"/>
            <color indexed="81"/>
            <rFont val="Tahoma"/>
            <family val="2"/>
            <charset val="204"/>
          </rPr>
          <t>Алевтина А. Белокурова:</t>
        </r>
        <r>
          <rPr>
            <sz val="9"/>
            <color indexed="81"/>
            <rFont val="Tahoma"/>
            <family val="2"/>
            <charset val="204"/>
          </rPr>
          <t xml:space="preserve">
в отчете сумма 41416,3</t>
        </r>
      </text>
    </comment>
  </commentList>
</comments>
</file>

<file path=xl/sharedStrings.xml><?xml version="1.0" encoding="utf-8"?>
<sst xmlns="http://schemas.openxmlformats.org/spreadsheetml/2006/main" count="1400" uniqueCount="984">
  <si>
    <t>Наименование МБТ</t>
  </si>
  <si>
    <t xml:space="preserve">Распределение МБТ из ФБ </t>
  </si>
  <si>
    <t>Постановление Правительства РФ об утверждении правил предоставления и распределения МБТ (дата, №, наименование)</t>
  </si>
  <si>
    <t xml:space="preserve">Фактически поступило в краевой бюджет </t>
  </si>
  <si>
    <t>Кассовое исполнение</t>
  </si>
  <si>
    <t xml:space="preserve">Фактически перечислено бюджетных ассигнований получателю </t>
  </si>
  <si>
    <t>Срок предоставления отчета органом исполнительной власти ПК федеральному органу</t>
  </si>
  <si>
    <t>Показатели результативности использования МБТ (целевые показатели и/или индикаторы государственных программ Приморского края)</t>
  </si>
  <si>
    <t>Достигнутый результат от использования бюджетных ассигнований**</t>
  </si>
  <si>
    <t>нормативный правовой акт Правительства РФ (дата, №, наименование)</t>
  </si>
  <si>
    <t>объем</t>
  </si>
  <si>
    <t>дата, №, наименование</t>
  </si>
  <si>
    <t>условия перечисления МБТ в краевой бюджет</t>
  </si>
  <si>
    <t xml:space="preserve">объем </t>
  </si>
  <si>
    <t>№ и дата  п/поручения</t>
  </si>
  <si>
    <t>код доходов по БК</t>
  </si>
  <si>
    <t>код целевой статьи по БК</t>
  </si>
  <si>
    <t>дата, №,3 вид документа</t>
  </si>
  <si>
    <t>по соглашению (договору)</t>
  </si>
  <si>
    <t>фактическая дата *</t>
  </si>
  <si>
    <t>наименование показателя</t>
  </si>
  <si>
    <t>значения показателя за год</t>
  </si>
  <si>
    <t>периодичность (сроки, даты)</t>
  </si>
  <si>
    <t xml:space="preserve">условия софинансирования </t>
  </si>
  <si>
    <t>план</t>
  </si>
  <si>
    <t>факт</t>
  </si>
  <si>
    <t>Информация об исполнении межбюджетных трансфертов (МБТ), предоставляемых их федерального бюджета (ФБ)</t>
  </si>
  <si>
    <t>Иные МБТ всего</t>
  </si>
  <si>
    <t>-</t>
  </si>
  <si>
    <t>в том числе по направлениям расходов</t>
  </si>
  <si>
    <t>Межбюджетные трансферты, передаваемые бюджетам субъектоам РФ на содержание депутатов Государственной Думы и их помощников</t>
  </si>
  <si>
    <t>Федеральный закон от 08.05.1994 года № 3-ФЗ "О статусе члена Совета Федерации  и статусе депутата ГД ФС РФ"</t>
  </si>
  <si>
    <t>соглашение 38 от 21.07.2009 года "О материальном обеспечении деятельности депутатов ГД и их помощников на соответствующей территории"</t>
  </si>
  <si>
    <t>ежемесячно</t>
  </si>
  <si>
    <t>20204001020000151</t>
  </si>
  <si>
    <t>платежные поручения: 49 от 23.01.14, 149 от 06.02.14, 450 от 17.02.14, 663 от 25.02.14, 152 от 14.03.14, 433 от 21.03.14, 917 от 11.04.14, 255 от 21.04.14,728 от 15.05.14, 862 от 23.05.14, 242 от 16.06.14, 304 от 16.06.14, 913 от 26.06.14, 185 от 14.07.14, 494 от 23.07.14, 420 от 31.07.14, 792 от 18.08.14, 795 от 20.08.14, 994 от 27.08.14, 231 от 05.09.14, 712 от 19.09.14, 658 от 24.09.14, 374 от 03.10.14, 454 от 23.10.14, 318 от 28.10.14,195 от 07.11.14, 270 от 12.11.14, 439 от 12.11.14, 289 от 18.11.14, 480 от 24.11.14,  656 от 26.11.14, 987 от 15.12.14, 114 от 17.12.14, 518 от 19.12.14, 8 от 22.12.14,</t>
  </si>
  <si>
    <t xml:space="preserve">ежеквартально до 20 числа </t>
  </si>
  <si>
    <t xml:space="preserve">ежеквартально  15 числа </t>
  </si>
  <si>
    <t>Межбюджетные трансферты, передаваемые бюджетам субъектоам РФ на содержание членов Совета Федерации и их помощников</t>
  </si>
  <si>
    <t>2020400202000151</t>
  </si>
  <si>
    <t>платежные поручения: 755 от 27.01.14, 763 от 07.02.14, 618 от 20.02.14,976 от 21.02.14, 610 от 06.03.14, 423 от 26.03.14, 687 от 09.04.14, 176 от 16,04.14, 163 от 16.05.14, 169 от 19.05.14, 592 от 22.05.14, 381 от 19.06.14, 995 от 23.06.14, 348 от 17.07.14, 488 от 21.07.14, 901 от 30.07.14, 107 от 16.12.14, 122 от 17.12.14, 997 от 22.12.14,</t>
  </si>
  <si>
    <t xml:space="preserve">ежеквартально 10 числа </t>
  </si>
  <si>
    <t>Администрация Приморского края</t>
  </si>
  <si>
    <t>Департамент финансов Приморского края</t>
  </si>
  <si>
    <t xml:space="preserve"> 1. Иные межбюджетные трансферты на переселение граждан из закрытых административно-территориальных образований
</t>
  </si>
  <si>
    <t xml:space="preserve">Федеральный закон
"О федеральном бюджете
на 2014 год и на плановый
период 2015 и 2016 годов" от 02.12.2013 № 349-ФЗ
</t>
  </si>
  <si>
    <t xml:space="preserve">Постановление Правительства РФ от 18.04.2005 № 232 "Об утверждении правил компенсации дополнительных расходов и (или) потерь бюджетов закрытых административно-территориальных образований, связанных с особым режимом безопасного функционирования"
</t>
  </si>
  <si>
    <t>№ 242 от 20.01.2014;    № 903 от 02.04.2014.</t>
  </si>
  <si>
    <t>75220204010020000151</t>
  </si>
  <si>
    <t>зкр № 24 от 24.01.2014, 26 от 24.01.2014, 330 от 07.07.2014</t>
  </si>
  <si>
    <t>Субвенции всего</t>
  </si>
  <si>
    <t xml:space="preserve">Единая субвенция бюджетам субъектов Российской Федерации всего
</t>
  </si>
  <si>
    <t>Федеральный закон от 02.12.2013 № 349-ФЗ «О федеральном бюджете на 2014 год и на плановый период 2015 и 2016 годов</t>
  </si>
  <si>
    <t>Постановление Правительства РФ от 27.03.2013 № 275 "Об утверждении правил формирования и предоставления из федерального бюджета единой субвенции бюджетам субъектов Российской Федерации"</t>
  </si>
  <si>
    <t>№ 651 от 07.02.2014</t>
  </si>
  <si>
    <t>75220203998020000151</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</si>
  <si>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t>
  </si>
  <si>
    <t>02959Г1</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</si>
  <si>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</si>
  <si>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0335941</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</si>
  <si>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</si>
  <si>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01159Б1</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</si>
  <si>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</si>
  <si>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0595951</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</si>
  <si>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</si>
  <si>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9995931</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</si>
  <si>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</si>
  <si>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0835921</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</si>
  <si>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</si>
  <si>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0835991</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</si>
  <si>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</si>
  <si>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0845981</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</si>
  <si>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</si>
  <si>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1535911</t>
  </si>
  <si>
    <t>1 Межбюджетные трансферты из Резервного фонда Правительства Российской Федерации на частичное воостановление поврежденных в результате крупномасштабного наводнения автомобильных дорог регионального или межмуниципального, местного значения и мостов</t>
  </si>
  <si>
    <t>Распоряжение Правительства Российской Федерации от 09.10.2013 №1825-р, от 21.12.2013 №2462-р</t>
  </si>
  <si>
    <t>Платежное поручение от 25.03.2014 №190</t>
  </si>
  <si>
    <t>754 2020 4999020 000 151</t>
  </si>
  <si>
    <t>754 0409 1225168 244 225 (д.к. 750)</t>
  </si>
  <si>
    <t>***</t>
  </si>
  <si>
    <t>Произведены аварийно - восстановительные  работы на автомобильных дорогах и мостовых сооружениях Артемовского городского округа и Тернейского муниципального района Приморского края</t>
  </si>
  <si>
    <t>Распоряжение Правительства Российской Федерации от 26.08.2014 №1632-р</t>
  </si>
  <si>
    <t>Платежное поручение от 11.09.2014 №56</t>
  </si>
  <si>
    <t>754 0409 1225106 244 225 (д.к. 750)</t>
  </si>
  <si>
    <t xml:space="preserve">Произведены аварийно - восстановительные  работы на автомобильных дорогах: Дальнереченск-Ариадное, Ракитное-Маревка, Подъезд к Подгорное, регуляция км 213+220 Находка-Лазо-Ольга-Кавалерово, Рудная Пристань-Терней, Терней-Малая Кема </t>
  </si>
  <si>
    <t>Департамент дорожного хозяйства Приморского края</t>
  </si>
  <si>
    <t>2 Иные межбюджетные трансферты за счет средств резервного фонда Правительства Российской Федерации в рамках непрограммного направления деятельности "Реализация функций иных федеральных органов государственной власти"</t>
  </si>
  <si>
    <t>1. 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туризма"на 2013-2020 годы</t>
  </si>
  <si>
    <t xml:space="preserve">Распоряжение Правительства Российской Федерации от 19.03.2014 № 394-р </t>
  </si>
  <si>
    <t>Постановление Правительства Российской Федерации от 25.01.2013 № 30 "О порядке распределения и предоставления из федерального бюджета бюджетам субъектов Российской Федерации иных межбюджетных трансфертов для последующего предоставления иных межбюджетных трансфертов из бюджета субъекта Российской Федерации местным бюджетам на выплату денежного поощрения лучшим муниципальным учреждениям культуры, находящимся на территориях сельских поселений, и их работникам"</t>
  </si>
  <si>
    <t>Соглашение 
№ 917-01-41/13-14 от 22.04.2014</t>
  </si>
  <si>
    <t>Платежное поручение № 238 от 05.05.2014</t>
  </si>
  <si>
    <t>76520204052020000151</t>
  </si>
  <si>
    <t>0595147</t>
  </si>
  <si>
    <t>Платежные поручения:
30.07.2014 
№ 346016;
30.07.2014 
№ 346013;
30.07.2014 
№ 347400;
30.07.2014 
№ 346015;
30.07.2014 
№ 346019;
30.07.2014 
№ 347404;
12.08.2014 
№ 450981;
04.09.2014 
№ 640837.</t>
  </si>
  <si>
    <t>2. 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 в рамках подпрограммы "Искусство" государственной программы Российской Федерации "Развитие культуры и туризма"на 2013-2020 годы</t>
  </si>
  <si>
    <t>Платежное поручение № 236 от 05.05.2014</t>
  </si>
  <si>
    <t>20204041020000151</t>
  </si>
  <si>
    <t>0595148</t>
  </si>
  <si>
    <t>Платежные поручения:
30.07.2014 
№ 347403;
30.07.2014 
№ 346012;
30.07.2014 
№ 347401;
30.07.2014 
№ 346018;
30.07.2014 
№ 346014;
30.07.2014 
№ 347402;
12.08.2014 
№ 450980;
02.09.2014 
№ 618166;
29.09.2014
№ 837807.</t>
  </si>
  <si>
    <t>3. Иные межбюджетные трансферты на подключение общедоступных библиотек Российской Федерации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 в рамках подпрограммы "Наследие"  государственной программы Российской Федерации "Развитие культуры и туризма"</t>
  </si>
  <si>
    <t xml:space="preserve">Распоряжение Статс-секретаря - Заместителя Министра Культуры Российской Федерации 
Г.П. Ивлиева от 26.06.2014 № 19П-ГИ </t>
  </si>
  <si>
    <t xml:space="preserve">Постановление Правительства Российской Федерации от 30.12.2011 года № 1238 "Об утверждении правил предоставления из федерального бюджета бюджетам субъектов Российской Федерации иных межбюджетных трансфертов на проведение мероприятий по подключению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t>
  </si>
  <si>
    <t>Соглашение 
№ 4600-01-41/06-14 от 22.10.2014</t>
  </si>
  <si>
    <t>В течении 20 дней со дня подписания соглашения.</t>
  </si>
  <si>
    <t>Платежное поручение № 705 от 27.10.2014</t>
  </si>
  <si>
    <t>76520204070020000151</t>
  </si>
  <si>
    <t>0595146</t>
  </si>
  <si>
    <t>Количество библиотек, проведших мероприятия по подключению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получивших доступ к сети Интернет</t>
  </si>
  <si>
    <t>4. 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"Искусство" государственной программы Российской Федерации "Развитие культуры и туризма"на 2013-2020 годы</t>
  </si>
  <si>
    <t xml:space="preserve">Распоряжение Правительства Российской Федерации от 27.09.2014 № 1909-р </t>
  </si>
  <si>
    <t xml:space="preserve">Постановление Правительства Российской Федерации от 15.05.2014 года № 439 "О порядке распределения и предоставления в 2014 году из федерального бюджета бюджетам субъектов Российской Федерации иных межбюджетных трансфертов на государственную поддержку (грант) комплексного развития региональных и муниципальных учреждений культуры в рамках подпрограмм "Наследие" и "Искусство" государственной программы Российской Федерации "Развитие культуры и туризма".
</t>
  </si>
  <si>
    <t>Соглашение 
№ 5119-01-41/13-14 от 14.11.2014</t>
  </si>
  <si>
    <t>Платежное поручение № 503 от 21.11.2014</t>
  </si>
  <si>
    <t>0595190</t>
  </si>
  <si>
    <t>1. Рост числа культурно-массовых мероприятий по всем видам учреждений культуры в субъекте РФ
2. Рост посещаемости культурно-массовых мероприятий, проводимых государственными и муниципальными учреждениями культуры
3. Рост количества граждан, проживающих на территории соответствующего субъекта РФ, которым предоставляются услуги специализированного автотранспорта</t>
  </si>
  <si>
    <t>0,12 %
0,56%
4,00%</t>
  </si>
  <si>
    <t>0
0
0</t>
  </si>
  <si>
    <t>Департамент культуры Приморского края</t>
  </si>
  <si>
    <t>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</si>
  <si>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20204062020000151</t>
  </si>
  <si>
    <t>0125133</t>
  </si>
  <si>
    <t>26.09.2014 № 632</t>
  </si>
  <si>
    <t>на реализацию отдельных полномочий в области лекарственного обеспечения</t>
  </si>
  <si>
    <t>20204017020000151</t>
  </si>
  <si>
    <t>0125161</t>
  </si>
  <si>
    <t>05.02.2014 № 914</t>
  </si>
  <si>
    <t xml:space="preserve">на реализацию мероприятий по профилактике ВИЧ-инфекции и гепатитов B и C </t>
  </si>
  <si>
    <t>20204066020000151</t>
  </si>
  <si>
    <t>0125179</t>
  </si>
  <si>
    <t>26.03.2014 № 776</t>
  </si>
  <si>
    <t>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</si>
  <si>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20204055020000151</t>
  </si>
  <si>
    <t>0125072</t>
  </si>
  <si>
    <t>20.02.2014 № 173</t>
  </si>
  <si>
    <t>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</si>
  <si>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20204064020000151</t>
  </si>
  <si>
    <t>0125174</t>
  </si>
  <si>
    <t>09.04.2014 № 206</t>
  </si>
  <si>
    <t xml:space="preserve">на компенсацию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 по иным непрограммным мероприятиям </t>
  </si>
  <si>
    <t>20204087020000151</t>
  </si>
  <si>
    <t>17.12.2014 № 182</t>
  </si>
  <si>
    <t>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</si>
  <si>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20204065020000151</t>
  </si>
  <si>
    <t>0125175</t>
  </si>
  <si>
    <t>10.09.2014 № 434</t>
  </si>
  <si>
    <t>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</si>
  <si>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20204047020000151</t>
  </si>
  <si>
    <t>0125197</t>
  </si>
  <si>
    <t>14.10.2014 № 882</t>
  </si>
  <si>
    <t>Департамент здравоохранения Приморского края</t>
  </si>
  <si>
    <t>Федеральный закон от 02.12.2013 № 349-ФЗ «О федеральном бюджете на 2014 год и на плановый период 2015 и 2016 годов»</t>
  </si>
  <si>
    <t>Постановление Правительства РФ от 18.09.2014 № 955 «Об утверждении правил предоставления из федерального бюджета иных межбюджетных трансфертов бюджетам субъектов РФ и бюджету г. Байконура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</si>
  <si>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согласно реестра заявок на кассовый расход на 18 л.</t>
  </si>
  <si>
    <t>согласно реестра заявок на кассовый расход на 44 л.</t>
  </si>
  <si>
    <t xml:space="preserve">Постановление Правительства РФ от 27.12.2012 № 1438
«О финансовом обеспечении закупок диагностических средств и антивирусных препаратов для профилактики, выявления, мониторинга лечения и лечения лиц, инфицированных вирусами иммунодефицита человека и гепатитов В и С, а также о реализации мероприятий по профилактике ВИЧ-инфекции и гепатитов В и С»
</t>
  </si>
  <si>
    <t>согласно реестра заявок на кассовый расход на 4 л.</t>
  </si>
  <si>
    <t>согласно реестра заявок на кассовый расход на 14 л.</t>
  </si>
  <si>
    <t>ежеквартально, не позднее 10-го числа месяца, следующего за отчетным</t>
  </si>
  <si>
    <t>в соответствии с установленными сроками</t>
  </si>
  <si>
    <t>Постановление Правительства РФ от 16.10.2013 № 928 «О финансовом обеспечении мероприятий, направленных на обследование населения с целью выявления туберкулеза, лечение больных туберкулезом, а также профилактических мероприятий»</t>
  </si>
  <si>
    <t>Соглашение о предоставлении в 2014 году иных межбюджетных трансфертов из федерального бюджета бюджету Приморского края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от 17.03.2014 № 106/ЛТ-2014-928</t>
  </si>
  <si>
    <t>единовременно в течение 20 дней со дня заключения соглашения</t>
  </si>
  <si>
    <t>согласно реестра заявок на кассовый расход на 8 л.</t>
  </si>
  <si>
    <t>Заболеваемость (на 100 тыс.чел.)
Смертность (на 100 тыс.чел.)</t>
  </si>
  <si>
    <t>172,3
26,0</t>
  </si>
  <si>
    <t>133,7
21,9</t>
  </si>
  <si>
    <t xml:space="preserve">Распоряжение Правительства РФ от 06.12.2014 № 2481-р </t>
  </si>
  <si>
    <t>Постановление Правительства РФ от 31.10.2014 № 1134 «Об оказании в 2014 - 2015 годах медицинской помощи на территории РФ гражданам Украины и лицам без гражданства, постоянно проживавшим на территории Украины, вынужденно покинувшим территорию Украины и прибывшим на территорию РФ в экстренном массовом порядке, и компенсации за счет средств федерального бюджета расходов, связанных с оказанием им в 2014 - 2015 годах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</si>
  <si>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Постановление Правительства РФ от27.12.12 № 1447 «О финансовом обеспечении за счет бюджетных ассигнований федерального бюджета мероприятий по развитию службы крови»</t>
  </si>
  <si>
    <t>Соглашение о предоставлении в 2014 году иных межбюджетных трансфертов из федерального бюджета бюджету Приморского края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от 30.04.2014/14.05.2014 № 8/13</t>
  </si>
  <si>
    <t>в течение 30 дней с даты получения заявки о перечислении иных межбюджетных трансфертов</t>
  </si>
  <si>
    <t>согласно реестра заявок на кассовый расход на 1 л.</t>
  </si>
  <si>
    <t>ежеквартально, не позднее 10-го числа месяца, следующего за отчетным,
до 01 февраля 2015 года</t>
  </si>
  <si>
    <t xml:space="preserve">обеспечено внесение в базу данных донорства крови и ее компонентов информации о 100% лиц, обратившихся к Получателям для осуществления донорской функции
обеспечен перенос 100% информации о донорах и лицах, отведенных от донорства, из имеющихся электронных архивов Получателей в базу данных донорства крови и ее компонентов;
проведен инструктаж 100% специалистов Получателей, задействованных согласно штатному расписанию в процессах обращения донорской крови
</t>
  </si>
  <si>
    <t>100
100
100</t>
  </si>
  <si>
    <t>Постановление Правительства РФ  от 09.04.2014 № 280 «Об утверждении правил предоставления из федерального бюджета иных межбюджетных трансфертов бюджетам субъектов РФ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</si>
  <si>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Соглашение о предоставлении в 2014 году из федерального бюджета бюджету Приморского края иных межбюджетных трансфертовна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от 13.10.2014 № 11/ЛС</t>
  </si>
  <si>
    <t>единовременно в течение 10 дней со дня заключения соглашения</t>
  </si>
  <si>
    <t>1. 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августе-сентябре 2013 года, предусмотренной федеральной целевой программы "жилище" на 2011-2015 годы</t>
  </si>
  <si>
    <t xml:space="preserve">постановление Правительства Российской Федерации от 17 декабря 2010 г. № 1050 "О федеральной целевой программе "Жилище" на 2011 - 2015 годы"
</t>
  </si>
  <si>
    <t>Соглашение от 03.12.2014 г. № 05-373/С</t>
  </si>
  <si>
    <t>платежное поручение от 04.12.2014 г. № 382</t>
  </si>
  <si>
    <t>76820204069020000000</t>
  </si>
  <si>
    <t>ежемесячно в срок до 15 числа месяца, следующего за отчетным</t>
  </si>
  <si>
    <t>15.12.2014
15.01.2015</t>
  </si>
  <si>
    <t>Департамент по жилищно-коммунальному хозяйству и топливным ресурсам Приморского края</t>
  </si>
  <si>
    <t>1.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</si>
  <si>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Распоряжение Правительства РФ от 22 января 2014 г. N 55-р О распределении в 2014 г. иных межбюджетных трансфертов из федерального бюджета бюджетам субъектов РФ на выплату стипендий Правительства РФ для лиц, обучающихся по очной форме обучения по образовательным программам среднего профессионального образования, имеющим государственную аккредитацию, соответствующим приоритетным направлениям модернизации и технологического развития экономики РФ, в профессиональных образовательных организациях и образовательных организациях высшего образования, находящихся в ведении органов государственной власти субъектов РФ, Распоряжение Правительства РФ от 7 октября 2014 г. N 1972-р О распределении в 2014 г. иных межбюджетных трансфертов из федерального бюджета бюджетам субъектов РФ на выплату стипендий Правительства РФ для лиц, обучающихся по очной форме обучения по образовательным программам среднего профессионального образования, имеющим государственную аккредитацию, соответствующим приоритетным направлениям модернизации и технологического развития экономики РФ, в профессиональных образовательных организациях и образовательных организациях высшего образования находящихся в ведении органов государственной власти субъектов РФ, и в муниципальных профессиональных образовательных организациях и образовательных организациях высшего образования</t>
  </si>
  <si>
    <t>Постановление Правительства Российской Федерации от 31 января 2012 г. № 71 "Об утверждении Правил предоставления из федерального бюджета иных межбюджетных трансфертов бюджетам субъектов Российской Федерации на выплату стипендий Правительства Российской Федерации для лиц, обучающихся по очной форме обучения по основным профессиональным образовательным программам начального профессионального и среднего профессионального образования, имеющим государственную аккредитацию, соответствующим приоритетным направлениям модернизации и технологического развития экономики Российской Федерации, в образовательных учреждениях профессионального образования, находящихся в ведении органов государственной власти субъектов Российской Федерации, и в муниципальных образовательных учреждениях профессионального образования"</t>
  </si>
  <si>
    <t>до 31.08.2014, до 31.12.2014</t>
  </si>
  <si>
    <t>07.05.2014 №22, 16.05.2014 №254, 16.05.2014 №225, 03.12.2014 №476.</t>
  </si>
  <si>
    <t>75920204042020000151</t>
  </si>
  <si>
    <t>759 0704 0243893 340 290</t>
  </si>
  <si>
    <t>Приложение (064)</t>
  </si>
  <si>
    <t>п. 2.3.4. Соглашения "Ежеквартально не позднее 15 числа месяца, следующего за отчетным кварталом"</t>
  </si>
  <si>
    <t>22.10.2014г.;        15.01.2015г.</t>
  </si>
  <si>
    <t>не предусмотрено</t>
  </si>
  <si>
    <t>2.Иные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г.Севастополе</t>
  </si>
  <si>
    <t xml:space="preserve">Распоряжение Правительства РФ от 10.06.2014 N 1028-р (ред. от 17.12.2014) &lt;О распределении в 2014 году иных межбюджетных трансфертов из федерального бюджета бюджетам субъектов Российской Федерации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Севастополе&gt;
</t>
  </si>
  <si>
    <t xml:space="preserve">Постановление Правительства РФ от 30.04.2014 N 402 (ред. от 27.11.2014) "О предоставлении в 2014 году из федерального бюджета бюджетам субъектов Российской Федерации иных межбюджетных трансфертов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(вместе с "Правилами предо...
</t>
  </si>
  <si>
    <t xml:space="preserve">Гос. контрак.№ 38-К от 14.08.2014
на оказание услуг по обеспечению отдыха и оздоровления детей  в Республике Крым и городе федерального значения Севастополь в 2014 году
</t>
  </si>
  <si>
    <t xml:space="preserve">на основании заявок уполномоченных органов исполнительной власти субъектов Российской Федерации, представленных в Министерство труда и социальной защиты Российской Федерации до 25 мая 2014 г.
</t>
  </si>
  <si>
    <t>п\п от  17.06.2014  №348</t>
  </si>
  <si>
    <t>75920204076020000151</t>
  </si>
  <si>
    <t>759 0707 0235139 244 226</t>
  </si>
  <si>
    <t>Заявка на кассовый расход от 29.07.2014  №00007818</t>
  </si>
  <si>
    <t>ежемесячно, с июня по сентябрь, не позднее 10-го числа месяца, следующего за отчетным</t>
  </si>
  <si>
    <t xml:space="preserve"> 10.07.2014;
 07.08.2014;
26.08 2014;
06.10. 2014;
28.01.2015 (октябрь, ноябрь, декабрь).
          </t>
  </si>
  <si>
    <t>Численность оздоровленных детей в организациях отдыха детей и их оздоровления, расположенных на территории Республики Крым и г. Севастополя (человек)</t>
  </si>
  <si>
    <t>100%                   Количество оздоровленных детей в организациях отдыха детей и их оздоровления, расположенных на территории Республики Крым и г. Севастополя (человек), соответствует установленому</t>
  </si>
  <si>
    <t>Департамент образования и науки Приморского края</t>
  </si>
  <si>
    <t>1. На аварийно-восстановительные и аварийно-спасательные работы</t>
  </si>
  <si>
    <t xml:space="preserve">до 495000 </t>
  </si>
  <si>
    <t>Постановление ПРФ от 15.02.2014 №110</t>
  </si>
  <si>
    <t>пп№654 от 19.03.2014 на 49007,6;пп№457 от 30.04.2014 на 43553,4; пп№278 от 20.11.2014 на 10629,2</t>
  </si>
  <si>
    <t>76920204999020000151</t>
  </si>
  <si>
    <t>№56 от 14.04.14;№44 от 10.04.14;№55 от 14.04.14;№48 от 10.04.14;№49 от 10.04.14;№50 от 10.04.14;№51 от 10.04.14;№53 от 14.04.14;№58 от 14.04.14;№52 от 14.04.14;№96-114 от 11.06.2014</t>
  </si>
  <si>
    <t>по запросам:Счётной палаты РФ от 28.04.2014 №ЗИ 13-78/13-02;от 11.07.2014 №ЗИ 14-78/14-09; от 14.11.2014 №ЗИ 01-3507/14-03; Росавтодор от 30.10.2014 об-32/1420; Минвостокразвития от 17.12.2014 №5575-2.4.18</t>
  </si>
  <si>
    <t>10.06.2014;28.08.2014;30.01.2015;04.12.2014;15.01.2015</t>
  </si>
  <si>
    <t>Внепрограммное мероприятие</t>
  </si>
  <si>
    <t xml:space="preserve">Выполнены работы по восстановлению разрушенных мостов и дорог в результате ЧС </t>
  </si>
  <si>
    <t>2. На финансовое обеспечение граждан Украины в пунктах временного размещения на территории Приморского края</t>
  </si>
  <si>
    <t>Постановление ПРФ от 22.07.2014 №692</t>
  </si>
  <si>
    <t>Соглашение КР-1/4-17725/34 от 18.11.2014</t>
  </si>
  <si>
    <t>по состоянию на 01.09.2014</t>
  </si>
  <si>
    <t>пп№250 от 25.11.2014 на 8716,8</t>
  </si>
  <si>
    <t>76920204081020000151</t>
  </si>
  <si>
    <t>Ежемесячно до 10 числа</t>
  </si>
  <si>
    <t>Участие граждан Украины в государственной федеральной программе "Переселение соотечественников" и получение российского гражданства</t>
  </si>
  <si>
    <t>Департамент гражданской защиты Приморского края</t>
  </si>
  <si>
    <t>1. Иные межбюджетные трансферты из федерального бюджета бюджету Приморского краяна завершение работ по созданию сети многофункциональных центров предоставления государтсвенных и муниципальных услуг</t>
  </si>
  <si>
    <t>Распоряжение Правительства Российской Федерации № 1058-р от 16.06.2014 "О распределении иных межбюджетных трансфертов, предоставляемых в 2014-2015 годах из феедрального бюджета бюджетам субъектов Российской Федерации на завершение работ по созданию сети многофункциональных центров предоставления государтсвенных и муниципальных услуг"</t>
  </si>
  <si>
    <t xml:space="preserve">Постановление Правительства Российской Федерации от 17.01.2014 № 36 "Об утверждении правил распределения и предоставления в 2014-2015 годах иных межбюджетных трансфертов из федерального бюджета бюджетам субъектов Российской Федерации на завершение работ по созданию сети многофункциональных центров предоставления государственных и муниципальных услуг"
</t>
  </si>
  <si>
    <t>Соглашение № с-639-ОФ/Д09 от 10.11.2014</t>
  </si>
  <si>
    <t>в 2014 году – в течение 30 календарных дней со дня подписания настоящего Соглашения</t>
  </si>
  <si>
    <t>платежное поручение № 565 от 18.11.2014</t>
  </si>
  <si>
    <t>755 202 04061 02 0000 151</t>
  </si>
  <si>
    <t xml:space="preserve">1. отчет о выполнении мероприятий, направленных на завершение работ по созданию сети многофункциональных центров предоставления государственных и муниципальных услуг,   по  состоянию на 1 апреля, 1 июля, 1 октября, 1 января в срок до 25-го числа месяца, следующего за отчетным кварталом;
2. отчет о достигнутых значениях показателей результативности предоставления иного межбюджетного трансферта из федерального бюджета бюджету субъекта Российской Федерации на завершение работ по созданию сети многофункциональных центров предоставления государственных и муниципальных услуг , по состоянию на 1 января года, следующего за отчетным годом, в срок до 25 января года, следующего за отчетным годом.
</t>
  </si>
  <si>
    <t>1. № 11/8732 от 03.12.2014; 2. № 11/637 от 02.02.2015</t>
  </si>
  <si>
    <t>1. Доля граждан, имеющих доступ к получению государственных и муниципальных услуг по принципу "одного окна" по месту пребывания МФЦ; 2. Количество окон обслуживания многофункциональных центров, созданных в установленые сроки, которые соответствуют требованиям Правил организации деятельности многофункциональных  центров и в которых организованно предоставление государственных услуг в соответствии с перечнем государтсвенных услуг - не менее 423 окон обслуживания.</t>
  </si>
  <si>
    <t>1. 40%; 2. 213</t>
  </si>
  <si>
    <t>1. 47%; 2. 208</t>
  </si>
  <si>
    <t xml:space="preserve">Значение показателя соответствующего выполнения Указу Президента Российской Федерации от 07 мая 2012 года №601 «Об основных направлениях совершенствования системы государственного управления» необходимо достичь к концу 2015 года. </t>
  </si>
  <si>
    <t>Департамент информатизации и телекоммуникаций Приморского края</t>
  </si>
  <si>
    <t>1. Иные межбюджетные трансферты на единовременное денежное поощрение при награждении орденом "Родительская слава"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</si>
  <si>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Указ Президента РФ В.В. Путина от 30.04.2014 № 285 "О награждении государственными наградами РФ", Федеральный Закон от 02.12.2013 № 349-ФЗ "О Федеральном бюджете на 2014 год и плановый период 2015 и 2016 годов"</t>
  </si>
  <si>
    <t xml:space="preserve">Постановление Правительства РФ от 12 января 2009 г. N 19 "О порядке выплаты единовременного денежного поощрения одному из родителей (усыновителей) при награждении орденом "Родительская слава" и предоставления иных межбюджетных трансфертов из федерального бюджета бюджетам субъектов Российской Федерации на выплату единовременного денежного поощрения лицам, награжденным орденом "Родительская слава" 
</t>
  </si>
  <si>
    <t>от 26.05.14 п/п 873</t>
  </si>
  <si>
    <t>76020204020020000151</t>
  </si>
  <si>
    <t>0395155</t>
  </si>
  <si>
    <t>от 17.06.2014 № п/п 858830 и п/п 858832</t>
  </si>
  <si>
    <t>В соответствии с Приказом Министерства здравоохранения и социального развития РФ от 02.02.2009 N 36н - до 15-го числа месяца, следующего за месяцем, в котором осуществлена выплата</t>
  </si>
  <si>
    <t>2. 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</si>
  <si>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 xml:space="preserve">Приказ Минтруда России от 24.01.2014 N 34н (ред. от 28.11.2014) "О распределении на 2014 год иных межбюджетных трансфертов из федерального бюджета бюджетам субъектов Российской Федерации на осуществление региональной социальной доплаты к пенсии" </t>
  </si>
  <si>
    <t>Постановление Правительства РФ от 11 ноября 2009 г. N 915 "О предоставлении иных межбюджетных трансфертов из федерального бюджета бюджетам субъектов Российской Федерации на выплату региональных социальных доплат к пенсии"</t>
  </si>
  <si>
    <t>от 21.02.14 п/п 511, 26.03.14 п/п 489, 01.07.14 п/п 371</t>
  </si>
  <si>
    <t>76020204026020000151</t>
  </si>
  <si>
    <t>0395153</t>
  </si>
  <si>
    <t>массив платежных поручений</t>
  </si>
  <si>
    <t>В соответствии с Постановлением Правительства РФ от 11.11.2009 N 915 - не позднее 20-го числа месяца, следующего за отчетным периодом (ежеквартально)</t>
  </si>
  <si>
    <t>20.01.2014 16.04.2014  21.07.2014 (20.07. 2014 - вых. день)   09.10.2014   19.01.2015</t>
  </si>
  <si>
    <t>3. 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</si>
  <si>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 xml:space="preserve">Распоряжением Правительства РФ от 02.09.2014 № 1687-р (в ред. от 26.12.2014 № 2727-ра) "О распределении иных межбюджетных трансфертов, предоставляемых в 2014 году из федерального бюджета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состоянию на 31 июля 2014 г."
</t>
  </si>
  <si>
    <t>Постановлением Правительства Российской Федерации от 22 июля 2014 года N 693 "О предоставлении иных межбюджетных трансфертов из федерального бюджета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2014 году"</t>
  </si>
  <si>
    <t>Соглашение о предоставлении иных межбюджетных трансфертов из федерального бюджета бюджетам субъектов Российской Федерации на 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2014 году от 13.11.2014 № КР-1/4-17451/33</t>
  </si>
  <si>
    <t>1 раз в год</t>
  </si>
  <si>
    <t xml:space="preserve">В случае установления факта проживания граждан Украины, имеющих статус беженца или получившхм временное убежище на территории Российской Федерации, в жилых помещениях граждан Российской Федерации </t>
  </si>
  <si>
    <t>от 19.12.14 п/п 125</t>
  </si>
  <si>
    <t>76020204080020000151</t>
  </si>
  <si>
    <t>9995225</t>
  </si>
  <si>
    <t>от 25.12.2014 п/п №794986;  794999; 794985; 794988; 794990; 794982; 794981; 794987; 794984; 794991; 795012; 794998; 794989; 794993.</t>
  </si>
  <si>
    <t>по итогам полного использования средств иных межбюджетных трансфертов</t>
  </si>
  <si>
    <t>Адресная финансовая помощь оказана всем гражнам Украины, имеющим законное основание</t>
  </si>
  <si>
    <t>Департамент труда и социального развития Приморского края</t>
  </si>
  <si>
    <t>Федеральный закон от 02.12.2013 № 349-ФЗ "О федеральном бюджете на 2014 г. и плановый период 2015 и 2016 годов"</t>
  </si>
  <si>
    <t>постановления Правительства Российской Федерации от 27.12.2010 года № 1119             «О предоставлении субвенций из федерального бюджета бюджетам субъектов Российской Федерации на выплату единовременных пособий при всех формах устройства детей, лишенных родительского попечения, в семью»</t>
  </si>
  <si>
    <t xml:space="preserve"> Приказ министерства образования и науки Российской Федерации от 03.02.2014 № 79 " О передаче полномочий средств федерального бюджета по перечислению сйбъектам Российской Федерации межбюджетных трансфертов"</t>
  </si>
  <si>
    <t>31.03.2014 №11, 09.04.2014 №775, 10.04.2014 №260, 21.04.2014 №149, 22.04.2014 №626, 29.04.2014 №27, 05.05.2014 №575, 07.05.2014 №232, 08.05.2014 №407, 20.05.2014 №738, 26.05.2014 № 595, 03.06.2014 №379, 06.06.2014 №380, 11.06.2014 №856, 20.06.2014 №621, 25.06.2014 №331, 18.07.2014 №19, 23.07.2014 №583, 29.07.2014 №949, 02.08.2014 №365945, 07.08.2014 №408697, 13.08.2014 № 451634, 18.08.2014 №485930, 22.08.2014 №530646, 28.08.2014 №571062, 02.09.2014 №609638, 05.09.2014№644429, 11.09.2014 №688443, 23.09.2014 №779249, 30.09.2014 №843896, 07.10.2014 №893413, 09.10.2014 №25885, 27.10.2014 №174953, 29.10.2014 №199622, 05.11.2014 №254076, 05.11.2014 №254073, 06.11.2014 №262341, 11.11.2014 №301893, 20.11.2014 №242, 01.12.2014 №496859, 05.12.2014 №817, 10.12.2014 №592305, 18.12.2014 №32, 25.12.2014 №771479, 26.12.2014 №832590, 30.12.2014 №858245.</t>
  </si>
  <si>
    <t>75920203020020000151</t>
  </si>
  <si>
    <t>75910040395260313262</t>
  </si>
  <si>
    <t>Приложение (206)</t>
  </si>
  <si>
    <t>ежеквартально, не позднее 15-го числа месяца, следующего за отчетным кварталом, отчет о расходах бюджета</t>
  </si>
  <si>
    <t>15.04.2014 № 23/2846, 15.07.2014 № 23/5644, 14.10.2015 № 23/ 8409, 16.01.2015 № 23/198</t>
  </si>
  <si>
    <t>выплачено в полном объеме по заявления граждан</t>
  </si>
  <si>
    <t>Федеральный Закон от 02.12.2013 № 349-ФЗ "О Федеральном бюджете на 2014 год и плановый период 2015 и 2016 годов"</t>
  </si>
  <si>
    <t xml:space="preserve">Постановление Правительства РФ от 21.09.2005 N 579 "О порядке предоставления субвенций из федерального бюджета бюджетам субъектов Российской Федерации на реализацию полномочий по выплате гражданам государственных единовременных пособий и ежемесячных денежных компенсаций при возникновении поствакцинальных осложнений" </t>
  </si>
  <si>
    <t>от 25.04.14 п/п 761, от 30.05.14 п/п 705, от 20.06.14 п/п 620, от 28.07.14 п/п 954,  от 14.06.14 п/п 59</t>
  </si>
  <si>
    <t>76020203011020000151</t>
  </si>
  <si>
    <t>0395240</t>
  </si>
  <si>
    <t>от 25.04.2014 п/п № 439966, п/п 439965, п/п 439964, п/п 439963, от 30.05.2014 п/п 732219, п/п 732218, п/п 732221, п/п 732220, от 20.06.2014 п/п 896600, п/п 896599, п/п 896614, п/п 896608, от 28.07.2014 п/п 316149, п/п 316146, п/п 316145, п/п 316151, от 14.08.2014 п/п 466040, п/п 466039, п/п 466041, п/п 466042, от 17.10.2014 п/п 105268, п/п 105266, от 23.10.2014 п/п 154219, п/п 154220, от 17.11.2014 п/п 360338, п/п 360357, п/п 360351, п/п 360355, от 11.12.2014 п/п 610660, п/п 610683, п/п 610647, п/п 610654, от 29.12.2014 п/п 836507</t>
  </si>
  <si>
    <t xml:space="preserve">В соответствии с Постановлением Правительства РФ от 21.09.2005 N 579 - ежеквартально, не позднее 15-го числа месяца, следующего за отчетным периодом. </t>
  </si>
  <si>
    <t>Федеральный закон от 02.12.2013 № 349-ФЗ "О федеральном бюджете на 2014 год и на плановый период 2015 и 2016 годов"</t>
  </si>
  <si>
    <t>Постановление Правительства Российской Федерации от 15.10.2005 № 614 "Об утверждении Правил предоставления субвенций из федерального бюджета бюджетам субъектов Российской Федерации на реализацию передаваемых полномочий Российской Федерации по обеспечению жильем ветеранов, инвалидов и семей, имеющих детей-инвалидов"</t>
  </si>
  <si>
    <t>Соглашение о предоставлении в 2014 году субвенций из федерального бюджета бюджету субъекта Российской Федерации на обеспечение жильем нуждающихся в улучшении жилищных условий отдельных категорий граждан, установленных Федеральным законом от 12.01.1995 № 5-ФЗ "О ветеранах" и Федедральным законом от 24.11.1995 № 181-ФЗ "О социальной защите инвалидов в Российской Федерации" (исх. № 11/1308 от 03.03.2014)</t>
  </si>
  <si>
    <t>от 07.04.14 п/п 770</t>
  </si>
  <si>
    <t>76020203069020000151</t>
  </si>
  <si>
    <t>0395134</t>
  </si>
  <si>
    <t>п/п 387069 от 18.04.14; п/п 631006, п/п 631004, п/п 631005 от 20.05.14; п/п 643217, п/п 643213, п/п 643214, п/п 643212, п/п 643216, п/п  643215, п/п  643218 от 21.05.2014; п/п  653429 от 22.05.2014; п/п  663689 , п/п  663737, п/п  663694 от 23.05.2014; п/п  676326 от 26.05.2014; п/п  705974, п/п  705973, п/п  705956, п/п  705990, п/п  705989 от 28.05.2014; п/п  740909 от 30.05.2014; п/п  772248 от 04.06.2014; п/п  787835, п/п  787897 от 05.06.2014; п/п  824260, п/п  824274 от 10.06.2014; п/п  853766, п/п  853765, п/п  853891 от 16.06.2014; п/п  26842, п/п  26841, п/п  26838, п/п  26836, п/п  26837, п/п  26839, п/п  26897 от 24.06.2014; п/п  55490, п/п  57045 от 26.06.2014;  п/п  75786 от 27.06.2014; п/п  94379, п/п  94375, п/п  94378, п/п  94376, п/п  94377 от 30.06.2014; п/п  124225, п/п  124224, п/п  124223, п/п  122708 от 03.07.2014; п/п  204182, п/п  204183 от 14.07.2014; п/п  231071 от 16.07.2014; п/п  308992 от 25.07.2014; п/п  401172 от 06.08.2014; п/п  617835 от 02.09.2014; п/п  696971 и п/п  696972 от 11.09.2014</t>
  </si>
  <si>
    <t>ежеквартальный отчет  не позднее 15-го числа месяца, следующего за отчетным кварталом</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</si>
  <si>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</si>
  <si>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Постановление Правительства РФ от 15 октября 2005 г. N 614 "Об утверждении Правил предоставления субвенций из федерального бюджета бюджетам субъектов Российской Федерации на реализацию передаваемых полномочий Российской Федерации по обеспечению жильем ветеранов, инвалидов и семей, имеющих детей-инвалидов"; Постановление Правительства РФ от 27.03.2006 N 169 "Об утверждении Методики распределения между субъектами Российской Федерации субвенций из Федерального фонда компенсаций на реализацию федеральных полномочий по обеспечению жильем отдельных категорий граждан, установленных Федеральными законами "О ветеранах" и "О социальной защите инвалидов в Российской Федерации"
</t>
  </si>
  <si>
    <t>от 08.04.14 п/п 185</t>
  </si>
  <si>
    <t>76020203070020000151</t>
  </si>
  <si>
    <t>0395135</t>
  </si>
  <si>
    <t>п/п  387068 от 18.04.2014; п/п  387067 от 18.04.2014; п/п  230706 от 16.07.2014; п/п  537851 от 22.08.2014; п/п  36035 от 09.10.2014; п/п  108734 от 17.10.2014; п/п  211598 от 29.10.2014; п/п  211597 от 29.10.2014; п/п  332345 от 13.11.2014; п/п  411770 от 21.11.2014; п/п  817138 от 26.12.2014</t>
  </si>
  <si>
    <t>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</si>
  <si>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Постановление Правительства РФ от 12 декабря 2007 г. N 861 "Об утверждении методики распределения субвенций из федерального бюджета между бюджетами субъектов Российской Федерации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на оплату жилищно-коммунальных услуг отдельным категориям граждан и осуществления расходов бюджетов субъектов Российской Федерации, источником финансового обеспечения которых являются указанные субвенции"
</t>
  </si>
  <si>
    <t>07.02.14 п/п 812, 11.02.14 п/п 598, 12.02.14 п/п 189, 26.02.14 п/п 372, 20.03.14 п/п 631, 28.03.14 п/п 843, 31.03.14 п/п 13, 08.04.14 п/п 988, 09.04.14 п/п776,  10.04.14 п/п 262, 24.04.14 п/п 215, 13.05.14 п/п 536, 14.05.14 п/п 748, 27.05.14 п/п 825, 11.06.14 п/п 863, 27.06.14 п/п 784, 10.07.14 п/п 227, 25.07.14 п/п 682, 12.08.14 п/п 447, 26.08.14 п/п 180, 12.09.14 п/п 404</t>
  </si>
  <si>
    <t>76020203001020000151</t>
  </si>
  <si>
    <t>0395250</t>
  </si>
  <si>
    <t xml:space="preserve">В соответствии с Приказом Минфина России от 27.12.2007 №158н -ежеквартально, до 15 числа месяца, следующего за отчетным кварталом. </t>
  </si>
  <si>
    <t>В установленные сроки</t>
  </si>
  <si>
    <t>Постановление Правительства РФ от 4 февраля 2009 г. N 97 "О порядке предоставления субвенций из федерального бюджета бюджетам субъектов Российской Федерации и бюджету г. Байконура на выплату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</si>
  <si>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от 15.01.14 п/п 793, от 15.05.14 п/п 225, от 16.05.14 п/п 592, от 27.05.14 п/п 828</t>
  </si>
  <si>
    <t>76020203053020000151</t>
  </si>
  <si>
    <t>0395270</t>
  </si>
  <si>
    <t xml:space="preserve">В соответствии с Постановлением Правительства РФ от 04.02.2009 № 97 - Ежемесячно, не позднее 15-го числа месяца, следующего за отчетным и ежеквартально, не позднее 15-го числа месяца, следующего за отчетным периодом. </t>
  </si>
  <si>
    <t xml:space="preserve">Федеральный Закон от 02.12.2013 № 349-ФЗ "О Федеральном бюджете на 2014 год и плановый период 2015 и 2016 годов", Распоряжение Правительства РФ от 15 декабря 2014 г. N 2551-р О распределении на 2014 г. субвенций бюджетам субъектов РФ и г. Байконура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со статьей 41 Федерального закона "О государственных пособиях гражданам, имеющим детей" 
</t>
  </si>
  <si>
    <t>Постановление Правительства РФ от 08.10.2013 N 893 "О порядке предоставления субвенций, предоставляемых бюджетам субъектов Российской Федерации и бюджету г. Байконура из федерального бюджета в целях финансового обеспечения расходных обязательств субъектов Российской Федерации, возникающих при выполнении полномочий Российской Федерации, на выплату отдельных видов государственных пособий лицам, не подлежащим обязательному социальному страхованию на случай временной нетрудоспособности и в связи с материнством, а также лицам, уволенным в связи с ликвидацией организаций (прекращением деятельности, полномочий физическими лицами)"</t>
  </si>
  <si>
    <t>от 14.01.14 п/п 843, от 21.04.14 п/п 153, от 29.04.14 п/п 31, от 13.05.14 п/п 537, от 26.05.14 п/п 598, от 11.06.14 п/п 867, от 23.06.14 п/п 847, от 10.07.14 п/п 228, от 25.07.14 п/п 683, от 12.08.14 п/п 449, от 25.08.14 п/п 677, от 11.09.14 п/п 444</t>
  </si>
  <si>
    <t>76020203122020000151</t>
  </si>
  <si>
    <t>0395381, 
0395383, 
0395384, 
0395385</t>
  </si>
  <si>
    <t xml:space="preserve">В соответствии с Постановлением Правительства РФ от 08.10.2013 N 893  - ежемесячно, не позднее 10-го числа месяца, следующего за отчетным
</t>
  </si>
  <si>
    <t>Федеральный закон от 02.12.2013 N 349-ФЗ "О федеральном бюджете на 2014 год и на плановый период 2015 и 2016 годов"</t>
  </si>
  <si>
    <t>Постановление Правительства РФ от 22.01.2007 N 36 "Об утверждении Правил предоставления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</si>
  <si>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от 13.01.14 п/п 215, от 24.01.14 п/п 670, от 24.02.14 п/п 314, от 20.03.14 п/п 898, от 18.04.14 п/п 206, от 21.05.14 п/п 802, от 19.06.14 п/п 844, от 23.06.14 п/п 847, от 21.07.14 п/п 866, от 19.08.14 п/п 572</t>
  </si>
  <si>
    <t>76020203025020000151</t>
  </si>
  <si>
    <t>0495290</t>
  </si>
  <si>
    <t>В соответствии с Приказом Минтруда РФ от 01.03.2012 № 189н - ежеквартально, не позднее 15 числа месяца следующего за отчетным кварталом, по итогам года - не позднее 20 января года, следующего за отчетным</t>
  </si>
  <si>
    <t xml:space="preserve">Постановление Правительства Российской Федерации от 9 марта 2013 года N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</si>
  <si>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от 12.02.14 п/п 341</t>
  </si>
  <si>
    <t>76020203004020000151</t>
  </si>
  <si>
    <t>0395220</t>
  </si>
  <si>
    <t>В соответствии с Приказом Федерального медико-биологического агентства от 05.08.2013  № 200 - ежеквартально, не позднее 15 числа месяца, следующего за отчетным кварталом.</t>
  </si>
  <si>
    <t xml:space="preserve">Постановление Правительства РФ от 19 августа 2005 г. N 528 "О порядке предоставления из федерального бюджета субвенций бюджетам субъектов Российской Федерации на реализацию полномочий по выплате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уплаченной ими страховой премии по договору обязательного страхования гражданской ответственности владельцев транспортных средств"
</t>
  </si>
  <si>
    <t>от 20.03.14 п/п 632, 16.04.14 п/п 86, от 19.06.14 п/п 686, от 17.07.14 п/п 714, от 20.08.14 п/п 349, от 17.09.14 п/п 441</t>
  </si>
  <si>
    <t>76020203012020000151</t>
  </si>
  <si>
    <t>0395280</t>
  </si>
  <si>
    <t>от 20.03.2014 п/п141352, 141348, 141349, 141354, 141355, 141345, 141350, 141347, 141356, 141351, 141353, 141346; от 16.04.2014 п/п 356609, 356610, 356611, 356608, от 16.05.2014 п/п 604372, 604373, от 19.06.2014 п/п 882286, 882284, 882285; от 17.07.2014 п/п 237007, 237006, 237005, от 20.08.2014 п/п 510977, 510978, 510975, 510976, от 25.08.2014 п/п 544229, 544294, от 28.08.2014 п/п 576520, 576522, от 17.09.2014 п/п 736436, 736437; от 06.10.2014 п/п 894475, 894476; от 16.10.2014 п/п 91889, от 21.10.2014 п/п 129665, 129664; от 23.10.2014 п/п 154218; от 16.12.2014 п/п 655740, 655746, 655743, 655744, 655745, 655742, 655741</t>
  </si>
  <si>
    <t>В соответствии с Постановлением Правительства РФ от 19.08.2005 № 528 - ежеквартально, не позднее 15-го числа месяца, следующего за отчетным периодом</t>
  </si>
  <si>
    <t>10. Субвенции бюджетам субъектов Российской Федерации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</si>
  <si>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В 2014 году субвенция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 предоставлялась в составе Единой субвенции</t>
  </si>
  <si>
    <t xml:space="preserve">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</si>
  <si>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Распоряжение Правительства РФ от 2465-р от 21.12.2013 (измен. от 2464-р от 16.12.2014, от 07.10.2014 № 1973-р, от 09.08.2014  № 1492-р)</t>
  </si>
  <si>
    <t>Постановление Правительства РФ от 27.08.2014 г. № 865 «Об утверждении правил предоставления субвенций из федерального бюджета бюджетам субъектов РФ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 о признании утратившими силу некоторых актов Правительства РФ</t>
  </si>
  <si>
    <t>28.01.2014 № 210295</t>
  </si>
  <si>
    <t>20203068020000151</t>
  </si>
  <si>
    <t>0123093</t>
  </si>
  <si>
    <t>согласно реестра заявок на кассовый расход на 104 л.</t>
  </si>
  <si>
    <t>перечисление в течении года  расходными расписаниями</t>
  </si>
  <si>
    <t>пл.пор. от 16.01.2014 № 221; 06.03.2014 № 566; 17.09.2014 № 285; 25.12.2014 № 800</t>
  </si>
  <si>
    <t>76320203018020000151</t>
  </si>
  <si>
    <t>Доля лесных пожаров, возникших по вине граждан, в общем количестве лесных пожаров</t>
  </si>
  <si>
    <t xml:space="preserve"> В связи с погодными условиями количество пожаров возникших по вине граждан  - 404 шт.</t>
  </si>
  <si>
    <t>Доля лесных пожаров, ликвидированных в течение первых суток со дня обнаружения (по количеству случаев), в общем количестве лесных пожаров</t>
  </si>
  <si>
    <t>В 2014 году  579  пожаров, ликвидированных в течение первых суток с момента обнаружения . (Всего в 2014 году число пожаров составило 727.</t>
  </si>
  <si>
    <t>Доля крупных лесных пожаров в общем количестве лесных пожаров</t>
  </si>
  <si>
    <t xml:space="preserve"> В связи с погодными условиями и труднодоступностью местности возникшего возгорания,-  количество крупных пожаров составило 177 шт., по сравнению с прошлым годом (2 шт.)</t>
  </si>
  <si>
    <t>Отношение площади проведенных санитарно-оздоровительных мероприятий к площади погибших и поврежденных лесов (годовой)</t>
  </si>
  <si>
    <t>Проведено больше санитарно-оздоровительных мероприятий чем запланировано</t>
  </si>
  <si>
    <t>пл.пор. от 16.01.2014 № 62; 06.03.2014 № 736; 11.04.2014 № 249; 11.06.2014 № 410; 23.09.2014 № 662</t>
  </si>
  <si>
    <t>пл.пор. от 16.01.2014 № 241; 06.03.2014 № 582; 11.06.2014 № 390; 19.09.2014 № 132; 03.10.2014 № 287; 24.11.2014 № 213</t>
  </si>
  <si>
    <t>Доля площади лесов, выбывших из состава покрытых лесной растительностью земель лесного фонда в связи с воздействием пожаров, вредных организмов, рубок и других факторов, в общей площади покрытых лесной растительностью земель лесного фонда (годовой)</t>
  </si>
  <si>
    <t>Лесистость территории Приморского края</t>
  </si>
  <si>
    <t>Доля площади ценных лесных насаждений в составе покрытых лесной растительностью земель лесного фонда</t>
  </si>
  <si>
    <t>Отношение фактического объема заготовки древесины к установленному допустимому объему изъятия древесины</t>
  </si>
  <si>
    <t>Лесной фонд, покрытый лесной растительностью, находящийся в ведении департамента лесного хозяйства, составляет 12 763,6 тыс.га. Объем заготовки древесины составил 2 794,0 тыс. куб. м., что на 364 тыс.куб.м. больше,чем в 2013 году</t>
  </si>
  <si>
    <t xml:space="preserve"> В связи с погодными условиями и труднодоступностью местности возникшего возгорания и малоснежной зимой.</t>
  </si>
  <si>
    <t>Доля площадей земель лесного фонда, переданных в аренду, в общей площади земель лесного фонда</t>
  </si>
  <si>
    <t>Доля объема заготовки древесины выборочными рубками в общем объеме заготовки древесины</t>
  </si>
  <si>
    <t>В связи с утвержденными планами рубок на 2014 год</t>
  </si>
  <si>
    <t>Отношение количества случаев с установленными нарушителями лесного законодательства к общему количеству зарегистрированных случаев нарушения лесного законодательства (годовой)</t>
  </si>
  <si>
    <t>Несвоевременное выявление незаконных рубок, вследствие  недостаточной технической оснащенности лесничеств автомобильным транспортом повышенной проходимости,  необходимым для более регулярного патрулирования лесов</t>
  </si>
  <si>
    <t>Отношение суммы возмещенного ущерба от нарушений лесного законодательства к сумме нанесенного ущерба от нарушений лесного законодательства</t>
  </si>
  <si>
    <t>Низкий показатель принудительного  взыскания  судебными приставами ущерба  по вступившим в законную силу решениям судов  с осужденных лиц, обусловлен  отсутствием имущества у лиц совершивших незаконную рубку насаждений</t>
  </si>
  <si>
    <t>Отношение площади искусственного лесовосстановления к площади выбытия лесов в результате сплошных рубок</t>
  </si>
  <si>
    <t>При планирование данного показателя была заниженна площадь сплошных рубок, так как данный показатель не возможно точно спланировать</t>
  </si>
  <si>
    <t>Темп прироста реальной среднемесячной заработной платы с учетом индекса потребительских цен</t>
  </si>
  <si>
    <t>В 2014 году, в соотвествиии с  законом Приморского края от 19.12.2013 № 334-КЗ "о краевом бюджете на 2014 год и плановый период 2015 и 2016 годов, работникам краевых государственных учреждений по отраслевой системе оплаты труда было проиндексированно путем увеличения в 1,05 раза окладов.</t>
  </si>
  <si>
    <t>Удельный вес численности высококвалифицированных работников в общей численности квалифицированных работников в Приморском крае</t>
  </si>
  <si>
    <t>Ввиду того, что показатели брались из расчета  всего фактической численности сотрулников ддепартамента лесного хозяйства ПК и высоковалифицированных работников всего по штатному расписанию</t>
  </si>
  <si>
    <t>Департамент лесного хозяйства Приморского края</t>
  </si>
  <si>
    <t>Федеральный закон от 02.12.2013 г. №349-ФЗ "О федеральном бюджете на 2014 год и на плановый период 2015 и 2016 годов"</t>
  </si>
  <si>
    <t>Постановление от 29.04.2006 г. № 258 "О субвенциях на осуществление полномочий  по первичному воинскому учету на территориях, где отсутствуют военные комиссариаты"</t>
  </si>
  <si>
    <t>один раз в год</t>
  </si>
  <si>
    <t>Платежное поручение № 123 от 27.03.2014 г. сумма - 13553,1 тыс. руб.  Платежное поручение № 847 от 07.07.2014 г. сумма - 13553,1 тыс. руб.</t>
  </si>
  <si>
    <t>785 2 02 03015 02 0000 151</t>
  </si>
  <si>
    <t>ежеквартально 15 числа месяца следующего за отчетным</t>
  </si>
  <si>
    <t>15.04.2014г.10.07.2014г. 15.10.2014г. 20.01.2015г.</t>
  </si>
  <si>
    <t xml:space="preserve">Исполнение переданных полномочий: осуществление первичного воинского учета на территориях, где отсутствуют военные комиссариаты. </t>
  </si>
  <si>
    <t>Приказ Судебного департамента при Верховном Суде РФ от 18.02.2009 г. №24 "О предоставлении субвенций на осуществление государственных полномочий по составлению (изменению, дополнению) списков кандидатов в присяжные заседатели федеральных судов общей юрисдикции в РФ".</t>
  </si>
  <si>
    <t>Постановление Правительства Российской Федерации от 23.05.2005 г.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</si>
  <si>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 xml:space="preserve">Приморский краевой суд: платежное поручение № 961 от 11.04.2014 г. сумма -991,8 тыс. руб.   Тихоокеанский флотский военный суд: платежное поручение № 411 от 16.04.2014 г. сумма-86,0  тыс. руб., платежное № 4 от 22.04.2014 г. сумма - 0,03 тыс. руб.   3 окружной военный суд : платежное поручение №599 от 10.04.2014 г. сумма - 181,1 тыс. руб. </t>
  </si>
  <si>
    <t>785 2 02 03007 02 0000 151</t>
  </si>
  <si>
    <t>ежеквартально 05 числа месяца следующего за отчетным</t>
  </si>
  <si>
    <t>05.04.2014г.05.07.2014г. 05.10.2014г. 05.01.2015г.</t>
  </si>
  <si>
    <t xml:space="preserve">Исполнение переданных полномочий: уточнение и дополнение списковкандидатов в присяжные заседатели. </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</si>
  <si>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</si>
  <si>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Распоряжения ПРФ от 15.08.2013 №1431-р; от 05.09.2013 №1592-р</t>
  </si>
  <si>
    <t>Распоряжение ПРФ от  06.01.2015 №6-р</t>
  </si>
  <si>
    <t xml:space="preserve">Распоряжение Правительства РФ
от 6 мая 2008 г. № 671-р
</t>
  </si>
  <si>
    <t xml:space="preserve">Постановление Правительства РФ от 15 апреля 2014 года № 318 
Об утверждении государственной программы Российской Федерации "Развитие лесного хозяйства" на 2013-2020 годы
</t>
  </si>
  <si>
    <t>Субвенции на осуществление органами государственной власти субъекта Российской Федерации переданных полномочий в области водных отношений</t>
  </si>
  <si>
    <t>Департамент природных ресурсов и охраны окружающей среды Приморского края</t>
  </si>
  <si>
    <t>0845128</t>
  </si>
  <si>
    <t xml:space="preserve">Распоряжение Правительства РФ от 27 августа 2009 г. N 1235-р
</t>
  </si>
  <si>
    <t>Департамент градостроительства Приморского края</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</si>
  <si>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</si>
  <si>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Постановление Правительства РФ от 06.04.2013 № 304</t>
  </si>
  <si>
    <t>Постановление Правительства РФ от 06 апреля 2013 года № 304 "Об утверждении Правил предоставления в 2013 и 2014 годах иных межбюджетных трансфертов из федерального бюджета бюджетам Приморского края. Калужской области и Свердловской области на реализацию мероприятий по созданию инновационных культурных центров и распределения в 2013 и 2014 годах иных межбюджетных трансфертов из федерального бюджета бюджетам Приморского края. Калужской области и Свердловской области на реализацию мероприятий по созданию инновационных культурных центров"</t>
  </si>
  <si>
    <t>Соглашение от 17.12.14 № 6196-01-41/10-14, ДС от 24.12.14 № 6624-01-41/10-14 (Мероприятия по созданию инновационных культурных центров)</t>
  </si>
  <si>
    <t>единоразово</t>
  </si>
  <si>
    <t>739 от 25.02.2015</t>
  </si>
  <si>
    <t>зкр 301/19.11.14; зкр 595/09.12.14</t>
  </si>
  <si>
    <t>не позднее 15.02.2015</t>
  </si>
  <si>
    <t>Законодательное Собрание Приморского края</t>
  </si>
  <si>
    <t>Иные межбюджетные трансферты на обеспечение членов Совета Федерации и их помощников в субъектах Российской Федерации по непрограммному направлению расходов "Члены Совета Федерации и их помощники" в рамках непрограммного направления деятельности "Совет Федерации Федерального Собрания Российской Федерации"</t>
  </si>
  <si>
    <t>Департамент сельского хозяйства и продовольствия Приморского края</t>
  </si>
  <si>
    <t>Иные межбюджетные трансферты за счет средств резервного  фонда Правительства Российской Федерации  в  рамках непрограммного направления деятельности "Реализация функций иных федеральных органов государственной власти"</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</si>
  <si>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</si>
  <si>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Иные межбюджетные трансферты на реализацию программ местного развития и обеспечение занятости для шахтерских городов и поселков в рамках подпрограммы "Реструктуризация и развитие угольной промышленности" государственной программы Российской Федерации "Энергоэффективность и развитие энергетики"</t>
  </si>
  <si>
    <t>(тыс. рублей )</t>
  </si>
  <si>
    <r>
      <t xml:space="preserve">за  </t>
    </r>
    <r>
      <rPr>
        <u/>
        <sz val="11"/>
        <color theme="1"/>
        <rFont val="Times New Roman"/>
        <family val="1"/>
        <charset val="204"/>
      </rPr>
      <t xml:space="preserve">2014 год </t>
    </r>
  </si>
  <si>
    <r>
      <t>Основания для предоставления бюджетных ассигнований (</t>
    </r>
    <r>
      <rPr>
        <b/>
        <sz val="11"/>
        <color theme="1"/>
        <rFont val="Times New Roman"/>
        <family val="1"/>
        <charset val="204"/>
      </rPr>
      <t>соглашение</t>
    </r>
    <r>
      <rPr>
        <sz val="11"/>
        <color theme="1"/>
        <rFont val="Times New Roman"/>
        <family val="1"/>
        <charset val="204"/>
      </rPr>
      <t xml:space="preserve"> (договор) о предоставлении МБТ из ФБ (при наличии)</t>
    </r>
  </si>
  <si>
    <r>
      <t xml:space="preserve">Соглашение между Министерством образования и науки Российской Федерации 
и Администрацией Приморского края
о предоставлении из федерального бюджета иных межбюджетных трансфертов бюджету Приморского края
на выплату стипендий Правительства Российской Федерации для лиц, обучающихся по очной форме обучения по основным профессиональным образовательным программам среднего профессионального образования, имеющим государственную аккредитацию, соответствующим приоритетным направлениям модернизации и технологического развития экономики Российской Федерации, в профессиональных образовательных организациях и образовательных организациях высшего образования, находящихся в ведении органов государственной власти субъекта Российской Федерации, и в муниципальных профессиональных образовательных организациях и образовательных организациях высшего образования № 06.F04.24.0027 от 25.04.2014 г., </t>
    </r>
    <r>
      <rPr>
        <b/>
        <sz val="11"/>
        <color theme="1"/>
        <rFont val="Times New Roman"/>
        <family val="1"/>
        <charset val="204"/>
      </rPr>
      <t xml:space="preserve">  Соглашение</t>
    </r>
    <r>
      <rPr>
        <sz val="11"/>
        <color theme="1"/>
        <rFont val="Times New Roman"/>
        <family val="1"/>
        <charset val="204"/>
      </rPr>
      <t xml:space="preserve"> между Министерством образования и науки Российской Федерации и Администрацией Приморского края о предоставлении из федерального бюджета иных межбюджетных трансфертов бюджету Приморского края на выплату стипендий Правительства Российской Федерации для лиц, обучающихся по очной форме обучения по основным профессиональным образовательным программам среднего профессионального образования, имеющим государственную аккредитацию, соответствующим приоритетным направлениям модернизации и технологического развития экономики Российской Федерации, в профессиональных образовательных организациях и образовательных организациях высшего образования, находящихся в ведении органов государственной власти субъекта Российской Федерации, и в муниципальных профессиональных образовательных организациях и образовательных организациях высшего образования № 06.F05.24.0014 от 01.12.2014 г.</t>
    </r>
  </si>
  <si>
    <t>Достигнутый результат от использования бюджетных ассигнований</t>
  </si>
  <si>
    <t xml:space="preserve">Субвенции </t>
  </si>
  <si>
    <t>Основания для предоставления бюджетных ассигнований (соглашение (договор) о предоставлении МБТ из ФБ (при наличии)</t>
  </si>
  <si>
    <t>дата, № 3 вид документа</t>
  </si>
  <si>
    <t>Субсидии всего</t>
  </si>
  <si>
    <t>Субсидии на подготовку управленческих кадров для организаций народного хозяйства Российской Федерации в рамках подпрограммы "Кадры для инновационной экономики" государственной программы Российской Федерации "Экономическое развитие и инновационная экономика"</t>
  </si>
  <si>
    <t>Распоряжение Правительства Российской Федерации от 24 апреля 2014 г. № 677-р «Распределение субсидий, предоставляемых в 2014 году из федерального бюджета бюджетам субъектов Российской Федерации на софинансирование расходов, связанных с оплатой оказанных специалистам российскими образовательными учреждениями услуг по обучению в соответствии с Государственным планом подготовки управленческих кадров для организаций народного хозяйства Российской Федерации в 2007/08 - 2014/15 учебных годах»</t>
  </si>
  <si>
    <t>Соглашение между Министерством экономического развития Российской Федерации и АПК от 11.11.2014 № NC-647-АВ/Д04</t>
  </si>
  <si>
    <t xml:space="preserve">Департамент дорожного хозйства </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</si>
  <si>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</si>
  <si>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Постановление Российской Федерации от 15.04.1996 №480;</t>
  </si>
  <si>
    <t>Соглашение №УД48/81-с-1 от 09.08.2012</t>
  </si>
  <si>
    <t>Платежное поручение от 28.03.2014 №748</t>
  </si>
  <si>
    <t>Произведена частичная оплата по исполнительному листу от 10.02.2011 № 2 – 316/11</t>
  </si>
  <si>
    <t>Финансовое обеспечение мероприятий по экономическому и социальному развитию Дальнего Востока и Забайкалья на период до 2013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t>
  </si>
  <si>
    <t xml:space="preserve">Постановление Правительства Российской Федерации от 15.04.1996 №480; </t>
  </si>
  <si>
    <t>Соглашение №ФДА 48/81-с от 09.10.2014 ; Дополнительное соглашение №1 от 23.12.2014  к соглашению №ФДА 48/81-с от 09.10.2014</t>
  </si>
  <si>
    <t>ежеквартально</t>
  </si>
  <si>
    <t>ФБ 1105275,90 (46.34%)
КБ  1279719,42 (53,66%)</t>
  </si>
  <si>
    <t xml:space="preserve">п/п от 17.10.2014 №622, от 11.11.2014 №779, от 25.12.2014 №528, от 30.12.2014 №141, от 28.03.2014 №760 </t>
  </si>
  <si>
    <t xml:space="preserve">Ведутся строительно монтажные работы на объекте "Реконструкция автомобильной дороги Раздольное - Хасан  на участке Нарвинский перевал км 74 - км 79 в Приморском крае"     </t>
  </si>
  <si>
    <t>Департамент информатизации и телекоммуникаций</t>
  </si>
  <si>
    <t>Субсидии на поддержку региональных проектов  в сфере информационных технологий в рамках подпрограммы "Информационное государство" государственной программы Российской Федерации "Информационное общество (2011 - 2020 годы)"</t>
  </si>
  <si>
    <t xml:space="preserve">Федеральный Закон № 349-ФЗ от 02.12.2013 " О федеральном бюджете на 2014 год и плановый период 2015 и 2016 годов" </t>
  </si>
  <si>
    <t xml:space="preserve">Постановление Правительства Российской Федерации от 15.04.2014 № 313 "Об утверждении государственной программы Росийской Федерации "Информационное общество (2011-2020 годы)", Приложение № 1 </t>
  </si>
  <si>
    <t>Соглашение № ОП-П8-6063 от 08.04.2014</t>
  </si>
  <si>
    <t>наличие в Приморском крае: утвержденной в установленном порядке региональной программы, направленной на становление информационного общества; нормативных актов, предусматривающих выделение соответствующего финансирования из средств краевого бюджета на исполнение расходных обязательств, связанных с реализацией проектов;  определяющих уполномоченный орган исполнительной власти Приморского края по развитию информационного общества;соответствие проектов, на софинансирование которых предоставляется Субсидия, перечню приоритетных направлений реализации проектов, определенных в порядке отбора.</t>
  </si>
  <si>
    <t>п/п № 684 от 18.04.2014</t>
  </si>
  <si>
    <t xml:space="preserve"> п/п № 220 от 20.11.2014 № 950 от 03.12.2014</t>
  </si>
  <si>
    <t xml:space="preserve">ежеквартально, не позднее 15-го числа месяца, следующего за отчетным кварталом, отчетов, а также не позднее 15 июня 2015 года  итогового отчета </t>
  </si>
  <si>
    <t>1. 11/5012 от 16.07.2014; 2. 11/5051 от 18.07.2014; 3. 11/5534 от 11.08.2014; 4. 11/111 от 16.01.2015</t>
  </si>
  <si>
    <t>1. Повышение качества предоставления государственных и муниципальных услуг по принципу «одного окна» в МФЦ посредством внедрения АИС: 1.1. доля функционирующих МФЦ, оснащенных АИС МФЦ, соответствующими требованиям, определенным в постановлении Правительства Российской Федерации № 1376, от планового количества МФЦ на 1 июня 2015 год в соответствии с согласованной схемой размещения МФЦ на территории субъекта Российской Федерации, в %; 1.2. количество пакетов документов на получение услуг, переданных всеми МФЦ субъекта Российской Федерации в органы, предоставляющие услуги, с использованием АИС МФЦ в электронной форме в среднем за месяц в течение шести месяцев, предшествующих последнему отчетному периоду, в расчете на 10 тыс. населения субъекта Российской Федерации;                                                                                                                                                                                                                                                                                                                                                         2. Обеспечение возможности получения государственных и муниципальных услуг в электронной форме: 2.1. доля услуг, предоставляемых в электронной форме, от общего количества услуг; 2.2. доля документов, являющихся результатом предоставления услуг, в электронной форме, доступных через личный кабинет на Едином портале государственных и муниципальных услуг (функций) и /или региональном портале государственных и муниципальных услуг (функций), подключенном к Единой системе идентификации и аутентификации, в среднем за месяц в течение шести месяцев, предшествующих оценке, от общего количества документов, выданных гражданам и организациям, зарегистрированным в субъекте Российской Федерации, в %</t>
  </si>
  <si>
    <t>1.1. 100%; 1.2. 1181,14                                                                                                                                                                                                                                                                                                                                                                                                                                                                                                                                           2.1. 6,67%; 2.2. 93,51%</t>
  </si>
  <si>
    <t>1.1. 100%; 1.2. 412                                                                                                                                                                                                                                                                                                                                                                                                                                                                                                                                               2.1. 6,67%; 2.2. 94,54%</t>
  </si>
  <si>
    <t>1. В 2014 году внедрена АИС МФЦ на базе КГАУ "МФЦ Приморского края", соответствующая требованиям постановлении Правительства Российской Федерации № 1376, включая все муниципальные образования Приморского края; 2. В результате реализации проектов в рамках освоения субсидии переведены в электронную форму с использованием Единого портала услуг услуги в сфере опеки и попечительства департаментов образования и науки и здравоохранения Приморского края, внедрены информационные системы «Электронная очередь» и «АРМ Регистрации». Системы позволяют обеспечить возможность подать заявление в электронном виде, записаться на прием в отделы опеки  электронном виде. Для граждан, которые еще не завели личный кабинет на Едином портале услуг реализована возможность произвести регистрацию на месте прямо в отделах опеки.</t>
  </si>
  <si>
    <t>Субсидии на информационно-навигационное обеспечение автомобильных маршрутов по транспортным коридорам "Север - Юг" и "Восток - Запад" в рамках подпрограммы "Развитие гражданского использования системы ГЛОНАСС на транспорте" государственной программы Российской Федерации "Развитие транспортной системы"</t>
  </si>
  <si>
    <t>распоряжение Правительства Российской Федерации № 1042-р от 21.06.2013 "О распределении субсидий, предосиавляемых в 2013-2014 годах из федерального бюджета бюджетам субъектов Российской Федерации на информационно-навигационное обеспечение автомобильных маршрутов по транспортным коридорам "Север-Юг" и "Восток-Запад"</t>
  </si>
  <si>
    <t xml:space="preserve">Постановление Правительства Российской Федерации от 21.12.2012 № 1367 "Об утверждении правил предоставления и распределения в 2013-2014 годах субсидий из федерального бюджета бюджетам субъектов Российской Федерации на информационно-навигационное обеспечение автомобильных маршрутов по транспортным коридорам "Север-юг" и "Восток-запад" </t>
  </si>
  <si>
    <t xml:space="preserve">Соглашение № 10-38-58 от 16.12.2013. </t>
  </si>
  <si>
    <t>1. наличие нормативного правового акта Приморского края, устанавливающего расходное обязательство, утверждающего региональную программу; 2. наличие в бюджете Приморского края бюджетных ассигнований на исполнение расходного обязательства; 3. обязательство Субъекта по обеспечению соответствия значений показателей, устанавливаемых региональной программой, значениям показателей результативности предоставления субсидий.</t>
  </si>
  <si>
    <t>п/п № 720 от 14.03.2014 - 33364,3;  № 112 от 30.12.2014 - 34497,6</t>
  </si>
  <si>
    <t xml:space="preserve">1. до 24 января 2014 г. отчет об осуществлении в 2013 году расходов бюджета Приморского края, источником финансового обеспечения которых является субсидия;
2. до 1 апреля 2015 г. итоговый отчет о реализации в 2013-2014 годах региональной программы.
</t>
  </si>
  <si>
    <t>1. № 40/300 11.02.2014; 2. 11/1007 от 14.02.2015</t>
  </si>
  <si>
    <t>1. Степень готовности региональной информационно-навигазионной системы; 2. Доля автотранспортных средств, зарегестрированных на территории Приморского края, оснащенных навигационно-связным оборудование, в общем количестве автотранспортных средств</t>
  </si>
  <si>
    <t>1. 100%; 2. 100%</t>
  </si>
  <si>
    <t>Транспортные средства оснащены аппаратурой ГЛОНАСС, но не подключены к РНИС ПК. Требуется заключить акционерное соглашение с мажоритарным акционером ОАО РНИЦ ПК.Проект НПА по предоставлению бюджетных инвестиций находится в стадии согласования.</t>
  </si>
  <si>
    <t>Департамент сельского хозяйства и продовольствия</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</si>
  <si>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</si>
  <si>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Использование в с/х производстве элитных семян с/к культур</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</si>
  <si>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</si>
  <si>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</si>
  <si>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 xml:space="preserve">возвращено остатко - 1683,4 тыс. рублей </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</si>
  <si>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</si>
  <si>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Правительства Российской Федерации от 27.11.2014 № 2378-р </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</si>
  <si>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</si>
  <si>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 xml:space="preserve">Соглашение о предоставлении субсидий из федерального бюджета бюджету субъекта Российской Федерации от 11.02.2014 № 216/17, заключаемое между Министерством сельского хозяйства Российской Федерации и высшим исполнительным органом государственной власти субъекта Российской Федерации (Администрацией Приморского края). </t>
  </si>
  <si>
    <t>в соответствии с представленными реестрами выплаты субсидий сельскохозяйственным товаропроизводителям по данному направлению государственной поддержки за счет средств ФБ</t>
  </si>
  <si>
    <t>ФБ - 88,6 %; КБ - 11,4 %</t>
  </si>
  <si>
    <t xml:space="preserve">факт поступило из запланиров - 6500,3 тыс. рублей; возвращено остатков- 11029,1 тыс. рублей  </t>
  </si>
  <si>
    <t>Перечислено сельскохозяйственным товаропроизводителям в сроки и в порядке, утвержденном постановлением Администрации ПК от 24.04.2014 № 162-па</t>
  </si>
  <si>
    <t>отчеты предоставляются в соответствии с п. 2.2.7. Соглашения</t>
  </si>
  <si>
    <t>Площадь, засеваемая элитными семенами, в общей площади посевов на территории субъекта Российской Федерации, тыс.га</t>
  </si>
  <si>
    <t>Субсидии на поддержку экономически значимых региональных программ в области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</si>
  <si>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Правительства Российской Федерации от 29.10.2014 № 2153-р "О распределении субсидий, предоставляемых в 2014 году из федерального бюджета бюджетам субъектов Российской Федерации на софинансирование расходных обязательств субъектов Российской Федерации, связанных с поддержкой экономически значимых региональных программ развития сельского хозяйства субъектов Российской Федерации в области растениеводства&gt;
</t>
  </si>
  <si>
    <t>Постановление Правительства российской Федерации от 17.12.2010 № 1042 ( в редакции Постановлений Правительства РФ от 28.07.2011 N 628, от 22.02.2012 N 138, от 27.12.2012 N 1433, от 25.12.2013 N 1249, от 31.05.2014 N 499) Правила распределения и предоставления субсидий из федерального бюджета бюджетам субъектов Российской Федерации на поддержку экономически значимых региональных программ развития сельского хозяйства субъектов Российской Федерации.</t>
  </si>
  <si>
    <t xml:space="preserve">Соглашение о предоставлении субсидий из федерального бюджета бюджету субъекта Российской Федерации от 11.02.2014 № 216/17 </t>
  </si>
  <si>
    <t>ФБ - 68,1 %; КБ - 31,9 %</t>
  </si>
  <si>
    <t xml:space="preserve">факт поступило из запланиров - 60400,8 тыс. рублей; возвращено остатков - 48925,8 тыс. рублей  </t>
  </si>
  <si>
    <t>Перечислено сельскохозяйственным товаропроизводителям в сроки и в порядке, утвержденном постановлением Администрации ПК от 09.04.2013 № 130-па</t>
  </si>
  <si>
    <t>Индексы производства продукции растениеводства, в % к предыдущему году
Индексы производства продукции животноводства, в % к предыдущему году</t>
  </si>
  <si>
    <t xml:space="preserve">104,5
109,1
</t>
  </si>
  <si>
    <t xml:space="preserve">119,7
101,7
</t>
  </si>
  <si>
    <t>Реализация мероприятий экономически значимых региональных программ в области растениеводства и животноводства</t>
  </si>
  <si>
    <t>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</si>
  <si>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Правительства Российской Федерацииот 27.11.2014 № 2380-р "О распределении субсидий предоставляемых в 2014 году из федерального бюджета на бюджету субъекта Российской Федерации на софинансирование бюджетных обязательств субъектов РФ, связанных с возмещением процентной ставки по краткосрочным кредитам на развитие животноводства, переработки и реализации продукции животноводства
</t>
  </si>
  <si>
    <t xml:space="preserve">Постановление Правительства Российской Федерации от 28 декабря 2012 г.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</si>
  <si>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ФБ - 95,0 %; КБ - 5,0 %</t>
  </si>
  <si>
    <t xml:space="preserve">факт поступило из запланиров - 24724,5 тыс. рублей; возвращено остатков - 7702,0 тыс. рублей  </t>
  </si>
  <si>
    <t>Перечислено сельскохозяйственным товаропроизводителям в сроки и в порядке, утвержденном постановлением Администрации ПК от 09.04.2013 № 127-па</t>
  </si>
  <si>
    <t>Объем субсидируемых кредитов (займов), предусмотренных по кредитным договорам (договорам займа), заключенным на срок до 1 года на цели развития растениеводства, тыс.руб.</t>
  </si>
  <si>
    <t>Возмещение части затрат по уплате процентов по кредитам</t>
  </si>
  <si>
    <t>Субсидии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</si>
  <si>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Правительства Российской Федерации от 27.11.2014 № 2357-р </t>
  </si>
  <si>
    <t xml:space="preserve">Постановление Правительства Российской Федерации от 28 декабря 2012 г. № 1460 </t>
  </si>
  <si>
    <t>Соглашение о предоставлении субсидий из федерального бюджета бюджету субъекта Российской Федерации от 11.02.2014 № 216/17</t>
  </si>
  <si>
    <t xml:space="preserve">факт поступило из запланиров - 53878,4 тыс. рублей; возвращено остатков - 2604,4 тыс. рублей  </t>
  </si>
  <si>
    <t>Объем субсидируемых инвестиционных кредитов (займов), предоставленных по инвестиционным кредитам (займам), полученным на цели развития растениеводства, тыс.руб.</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</si>
  <si>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</si>
  <si>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Распоряжение Правительства Российской Федерации от 28 01 2014 № 80_р о распределении субсидий выделяемых из федерального бюджета на возмещение части затрат сельскохозяйственнных товаропроизводителей на уплату страховой премии начисленной по договорам сельскохозяйственного страхования в области растениеводства</t>
  </si>
  <si>
    <t xml:space="preserve">Постановление Правительства Российской Федерации от 22 декабря 2012 г.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  </t>
  </si>
  <si>
    <t xml:space="preserve">факт поступило из запланиров - 1145,4 тыс. рублей; возвращено остатков - 8429,0 тыс. рублей  </t>
  </si>
  <si>
    <t>Застрахованные площади посевов (посадок) сельскохозяйственных культур, тыс.га.</t>
  </si>
  <si>
    <t xml:space="preserve">Средства субсидий на возмещение части затрат по уплате страховой премии  по договорам сельскохозяйственного страхования включаются в оборот при с/х производстве </t>
  </si>
  <si>
    <t>Субсидии на оказание несвязанной поддержки сельскохозяйственным товаропроизводителям в области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</si>
  <si>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Распоряжение Правительства РФ от 29.11.2014. № 2406-р "О распределении субсидий, предоставляемых в 2014 г. из федерального бюджета бюджетам субъектов РФ на софинансирование расходных обязательств субъектов РФ на оказание несвязанной поддержки сельскохозяйственным товаропроизводителям в области растениеводства"</t>
  </si>
  <si>
    <t xml:space="preserve">Постановление Правительства Российской Федерации от 27 декабря 2012 г.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</si>
  <si>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 xml:space="preserve">факт поступило из запланиров - 129577,5 тыс. рублей; возвращено остатков - 12651,2 тыс. рублей  </t>
  </si>
  <si>
    <t>Перечислено сельскохозяйственным товаропроизводителям в сроки и в порядке, утвержденном постановлением Администрации ПК от 27.03.2013 № 105-па</t>
  </si>
  <si>
    <t>Уровень интенсивности использования посевных площадей в субъекте Российской Федерации, тонн/га</t>
  </si>
  <si>
    <t>Оказывается существенная финансовая помощь при проведении сезонных полевых работ</t>
  </si>
  <si>
    <t>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</si>
  <si>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Распоряжение Правительства Российской Федерации от 28.01. 2014 № 81-р "О распределении средств выделяемых из федерального бюджета на софинансирование бюджетных обзятельств субъекта Российской Федерации связанных с поддержкой племенного животноводства</t>
  </si>
  <si>
    <t xml:space="preserve">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
Правила предоставления и распределения субсидий из федерального бюджета бюджетам субъектов Российской Федерации на поддержку племенного животноводства»  </t>
  </si>
  <si>
    <t>перечислено сельскохозяйственным товаропроизводителям в сроки и в порядке, утвержденном постановлением Администрации ПК от 09.04.2013 № 130-па</t>
  </si>
  <si>
    <t>Численность племенного поголовья сельскохозяйственных животных, всего, тыс. усл. гол.</t>
  </si>
  <si>
    <t>Сохранение и увеличение поголовья племенных животных</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</si>
  <si>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</si>
  <si>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Рапоряжение Правительства Российской Федерации от 14.05.2014 № 809-р об утверждении распределения из федерального бюджета субсидий на 1 килограмм реализованного и (или отгруженного на собственную переработку молока». </t>
  </si>
  <si>
    <t xml:space="preserve">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1 литр (килограмм) реализованного товарного молока»  </t>
  </si>
  <si>
    <t>Объем производства молока, тыс. тонн;
Молочная продуктивность коров, кг/гол в год;
Выход телят, гол. на 100 гол. Коров</t>
  </si>
  <si>
    <t xml:space="preserve">113,2
4106,0
73,0
</t>
  </si>
  <si>
    <t>118,4
4997,0
74,0</t>
  </si>
  <si>
    <t xml:space="preserve">Снижение затрат на производство молока, </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</si>
  <si>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</si>
  <si>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Правительства Российской Федерации от 27.11.2014 № 2379-р "О распределении субсидий, предоставляемых в 2014 году из федерального бюджета бюджетам субъектов Российской Федерации на софинансирование расходных обязательств субъектов Российской Федерации, связанных с возмещением части процентной ставки по краткосрочным кредитам (займам) на развитие животноводства, переработки и реализации продукции животноводства
</t>
  </si>
  <si>
    <t xml:space="preserve">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</si>
  <si>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 xml:space="preserve">факт поступило из запланиров - 12309,7 тыс. рублей; возвращено остатков - 15770,9 тыс. рублей  </t>
  </si>
  <si>
    <t>Объем субсидируемых кредитов (займов), предусмотренных по кредитным договорам (договорам займа), заключенным на срок до 1 года на цели развития животноводства, тыс.руб.</t>
  </si>
  <si>
    <t>Субсидии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</si>
  <si>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Правительства Российской Федерации от 27.11.2014 № 2357-р "О распределении субсидий предоставляемых в 2014 году из федерального бюджета на бюджету субъекта Российской Федерации на софинансирование бюджетных обязательств субъектов РФ, связанных с возмещением процентной ставки по ивестиционным кредитам на развитие животноводства, переработки и реализации продукции животноводства
</t>
  </si>
  <si>
    <t xml:space="preserve">ФБ - 95,0 %; КБ - 5,0 % </t>
  </si>
  <si>
    <t xml:space="preserve">факт поступило из запланиров - 327890,2 тыс. рублей; возвращено остатков - 7522,9 тыс. рублей  </t>
  </si>
  <si>
    <t>Объем субсидируемых инвестиционных кредитов (займов), предоставленных по инвестиционным кредитам (займам), полученным на цели развития животноводства, тыс.руб.</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</si>
  <si>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</si>
  <si>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Распоряжение Правительства Российской Федерации от 28 01 2014 № 80-р о распределении субсидий выделяемых из федерального бюджета на возмещение части затрат сельскохозяйственнных товаропроизводителей на уплату страховой премии начисленной по договорам сельскохозяйственного страхования в области животноводства</t>
  </si>
  <si>
    <t>Перечислено сельскохозяйственным товаропроизводителям в сроки и в порядке, утвержденном постановлением Администрации ПК от 09.04.2013 № 126-па</t>
  </si>
  <si>
    <t>Застрахованное поголовье сельскохозяйственных животных, тыс.усл.гол</t>
  </si>
  <si>
    <t>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</si>
  <si>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Распоряжение Правительства Российской Федерации от 28 01 2014 № 81-р о паспределении средств выделяемых из федерального бюджета на софинансирование бюджетных обзятельств субъекта Российской Федерации связанных с поддержкой племенного животноводства крупного рогатого скота мясного направления</t>
  </si>
  <si>
    <t xml:space="preserve">Постановление Правительства Российской Федерации от 04.12.2012 № 1257 «Правила предоставления и распределения субсидий из федерального бюджета бюджетам субъектов Российской Федерации на поддержку племенного животноводства»  </t>
  </si>
  <si>
    <t xml:space="preserve">возвращ. остатки - 72,5 тыс. рублей </t>
  </si>
  <si>
    <t>Реализация племенного молодняка крупного рогатого скота молочного и мясного направлений (тыс. голов).</t>
  </si>
  <si>
    <t>Субсидии на поддержку начинающих фермеров в рамках подпрограммы "Поддержка малых форм хозяйствования" государственной программы развития сельского хозяйства и регулирования рынков сельскохозяйственной продукции, сырья и продовольствия на 2013 - 2020 годы"</t>
  </si>
  <si>
    <t xml:space="preserve">Рапоряжение Правительства Российской Федерации от 06.10.2014 № 1963-р об утверждении распределения субсидий, предоставляемых из федерального бюджета бюджетам субъектов РФ на софинансирование расходных обязательств связянных с реализацией мероприятий по предоставлению грантов на создание крестьянского (фермерского) хозяйства и единовременной помощи на бытовое обустройство начинающим фермерам. </t>
  </si>
  <si>
    <t>Постановление Правительства Российской Федерации от 28 февраля 2012 г.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</si>
  <si>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ФБ - 68,0 %; КБ - 32,0 %</t>
  </si>
  <si>
    <t>Перечислено сельскохозяйственным товаропроизводителям в сроки и в порядке, утвержденном постановлением Администрации ПК от 20.05.2013 № 193-па</t>
  </si>
  <si>
    <t>Прирост численности крестьянских (фермерских) хозяйств начинающих фермеров</t>
  </si>
  <si>
    <t>Финансовая устоичивость  крестьянских фермерских хозяйств</t>
  </si>
  <si>
    <t>Субсидии на развитие семейных животноводческих ферм в рамках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</si>
  <si>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Рапоряжение Правительства Российской Федерации от 06.10.2014 № 1961-р об утверждении распределения субсидий в2014 году,предоставляемых из федерального бюджета бюджетам субъектов РФ на софинансирование расходных обязательств связянных с реализацией мероприятий по предоставлению грантов  на поддержку семейных животноводческих ферм. </t>
  </si>
  <si>
    <t xml:space="preserve">Постановление Правительства Российской Федерации от 28.02.2012 г.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 </t>
  </si>
  <si>
    <t>ФБ - 54,0 %; КБ - 46,0 %</t>
  </si>
  <si>
    <t>Прирост численности семейных животноводческих ферм</t>
  </si>
  <si>
    <t>Финансовая устоичивость семейных животноводческих ферм</t>
  </si>
  <si>
    <t>Субсидии на возмещение части процентной ставки по долгосрочным, среднесрочным и краткосрочным кредитам, взятым малыми формами хозяйствования, в рамках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</si>
  <si>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Правительства Российской Федерации от 27.11.2014 № 2381-р "Распределение      субсидий, предоставляемых  в  2014 году  из федерального  бюджета   бюджетам субъектов  Российской  Федерации  на   софинансирование   расходных обязательств   субъектов   Российской   Федерации,   связанных    с возмещением части процентной ставки по долгосрочным,  среднесрочным и краткосрочным  кредитам,  взятым  малыми  формами  хозяйствования"
</t>
  </si>
  <si>
    <t xml:space="preserve">факт поступило из запланиров - 4668,4 тыс. рублей; возвращено остатков - 2274,5 тыс. рублей  </t>
  </si>
  <si>
    <t>Объем субсидируемых кредитов (займов), предоставленных по кредитам (займам), полученным гражданами, ведущими личное подсобное хозяйство по кредитным договорам (займам), тыс.руб.</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</si>
  <si>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в рамках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</si>
  <si>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Распоряжение Министерства сельского хозяйства Российской Федерации от 12.12.2014 № 2534-р "О распределении в 2014 году субсидий, предоставляемых из федерального бюджета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назначения&gt;
</t>
  </si>
  <si>
    <t>Постановление Правительства Российской Федерации от 26.12.2014 № 1522 «О внесении изменений в Правила предоставления и распределения субсидий из федерального бюджета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(постановление Правительтства Российской Федерации от 31.10.2011 № 874 "Об утверждении правил предоставления...)</t>
  </si>
  <si>
    <t>ФБ - 54,5 %; КБ - 45,5 %</t>
  </si>
  <si>
    <t>Площадь земельных участков, оформленных в собственность крестьянских (фермерских) хозяйств в текущем году, тыс.га.</t>
  </si>
  <si>
    <t>Субсидии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</si>
  <si>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 xml:space="preserve">Постановление Правительства Российской Федерации от 31.03.2014 № 479-р распределение субсидий в рамках программы «Устойчивое развитие сельских территорий на 2014-2017 годы и на период до 2020 года»  </t>
  </si>
  <si>
    <t xml:space="preserve">Постановление Правительства Российской Федерации от 15.07.2013 № 598 «О федеральной целевой программе «Устойчивое развитие сельских территорий на 2014 - 2017 годы и на период до 2020 года»   </t>
  </si>
  <si>
    <t>Соглашение о порядке и условиях предоставления субсидий из федерального бюджета бюджету Приморского края на реализацию мероприятий федеральной целевой программы "Устойчивое развитие сельских территорий на 2014-2017 годы и на период до 2020 года" на 2014 год</t>
  </si>
  <si>
    <t xml:space="preserve">по утвержденному списку участников программы </t>
  </si>
  <si>
    <t xml:space="preserve">ФБ - 30,0 %; КБ - 70,0 % </t>
  </si>
  <si>
    <t xml:space="preserve">758 2 02 02085 02 0000 151 </t>
  </si>
  <si>
    <t>14Б5018</t>
  </si>
  <si>
    <t xml:space="preserve">Средства участникам программы перечислены </t>
  </si>
  <si>
    <t>Соглашение о порядке и условиях предоставления субсидий из федерального бюджета бюджету Приморского края на реализацию мероприятий федеральной целевой программы «Устойчивое развитие сельских территорий на 2014-2017 года и на период до 2020 года».</t>
  </si>
  <si>
    <t>отчеты предоставляются в соответствии с  п. 2.2.7. Соглашением</t>
  </si>
  <si>
    <t>по фактической численности участников программы</t>
  </si>
  <si>
    <t>Улучшение жидищных условий граждан, проживающих в сельской местности</t>
  </si>
  <si>
    <t>Департамент образования и науки</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</si>
  <si>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</si>
  <si>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</si>
  <si>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Распоряжение от 14.04.2014 № 583-р распределение субсидий, предоставляемых в 2014 году из федерального бюджета бюджетам субъектов РФ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РФ "Развитие образования" на 2013-2020 годы</t>
  </si>
  <si>
    <t xml:space="preserve">постановления Правительства Российской Федерации 14.04.2014 №289 о порядке предоставления и распределения в 2014 году субсидий из федерального бюджета бюджетам субъектов Российской Федерации на модернизацию региональных систем дошкольного образования в рамках подпрограммы "Развитие дошкольного, общего и доп. образования детей" гос. программы РФ "Развитие образования на 2013-2020 годы"
</t>
  </si>
  <si>
    <t xml:space="preserve"> Соглашение 21.07.2014, №08.T07.24.0662 между Минестерством образования и науки РФ и Администрацией Приморского края о предоставлении субсидии из федерального бюджета бюджету Приморского края на модернизацию региональных систем дошкольного образования</t>
  </si>
  <si>
    <t>В 10-ти дневный срок с момента подписания Соглашения</t>
  </si>
  <si>
    <t>ФБ-80%, КБ-20%</t>
  </si>
  <si>
    <t>п/п от 31.01.2014               № 709,                                   п/п от 25.07.2014 № 937</t>
  </si>
  <si>
    <t>Приложение (052), Уведомления по расчетам между бюджетами  по межбюджетным трансфертам № 42-46</t>
  </si>
  <si>
    <t>ежеквартально (до 15 числа следующего за отчетным)</t>
  </si>
  <si>
    <t xml:space="preserve">15.10.2014, 15.01.2015 </t>
  </si>
  <si>
    <t xml:space="preserve">Количество мест для реализации программ дошкольного образования, созданных в ходе реализации утвержденного комплекса дополнительных мероприятий, в том числе с возможностью использования для реализации программ общего образования, созданных путем:  </t>
  </si>
  <si>
    <t>3423/1419</t>
  </si>
  <si>
    <t>3423/1329</t>
  </si>
  <si>
    <t>Средняя стоимость создания одного места, в том числе в рамках строительства и реконструкции, созданного путем:</t>
  </si>
  <si>
    <t>строительства зданий дошкольных образовательных организаций, в том числе с возможностью использования для реализации программ общего образования</t>
  </si>
  <si>
    <t>нужны слова из пояснительной к отчету</t>
  </si>
  <si>
    <t xml:space="preserve">Отношение численности детей в возрасте от 3 до 7 лет, осваивающих образовательные программы дошкольного образования, к численности детей в возрасте от 3 до 7 лет, осваивающих образовательные программы дошкольного образования, и численности детей в возрасте от 3 до 7 лет, состоящих на учете для предоставления места в  дошкольном образовательном учреждении </t>
  </si>
  <si>
    <t>Отношение численности детей в возрасте от 1,5 до 3 лет, осваивающих образовательные программы дошкольного образования, к численности детей в возрасте от 1,5 до 3 лет, осваивающих образовательные программы дошкольного образования, и численности детей в возрасте от 1,5 до 3 лет, состоящих на учете для предоставления места в дошкольном образовательном учреждении с предпочтительной датой приема в текущем году</t>
  </si>
  <si>
    <t>Отношение средней заработной платы педагогических работников дошкольной образовательной организации к средней заработной плате в сфере общего образования в соответствующем субъекте Российской Федерации</t>
  </si>
  <si>
    <t>Повышение доли педагогических и руководящих работников государственных (муниципальных) дошкольных образовательных организаций, прошедших в течение последних 3 лет повышение квалификации или профессиональную переподготовку, в общей численности педагогических и руководящих работников дошкольных образовательных организаций до 100 процентов к 2016 году</t>
  </si>
  <si>
    <t>Субсидии на поощрение лучших учителей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</si>
  <si>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 xml:space="preserve">Распоряжение Правительства РФ от 08.02.2014 N 156-р "О распределении субсидий из федерального бюджета бюджетам субъектов Российской Федерации на выплату денежного поощрения лучшим учителям на 2014 год"
</t>
  </si>
  <si>
    <t>Постановление Правительства Российской Федерации от 09 февраля 2010 г. № 64 " О выплате денежного поощрения лучшим учителям"</t>
  </si>
  <si>
    <t>Соглашение между Министерством образования и науки Российской Федерации 
и Администрацией Приморского края
о предоставлении субсидии из федерально бюджета буджету Приморского края на выплату денежного  на поощрение лучшим учителям № 08.G21.24.060</t>
  </si>
  <si>
    <t>после подписания соглашения</t>
  </si>
  <si>
    <t>Размер финансового обеспечения за счет средств бюджета Приморского края на выплату поощрения составляет 407 000              ( четыреста семь тысяч) рублей,Уровень софинансирования расходного обязательства субъекта Российской Федерации не может быть установлен выше 95 процентов и ниже 5 процентов расходного обязательства.
ФБ-86,4%, КБ-13,6%</t>
  </si>
  <si>
    <t xml:space="preserve">п/п от  26.09.2014   № 566 </t>
  </si>
  <si>
    <t>Приложение (056)</t>
  </si>
  <si>
    <t xml:space="preserve">п.2.2.3 Соглашения  "  не позднее 15 ноября текущего года" </t>
  </si>
  <si>
    <t xml:space="preserve">количество лучших учителей, которым выплачено денежное поощрение - 
 13 человек; 
</t>
  </si>
  <si>
    <t>13 человек</t>
  </si>
  <si>
    <t>13 лучшим учителям выплачено денежное поощрение</t>
  </si>
  <si>
    <t>доля выпускников государственных (муниципальных) общеобразовательных учреждений, не получивших аттестат о среднем (полном) общем образовании – 1,12 проценты.</t>
  </si>
  <si>
    <t>доля выпускников государственных (муниципальных) общеобразовательных учреждений, не получивших аттестат о среднем (полном) общем образовании  не превышает 1,12%</t>
  </si>
  <si>
    <t>Субсидии на создание в общеобразовательных организациях, расположенных в сельской местности, условий для занятий физической культурой и спортом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</si>
  <si>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Распоряжение Правительства РФ от 31.03.2014 N 482-р (ред. от 01.10.2014 № 1944-р) &lt;О распределении субсидий, предоставляемых в 2014 году из федерального бюджета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 в рамках подпрограммы "Развитие дошкольного, общего и дополнительного обр...</t>
  </si>
  <si>
    <t>Постановление Правительства РФ от 31.03.2014 N 254 "Об утверждении Правил предоставления и распределения субсидий из федерального бюджета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</si>
  <si>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Соглашение от 02.07.2014 №09.G9.26.0049 о предоставлении в 2014 году субсидии из федерального бюджета бюджету Приморского края  на создание в общеобразовательных организациях, расположенных в сельской местности, условий для занятий физической культурой и спортом"</t>
  </si>
  <si>
    <t>В целях определения размера и срока перечисления субсидии орган государственной власти субъекта Российской Федерации представляет в Министерство образования и науки Российской Федерации заявку о перечислении субсидии по форме и в срок, которые установлены указанным Министерством.</t>
  </si>
  <si>
    <t>Уровень софинансирования расходного обязательства субъекта Российской Федерации не может быть установлен выше 95 процентов и ниже 70 процентов расходного обязательства субъекта Российской Федерации, за исключением случаев, установленных абзацем седьмым настоящего пункта.ФБ-95%, КБ-5%</t>
  </si>
  <si>
    <t xml:space="preserve">п/п от  07.07.2014  № 751                      п/п от   21.11.2014 № 923 </t>
  </si>
  <si>
    <t xml:space="preserve">759 0702 0225097 244 226                   759 0702 0225097 244 310               759 0702 0225097 244 225 </t>
  </si>
  <si>
    <t>Приложение (169)</t>
  </si>
  <si>
    <t>Ежеквартально, не позднее 15-го числа месяца, следующего за отчетным кварталом"</t>
  </si>
  <si>
    <t>16.10.2014  14.01.2015</t>
  </si>
  <si>
    <t>Увеличение доли учащихся, занимающихся физической культурой и спортом во внеурочное время, в общей численности учащихся школьного возраста, проживающих в сельской местности соответствующего субъекта Российской Федерации, по следующим уровням общего образования:</t>
  </si>
  <si>
    <t>Установленная соглашением доля учащихся, занимающихся физической культурой и спортом во внеурочное время, в общей численности учащихся школьного возраста, проживающих в сельской местности соответствующего субъекта Российской Федерации, по следующим уровням общего образования достигнута</t>
  </si>
  <si>
    <t>Субсидии на модернизацию региональных систем общего образования</t>
  </si>
  <si>
    <t>п/п от 18.04.2014 № 356</t>
  </si>
  <si>
    <t>Субсидия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</si>
  <si>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Распоряжение Правительства Российской Федерации от 31.01.2014 № 109-р "Распределение субсидий, предосталвяемых  в 2014 году из федерального бюджета   бюджетам субъектам Российской Федерации на финансовое обеспечение  мероприятий Федеральной целевой программы развития образования на 2011-2015 годы государственной программы Российской Федерации "Развитие образования" на 2013-2020 годы (разработка и внедрение программ модернизации систем профессионального образования субъектов Российской Федерации)</t>
  </si>
  <si>
    <t xml:space="preserve">Правила
предоставления и распределения субсидий из федерального бюджета бюджетам субъектов Российской Федерации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 утвержденные Постановлением Правительства Российской Федерации от 7 февраля 2011 г. № 61
"О Федеральной целевой программе развития образования на 2011 - 2015 годы"
</t>
  </si>
  <si>
    <t xml:space="preserve">Соглашение о предоставлении субсидий из федерального бюджета бюджету 
Приморского края 
на поддержку реализации мероприятий Федеральной целевой программы
развития образования на 2011-2015 годы № 06.600.24.0038 от 22.07.2014 г.
</t>
  </si>
  <si>
    <t xml:space="preserve"> соответствии с заявкой о перечислении субсидии (далее - заявка), представленной высшим исполнительным органом государственной власти субъекта Российской Федерации, предоставить субсидию при соблюдении условий, предусмотренных настоящим Соглашением</t>
  </si>
  <si>
    <t>Объем бюджетных ассигнований, предусмотренных в бюджете Приморского края на софинансирование расходного обязательства субъекта Российской Федерации, по данному Соглашению 42 728 000 (Сорок два миллиона семьсот двадцать восемь тысяч) рублей.</t>
  </si>
  <si>
    <t xml:space="preserve">п/п от  24.07.2014  №578 </t>
  </si>
  <si>
    <t>Заявки на кассовый расход:                                         от 08.08.2014                              № 00008329;                                от 15.08.2014                            № 00008494 ;                              от 20.08.2014                              № 00008636,                              от 04.09.2014                              № 00009177,                                от 20.10.2014                               № 00010771</t>
  </si>
  <si>
    <t>п. 2.3.9. Соглашения "Ежеквартально, не позднее 15-го числа месяца, следующего за отчетным кварталом"</t>
  </si>
  <si>
    <t>14.01.2015г.</t>
  </si>
  <si>
    <t xml:space="preserve">Доля учреждений профессионального образования, внедривших новые программы и модели профессионального образования, разработанные в рамках Программы, в общем количестве учреждений профессионального образования </t>
  </si>
  <si>
    <t>90 % професиональных образовательных учреждений, подведомственных департаменту образования и науки Приморского края, внедрили новые программы и модели профессионального образования, разработанные в рамках Программы</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</si>
  <si>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</si>
  <si>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 xml:space="preserve">Постановление Правительства РФ от 26.11.2012 N 1225"О предоставлении субсидий из федерального бюджета на реализацию мероприятий государственной программы Российской Федерации "Доступная среда" на 2011 - 2015 годы и признании утратившими силу некоторых постановлений Правительства Российской Федерации"
</t>
  </si>
  <si>
    <t>Соглашение между Министерством образования и науки Российской Федерации 
и Администрацией Приморского края
о предоставлении субсидии из федерального бюджета бюджету Приморского края
на проведение мероприятий по формированию в субъекте Российской Федерации сети базовых общеобразовательных организаций, в которых созданы условия для инклюзивного образования детей - инвалидов</t>
  </si>
  <si>
    <t>4 квартал</t>
  </si>
  <si>
    <t>Объем бюждетных ассигнований субъекта    44 451,99 .                              ФБ-70%, КБ-30%</t>
  </si>
  <si>
    <t xml:space="preserve">п/п от  10.11.2014   № 165  </t>
  </si>
  <si>
    <t>п. 2.3.7. Соглашения "Ежеквартально, до 15-го числа месяца, следующего за отчетным кварталом"</t>
  </si>
  <si>
    <t>15.01.2015 № 23-02-05/161</t>
  </si>
  <si>
    <t>доля базовых общеобразовательных организаций, в которых создана универсальная безбарьерная среда для инклюзивного образования детей-инвалидов, в общем колличестве образовательных организаций в субъекте 13,4%</t>
  </si>
  <si>
    <t>в 14,7 % общеобразовательных организаций создана универсальная безбарьерная среда для инклюзивного образования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</si>
  <si>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</si>
  <si>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Объем субсидии из федерального бюджета бюджету субъекта Российской Федерации на 2014 год, утвержденный Федеральным законом от 2.12.2013 № 349-ФЗ "О федеральном бюджете на 2014 год и и плановый период 2015 и 2016 годов",
тыс. рублей</t>
  </si>
  <si>
    <t>постановление Правительства Российской Федерации от 26 мая 2008 г. № 392 «О формировании, предоставлении и распределении субсидий из федерального бюджета бюджетам субъектов Российской Федерации» и от 31 декабря 2009 г.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t>
  </si>
  <si>
    <t xml:space="preserve">Соглашение от 11.07.2014 N 01-01-06/06-184 
о предоставлении в 2014 году субсидии из федерального бюджета
бюджету Приморского края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</si>
  <si>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Согласно заявки
на перечисление субсидии из федерального бюджета бюджету 
Приморского края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2014 году ( 2 квалтал 2014)
</t>
  </si>
  <si>
    <t xml:space="preserve"> соблюдение уровня софинансирования расходного обязательства Субъекта Российской Федерации за счет средств бюджета Субъекта Российской Федерации на уровне 56,4 процентов исходя из уровня софинансирования указанного расходного обязательства за счет Субсидии 43,6 процентов.</t>
  </si>
  <si>
    <t xml:space="preserve">п/п от   09.04.2014    №10                                   п/п от  15.07.2014   №781 </t>
  </si>
  <si>
    <t>Приложение (166)</t>
  </si>
  <si>
    <t>Ежеквартально (не позднее 15 числа месяца, следующего за отчетным кварталом) пр</t>
  </si>
  <si>
    <t>отчет в срок заполняется на сайте Минфина РФ: 23.01.2015 14.10.2014 15,07,2014</t>
  </si>
  <si>
    <t>Численность детей-сирот и лиц из их числа, обеспеченных жилыми помещениями по договорам найма специализированных жилых  помещений на конец отчетного квартала (года)</t>
  </si>
  <si>
    <t>126,89%                  Показатель Численности детей-сирот и лиц из их числа, обеспеченных жилыми помещениями по договорам найма специализированных жилых  помещений на конец отчетного года-выполнен</t>
  </si>
  <si>
    <t>Департамент труда и социального развития</t>
  </si>
  <si>
    <t>Субсидии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</si>
  <si>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 xml:space="preserve">Федеральный закон от 2 декабря 2013 года № 349-ФЗ  "О федеральном бюджете на 2014 год и плановый период 2015 и 2016 годов" </t>
  </si>
  <si>
    <t xml:space="preserve">Постановление Правительства РФ от 29.12.2009 N 1106 "О порядке предоставления из федерального бюджета субсидий бюджетам субъектов Российской Федерации на реализацию мероприятий по проведению оздоровительной кампании детей, находящихся в трудной жизненной ситуации" 
</t>
  </si>
  <si>
    <t>Соглашение «О предоставлении в 2014 году субсидии из федерального бюджета бюджету Приморского края на реализацию мероприятий по проведению оздоровительной кампании детей, находящихся в трудной жизненной ситуации» № 12-2/1106/59/6 от 10.02.2014</t>
  </si>
  <si>
    <t>п/п от 19.02.14 № 636</t>
  </si>
  <si>
    <t>количество направленных на отдых и озоровление детей, находящихся в  трудной жизненной ситуации</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</si>
  <si>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</si>
  <si>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 xml:space="preserve">Постановление Правительства РФ от 31 октября 2012 г. N 1112 "Об утверждении Правил предоставления и распределения субсидий из федерального бюджета бюджетам субъектов Российской Федерации на софинансирование расходных обязательств субъектов Российской Федерации, возникающих при назначении ежемесячной денежной выплаты, предусмотренной пунктом 2 Указа Президента Российской Федерации от 7 мая 2012 г. N 606 "О мерах по реализации демографической политики Российской Федерации"
</t>
  </si>
  <si>
    <t>Соглашение от 13(22).01.2014 № 12-2/606/36/2</t>
  </si>
  <si>
    <t>Соглашением не определена, предоставлялась ежеквартально</t>
  </si>
  <si>
    <t>1) наличие в бюджете бюджетных ассигнований в объеме 163320,85 тыс.руб.; 2) формирование и ведение в реестра получателей ЕДВ; 3) показатель результативности предоставления субсидии, т.е. отношение численности третьих и последующих детей, родившихся в отчетном финансовом году, к численности детей указанной категории, родившихся в году предшествующем отчетному году, должен был составлять не менее 1,047.</t>
  </si>
  <si>
    <t>от 20.01.14 п/п 268; от 26.03.14 п/п 518; от 26.06.14 п/п 948</t>
  </si>
  <si>
    <t>ежемесячно, не позднее 15-го числа месяца, следующего за отчетным</t>
  </si>
  <si>
    <t>отношение численности третьих и последующих детей, родившихся в отчетном финансовом году, к численности детей указанной категории, родившихся в году предшествующем отчетному году</t>
  </si>
  <si>
    <t>Рост рождаемости третьих и последующих детей.</t>
  </si>
  <si>
    <t>Распоряжение Правительства Российской Федерации от 31 марта 2014 года №484-р "О утверждении распределения субсидий, предоставляемых в 2014 году из федерального бюджета бюджетам субъектов Российской Федерации на софинансирование расходов на реализацию мероприятий, включенных в программы субъектов Российской Федерации, разработанные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Федеральный закон от 02 декабря 2013 года  №349-ФЗ "О федеральном бюджете на 2014 год и на плановый период 2015 и 2016 годов"</t>
  </si>
  <si>
    <t xml:space="preserve">Постановление от 26 ноября 2012 года №1225 "О предоставлении субсидий из федерального бюджета на реализацию мероприятий государственной программы «Доступная среда» на 2011-2015 годы" </t>
  </si>
  <si>
    <t>Соглашение между Министерством труда и социальной защиты Российской Федерации и Администрацией Приморского края о предоставлении в 2014 году субсидии из федерального бюджета бюджету Приморского края на софинансирование расходов на реализацию мероприятий, включенных в программу Приморского края от 19.06.2014 № 14-С-13-ГП-48</t>
  </si>
  <si>
    <t>один раз в год в течение 10 рабочих дней со дня заключения соглашения</t>
  </si>
  <si>
    <t xml:space="preserve">софинансируемые за счет средств краевого бюджета в размере 50%: выделить средства, предусмотренные в консолидированном бюджете Приморского края на финансирвоание мероприятий Программы Субъекта, в размере 27 415 800 рублей; </t>
  </si>
  <si>
    <t>п/п от 25.06.14 № 299</t>
  </si>
  <si>
    <t xml:space="preserve">Отчет об осуществлении расходов  - ежеквартально, до 15 числа месяца, следующего за отчетным периодом,  отчет о достижении значения показателя результативности - до 20 января очередного финансового года
</t>
  </si>
  <si>
    <t xml:space="preserve">Доля доступных для инвалидов и других МГН приоритетных объектов социальной, транспортной, инженерной инфраструктуры в общем количестве приоритетных объектов в Приморском крае  </t>
  </si>
  <si>
    <t>По состоянию на конец 2014 году в реестр объектов объектов социальной инфраструктуры края включено 3647. В 2014 году мероприятия по адаптации объектов социальной инфраструктуры на условиях софинансирования проведены на 141 объекте.  Количество доступных для инвалидов объектов увеличилось с 770 до  911.</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</si>
  <si>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</si>
  <si>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Федеральный закон от 02 декабря 2013 года  №349-ФЗ "О федеральном бюджете на 2014 год и на плановый период 2015 и 2016 годов"</t>
  </si>
  <si>
    <t>Постановление Правительства РФ от 20 декабря 2013 года  № 1198 ( в ред. от 22 августа 2014 года № 841) "Об утверждении Правил предоставления и распределения в 
2014 и 2015 годах субсидий из федерального бюджета бюджетам субъектов РФ на реализацию дополнительных мероприятий в сфере занятости населения»</t>
  </si>
  <si>
    <t xml:space="preserve">Соглашение между Федеральной службой по труду и занятости  и Администрацией Приморского края   от 13.03.2014 №78/2014/8 о предоставлении в 2014 году субсидии из федерального бюджета бюджету Приморского края на реализацию дополнительных мероприятий в сфере занятости; Дополнительное соглашение №78-1/2014/27 к Соглашению от 13 марта 2014 г. № 78/2014 о предоставлении в 2014 году субсидии из федерального бюджета бюджету Приморского края на  реализацию дополнительных мероприятий в сфере занятости населения
</t>
  </si>
  <si>
    <t>первый этап субсидии в размере 70% перечисляется по заявке субъекта РФ в 5 дневный срок, второй этап по заяке субъекта после освоения 50% первого транша в 5 дневный срок, третий этап - субъектам, получившим субсидию по первому  и второму этапу до подписания дополнительно-го соглашения</t>
  </si>
  <si>
    <t>5 % - краевой бюджет; 95 % - федеральный бюджет</t>
  </si>
  <si>
    <t xml:space="preserve">п/п от 19.03.2014 № 616, от 08.09.2014 № 971 (факт поступило из запланиров - 13961,1 тыс. рублей; возвращено остатков - 203,7 тыс. рублей  </t>
  </si>
  <si>
    <t>отношение  численности трудоустроенных инвалидов на оборудованные (оснащенные) для них  рабочие места к общей численности инвалидов в трудоспособном возрасте; численность инвалидов, трудоустроенных на оборудованные (оснащенные) для них  рабочие места; численность инвалидов,  инвалидов, использующих кресла-коляски</t>
  </si>
  <si>
    <t>0,3 %;     146 человек, в том числе 5 инвалидов, использующих кресла-коляски</t>
  </si>
  <si>
    <t>0,3 %;      149 человек, в том числе 3 инвалида, использующих кресла-коляски</t>
  </si>
  <si>
    <t>11829,626 тыс. рублей (84,7% от предусмотренного финансирования)</t>
  </si>
  <si>
    <t>4. 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"Содействие занятости населения"</t>
  </si>
  <si>
    <t>Распоряжение Правительства РФ от 01.12.2014 N 2423-р "Об утверждении распределения субсидий, предоставляемых в 2014 году из федерального бюджета бюджетам субъектов Российской Федерации на софинансирование мероприятий, предусмотренных региональными программами переселения"; Распоряжение Правительства РФ от 22.03.2014 N 427-р "О распределении субсидий бюджетам субъектов Российской Федерации по итогам реализации в 2013 году региональных программ переселения, направленных на выполнение Государственной программы по оказанию содействия добровольному переселению в Российскую Федерацию соотечественников, проживающих за рубежом"</t>
  </si>
  <si>
    <t xml:space="preserve"> Постановление Правительства Российской Федерации от 21.10.2011 № 852  "Об утверждении правил распределения и предоставления субсидий из федерального бюджета бюджетам субъектов Российской Федерации на реализацию мероприятий, предусмотренных региональными программами переселения, включенными в Государственную программу по оказанию содействия добровольному переселению в Российскую Федерацию соотечественников, проживающих за рубежом".
</t>
  </si>
  <si>
    <t>Соглашение от 23.12.2014 № КР-1/14-20064/36, ФМС России,  Соглашение от 18.06.2014 № 181</t>
  </si>
  <si>
    <t>п/п от 26.06.14 № 244</t>
  </si>
  <si>
    <t>п/п  120706 от 20.10.2014; п/п  120708 от 20.10.2014, п/п  349854 от 14.11.2014; п/п  361593 от 17.11.2014; п/п  541882 от 04.12.2014; п/п  541886 от 04.12.2014; п/п  541885 от 04.12.2014; п/п  879042 от 30.12.2014; п/п  879033 от 30.12.2014; п/п  875707 от 30.12.2014</t>
  </si>
  <si>
    <t>Численность  участников Госпрограммы по переселению соотечественников - востребованных на территориях вселения квалифицированных специалистов, прибывших из-за рубежа, или имеющих несовершеннолетних детей, получивших единовременную выплату на жилищное обустройство в период их адаптации до получения гражданства Российской Федерации, составит к концу 2017 года не менее 150 человек;</t>
  </si>
  <si>
    <t>155 человек</t>
  </si>
  <si>
    <t>Субсидии бюджету Приморского края на софинансирование расходных обязательств Приморского края, связанных с реализацией мероприятий социальной программы «Социальная поддержка пенсионеров Приморского края в 2014 году», направленных на укрепление материально-технической базы учреждений социального обслуживания***</t>
  </si>
  <si>
    <t>Распоряжение Правления Пенсионного фонда Российской Федерации от 9 июня 2014 года № 235-р «О распределении субсидий для обеспечения социальных программ субъектам Российской Федерации»</t>
  </si>
  <si>
    <t>Постановление Правительства Российской Федерации от 10.06.2011 № 456 «О порядке финансового обеспечения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являющимся получателями трудовых пенсий по старости и по инвалидности»</t>
  </si>
  <si>
    <t>Соглашение о предоставлении Пенсионным фондом Российской Федерации субсидии бюджету Приморского края на софинансирование расходных обязательств Приморского края от 12.08.2014
 № 38/01</t>
  </si>
  <si>
    <t>единевременное предоставление</t>
  </si>
  <si>
    <t>не менее 50 процентов общего объема средств, предусмотренных на финансовое обеспечение мероприятий</t>
  </si>
  <si>
    <t>п/п от 25.12.2014 № 878</t>
  </si>
  <si>
    <t>п/п от 30.12.2014 № 884035</t>
  </si>
  <si>
    <t>ежемесячно до 15 числа месяца, следующего за отчетным</t>
  </si>
  <si>
    <t>за декабрь 31.12.2014</t>
  </si>
  <si>
    <t>Улучшение качества предоставления социальных услуг и приведение в соответствие с нормами санитарно-бытового обслуживания помещений стационарных учреждений социального обслуживания (количество учреждений)</t>
  </si>
  <si>
    <t>В КГБУСО "ЕДДИ" проведен ремонт штукатурки стен, потолков, замена обоев, окраска стен, замена дверных полотен, ремонт пола, замена деревянных окон на пластиковые в жилых корпусах № 1, 2,3; проведен ремонт перекрытия и кровли столовой, установлены противопожарные двери в жилых корпусах, отремонтирована пристройка к жилому корпусу № 3</t>
  </si>
  <si>
    <t>п/п от 16.12.2014 № 279</t>
  </si>
  <si>
    <t>п/п от 24.12.2014 № 768112</t>
  </si>
  <si>
    <t xml:space="preserve">Оказание адресной социальной помощи неработающим пенсионерам, являющимся получателями трудовых пенсий по старости и по инвалидности </t>
  </si>
  <si>
    <t>Департамент здравоохранения</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</si>
  <si>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</si>
  <si>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 xml:space="preserve">возвращено по акту проверки </t>
  </si>
  <si>
    <t>Субсидии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</si>
  <si>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Распоряжение Правительства РФ от 26.02.2014 г. № 264-р  "О распределение субсидий, предоставляемых в 2014 году из Федерального бюджета бюджетам субъектов Российской Федерации на софинансирование расходных обязательств субъектов Российской Федерации, возникающих при оказании высокотехнологичной медицинской помощи гражданам Российской Федерации"</t>
  </si>
  <si>
    <t>Постановление Правительства РФ от 21.12.2011 № 1062 «О предоставлении субсидий из федерального бюджета бюджетам субъектов Российской Федерации на софинансирование расходных обязательств субъектов Российской Федерации, возникающих при оказании высокотехнологичной медицинской помощи гражданам Российской Федерации»</t>
  </si>
  <si>
    <t>Соглашение о предоставлении в 2014 году субсидии из федерального бюджета бюджету Приморского края, возникающих при оказании  высокотехнологичной медицинской помощи гражданам Российской Федерации от 23.04.2014/29.04.2014 № ВИП-СУ-17/14/12</t>
  </si>
  <si>
    <t>1/2 часть от общего размера Субсидии - в течение 20 раб. дней со дня предоставления заявки на перечисления Субсидии;
остаток от общего размера Субсидии -  в 3 кв. 2014 года в течение 20 раб. дней после получения Минздравом отчетов</t>
  </si>
  <si>
    <t>наличие в бюджете субъекта РФ бюджетных ассигнований в размере 38 906,0 тыс. руб.</t>
  </si>
  <si>
    <t>п/п от 19.05.2014 № 331, от 30.07.2014 № 442</t>
  </si>
  <si>
    <t>согласно реестра заявок на кассовый расход на 2л.</t>
  </si>
  <si>
    <t>ежеквартально, не позднее 15-го числа месяца, следующего за отчетным</t>
  </si>
  <si>
    <t>Оказание высокотехнологичной медицинской помощи на условиях предоставления 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(95 человек)</t>
  </si>
  <si>
    <t>Субсидии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</si>
  <si>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Постановление Правительства РФ  от 26.12.11 № 1143 «О порядке предоставления и распределения субсидий из федерального бюджета бюджетам субъектов Российской Федерации на софинансирование расходных обязательств субъектов Российской Федерации, связанных с реализацией мероприятий, направленных на совершенствование организации медицинской помощи пострадавшим при дорожно-транспортных происшествиях»</t>
  </si>
  <si>
    <t>Соглашение о предоставлении в 2014 году субсидии из федерального бюджета бюджету Приморского края на софинансирование расходных обязательств Приморского края, связанных с реализацией мероприятий, направленных на совершенствование организации медицинской помощи пострадавшим при дорожно-транспортных происшествиях от 09.06.2014 № 198/ДТП-2014-1143</t>
  </si>
  <si>
    <t>в течение 15 раб. дней с даты получения Министерством заявки о перечислении субсидии</t>
  </si>
  <si>
    <t>наличие в бюджете субъекта РФ бюджетных ассигнований в размере 39 797,2 тыс. руб.</t>
  </si>
  <si>
    <t>п/п от 24.09.2014 № 932</t>
  </si>
  <si>
    <t>Смертность от транспортных травм всех видов (кол-во случаев на 100 тыс.чел.)
Снижение смертности от ДТП (%)</t>
  </si>
  <si>
    <t>13,6
5,0</t>
  </si>
  <si>
    <t>13,6
7,48</t>
  </si>
  <si>
    <t>Перевыполнение показателя связано с лечением пациентов в соответствии с мировыми стандартами</t>
  </si>
  <si>
    <t>Субсидии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</si>
  <si>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Постановление Правительства РФ  от 27.12.2011 № 1164 «О финансовом обеспечении за счет бюджетных ассигнований федерального бюджета мероприятий, направленных на совершенствование медицинской помощи больным с онкологическими заболеваниями»</t>
  </si>
  <si>
    <t xml:space="preserve">Соглашение о предоставлении в 2014 году субсидии из федерального бюджета бюджету Приморского края на софинансирование расходных обязательств Приморского края, связанных с реализацией мероприятий, направленных на совершенствованиемедицинской помощи больным с онкологическими заболеваниями от 17.03.2014 № 161/О-204-1164 </t>
  </si>
  <si>
    <t>наличие в бюджете субъекта РФ бюджетных ассигнований в размере 85 971,6 тыс. руб.</t>
  </si>
  <si>
    <t>п/п от 01.08.2014 № 385</t>
  </si>
  <si>
    <t>согласно реестра заявок на кассовый расход на 10 л.</t>
  </si>
  <si>
    <t>Смертность новообразований, в том числе злокачественных (кол-во случаев на 100 тыс.чел.)
Снижение смертности новообразований, в том числе злокачественных (%)</t>
  </si>
  <si>
    <t>206,4
2,5</t>
  </si>
  <si>
    <t>216,8
0,9</t>
  </si>
  <si>
    <t>Недостижение показателя связано с поздней обращаемостью и выявляемостью, соответственно</t>
  </si>
  <si>
    <t>Субсидии на реализацию отдельных мероприятий государственной программы Российской Федерации "Развитие здравоохранения"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</si>
  <si>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п/п от 09.10.2014 № 859</t>
  </si>
  <si>
    <t>согласно реестра заявок на кассовый расход на 7 л.</t>
  </si>
  <si>
    <t>Субсидии на закупки оборудования и расходных материалов для неонатального и аудиологического скрининга в рамках подпрограммы "Охрана здоровья матери и ребенка" государственной программы Российской Федерации "Развитие здравоохранения"</t>
  </si>
  <si>
    <t>Постановление Правительства РФ  от 27.12.2010 № 1140 «О порядке предоставления субсидий из федерального бюджета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</si>
  <si>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в течение 10 раб. дней со дня заключения Соглашения</t>
  </si>
  <si>
    <t>наличие в бюджете субъекта РФ бюджетных ассигнований в размере 40 000,0 тыс. руб.</t>
  </si>
  <si>
    <t xml:space="preserve">п/п от 18.07.2014 № 88 (факт поступило из запланиров - 7994,3 тыс. рублей; возвращено остатков - 75,2 тыс. рублей  </t>
  </si>
  <si>
    <t>Доля обследованных новорожденных при проведении неонатального и аудиологического скрининга в общем числе родившихся в субъекте в 2014 году (%)</t>
  </si>
  <si>
    <t>Субсидии на мероприятия по пренатальной (дородовой) диагностике в рамках подпрограммы "Охрана здоровья матери и ребенка" государственной программы Российской Федерации "Развитие здравоохранения"</t>
  </si>
  <si>
    <t>Постановление Правительства РФ  от 27.12.2010 № 1141 «О порядке предоставления субсидий из федерального бюджета бюджетам субъектов Российской Федерации на финансовое обеспечение мероприятий, направленных на проведение пренатальной (дородовой) диагностики нарушений развития ребенка»</t>
  </si>
  <si>
    <t>Соглашение о предоставлении в 2014 году субсидии из федерального бюджета бюджету Приморского края нафинансовое обеспечение мероприятий, направленных на проведение пренатальной (дородовой) диагностики нарушений развития ребенка от 19.06.2014 № 15/77п-2014</t>
  </si>
  <si>
    <t>наличие в бюджете субъекта РФ бюджетных ассигнований в размере 80 000,0 тыс. руб.</t>
  </si>
  <si>
    <t xml:space="preserve">п/п от 28.01.2014 № 210290 (факт поступило из запланиров - 9191,4 тыс. рублей; возвращено остатков - 1550,9 тыс. рублей)  </t>
  </si>
  <si>
    <t>согласно реестра заявок на кассовый расход на 6 л.</t>
  </si>
  <si>
    <t>Доля беременных, которым проведена пренатальная (дородовая) диагностика (ультрозвуковая диагностика, биохимический скрининг на маркеры в крови беременной, молекулярно-генетические исследования) в первом триместре беременности, в общем числе беременных, в ставших на учет в учреждении здравоохранения в первом триместре беременности (%)
кол-во оборудования, предусмотренного Перечнем, введенного в эксплуатацию в 2014 году (ед.)</t>
  </si>
  <si>
    <t>92
16</t>
  </si>
  <si>
    <t>Субсидии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</si>
  <si>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Постановление Правительства РФ от 27.12.2012 № 1447 «О финансовом обеспечении за счет бюджетных ассигнований федерального бюджета мероприятий по развитию службы крови»</t>
  </si>
  <si>
    <t>Соглашение о предоставлении в 2014 году субсидии из федерального бюджета бюджету Приморскогона софинансирование расходных обязательств Приморского края, связанных с реализацией мероприятий по развитию службы крови</t>
  </si>
  <si>
    <t>в течение 15 раб. дней с даты получения заявки о перечислении субсидии</t>
  </si>
  <si>
    <t>наличие в бюджете субъекта РФ бюджетных ассигнований в размере 18 293,8 тыс. руб.</t>
  </si>
  <si>
    <t>12.09.2014 № 120</t>
  </si>
  <si>
    <t>Увеличение объема заготовки компонентов донорской крови автоматическими методами на 1%
Увеличение чила доноров и ее компонентов (на 1000 челоловек населения)</t>
  </si>
  <si>
    <t>4,8
11,7</t>
  </si>
  <si>
    <t>3,8
12,0</t>
  </si>
  <si>
    <t>Недостижение показателя связано с тем, что программа запущена в декабре 2014 года</t>
  </si>
  <si>
    <t>Департамент лесного хозяйства</t>
  </si>
  <si>
    <t>Субсидии на приобретение специализированной лесопожарной техники и оборудования в рамках подпрограммы "Охрана и защита лесов" государственной программы Российской Федерации "Развитие лесного хозяйства" на 2013 - 2020 годы</t>
  </si>
  <si>
    <t xml:space="preserve">Распоряжение Правительства РФ от 26.06.2014 N 1150-р "Об утверждении распределения на 2014 год и на плановый период 2015 и 2016 годов субсидий, предоставляемых из федерального бюджета бюджетам субъектов Российской Федерации на приобретение специализированной лесопожарной техники и оборудования в рамках подпрограммы "Охрана и защита лесов" государственной программы Российской Федерации "Развитие лесного хозяйства" на 2013 - 2020 годы"
</t>
  </si>
  <si>
    <t>Соглашение о предоставлении из федерального бюджета субсидий бюджетам субъектов Российской Федерации на приобретение специализированной лесопожарной техники и оборудования от 15.10.2014 № НК-21/151согл</t>
  </si>
  <si>
    <t>4 квартал 2014г.</t>
  </si>
  <si>
    <t xml:space="preserve">Субъект Российской Федерации  обеспечивает финансирование расходных обязательств за счет средств бюджета субъекта Российской Федерации </t>
  </si>
  <si>
    <t>п/п от 24.10.2014 № 817</t>
  </si>
  <si>
    <t>15-го числа месяца,след. за отчетным месяцем</t>
  </si>
  <si>
    <t>Департамент физической культуры и спорта</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</si>
  <si>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</si>
  <si>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 xml:space="preserve">Распоряжение Правительства Российской Федерации от 14.04.2014 № 584-р "О распределении субсидий, предоставляемых в 2014 году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
</t>
  </si>
  <si>
    <t xml:space="preserve">постановление Правительства РФ от 30.05.2013 № 456 "Об утверждении Правил предоставления субсидий из федерального бюджета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 </t>
  </si>
  <si>
    <t>Соглашение  от 09.06.2014 № 367 о предоставлении субсидии из федерального бюджета бюджету Приморского края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</si>
  <si>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в течение 10 дней после подписания соглашения на основании заявки</t>
  </si>
  <si>
    <t>софинансирование из краевого бюджета</t>
  </si>
  <si>
    <t>№ 163 от 14.07.2014</t>
  </si>
  <si>
    <t>п/поручение от 25.09.2014 № 811750; п/поручение от 25.09.2014 № 811747</t>
  </si>
  <si>
    <t xml:space="preserve">Ежеквартально, не позднее 15 числа месяца, следующего за отчетным кварталом, в соответствии с Инструкцией о порядке составления и представления годовой, квартальной и месячной отчетности об исполнении бюджетов бюджетной системы РФ, утвержденной приказом минфина России от 28.12.2010 № 191н (в редакции приказа от 16.02.2012 № 138н) </t>
  </si>
  <si>
    <t>15.10.2014; 28.01.2015</t>
  </si>
  <si>
    <t xml:space="preserve">а) количество занимающихся в группах спортивного совершенствования (СС) и высшего спортивного мастерства (ВСМ) в отчетном финансовом году (человек); в) количество специалистов в сфере физической культуры и спорта, успешно прошедших курсы повышения квалификации или переподготовки в течение последних 4-х лет (человек); с) количество спортсменов, подготовленных и включенных в списки кандидатов в спортивные сборные команды РФ по базовым видам спорта (человек); d) количество спортсменов, обеспеченных питанием и проживанием при проведении первенства России (человек); </t>
  </si>
  <si>
    <t>а) 74;        в) 14;         с) 30;        d)18;            е) 103;        f) 101</t>
  </si>
  <si>
    <t>а) 85;          в) 14;         с) 69;          d) 29              е) 103;              f) 112</t>
  </si>
  <si>
    <t>Департамент по жилищно-коммунальному хозяйству и топливным ресурсам</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</si>
  <si>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Российской Федерации "Энергоэффективность и развитие энергетики"</t>
  </si>
  <si>
    <t>распоряжение Правительства Российской Федерации от 02.04.2015 г. № 499-р</t>
  </si>
  <si>
    <t xml:space="preserve">постановление Правительства Российской Федерации от 05.09.2011 г. № 746 "
</t>
  </si>
  <si>
    <t xml:space="preserve">Соглашение от 05.06.2014 г. № 14/1403.3015013.521/15/84, Дополнительное соглашение от 20.05.15 г. № 1 </t>
  </si>
  <si>
    <t>после подписания Соглашения и подачи заявки Приморским краем</t>
  </si>
  <si>
    <t xml:space="preserve">п/п от 18.06.2014 № 938 </t>
  </si>
  <si>
    <t>п/п от 30.09.2014 № 850005, № 858064</t>
  </si>
  <si>
    <t>ежеквартально не позднее 25-го числа месяца, следующего за отчетным кварталом</t>
  </si>
  <si>
    <t>25.07.2014
25.10.2014
25.01.2015</t>
  </si>
  <si>
    <t>Потребление жидкого топлива (мазут) на нужды ЖКХ, тонн</t>
  </si>
  <si>
    <t xml:space="preserve">Произошло снижение потребления жидкого топлива (мазут) на нужды ЖКХ до 350922,73 тонны </t>
  </si>
  <si>
    <t>Департамент по делам молодежи</t>
  </si>
  <si>
    <t>Субсидии на мероприятия подпрограммы "Обеспечение жильем молодых семей"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</si>
  <si>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Распоряжение Правительства РФ от 22.04.2014 №652-р</t>
  </si>
  <si>
    <t>Постановление Правительства РФ от 17.12.2010 № 1050 "О федеральной целевой прораммы "Жилище" на 2011-2015 годы"</t>
  </si>
  <si>
    <t xml:space="preserve">Соглашение № 05-190/с о предоставлении в 2014 году субсидии из федерального
бюджета бюджету Приморского края на софинансирование расходных обязательств субъекта Российской Федерации на предоставление социальных выплат молодым семьям на приобретение (строительство) жилья в рамках подпрограммы «Обеспечение жильем молодых семей» федеральной целевой
программы «Жилище» на 2011 – 2015 годы
</t>
  </si>
  <si>
    <t>35,28%-ФБ</t>
  </si>
  <si>
    <t xml:space="preserve">п/п № 895 от 23.07.2014 (факт поступило из запланиров - 105963,0 тыс. рублей; возвращено остатков - 10630,3 тыс. рублей)  </t>
  </si>
  <si>
    <t>774 2 02 02051 02 0000 151</t>
  </si>
  <si>
    <t xml:space="preserve">п/п от 27.09.2014 № 895 </t>
  </si>
  <si>
    <t>Ежемесячно, до 15-го числа месяца, следующего за отчетным, сведения о расходовании средств федерального бюджета, предоставленных на реализацию Подпрограммы (Приложение № 3 к настоящему Соглашению), сведения об использовании Субсидии из федерального бюджета на выполнение мероприятий Подпрограммы в соответствующем году (Приложение № 4 к настоящему Соглашению), сведения о привлеченных внебюджетных источниках финансирования мероприятий Подпрограммы в соответствующем году (Приложение № 5 к настоящему Соглашению).</t>
  </si>
  <si>
    <t xml:space="preserve">Количество молодых семей, улучшивших  жилищные условия при оказании содействия за счет средств федерального бюджета, бюджета субъекта РФ и местных бюджетов </t>
  </si>
  <si>
    <t>Департамент градостроительства</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</si>
  <si>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</si>
  <si>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Постановление Правительства РФ от 22.07.2011 № 608</t>
  </si>
  <si>
    <t>Постановление Правительства РФ от 18 сентября 2012 года № 941 "О внесении изменений в Правила предоставления субсидий из федерального бюджета бюджетам субъектов Российской Федерации на софинансирование объектов капитального строительства государственной собственности субъектов Российской Федерации в сфере здравоохранения и социального развития, не включенных в федеральные целевые программы, бюджетные инвестиции в которые осуществляются из бюджнтов субъектов Российской Федерации, и (или) на предоставление соответствующих субсидий из бюджетов субъектов Российской Федерации на софинансирование объектов капитального строительства муниципальной собственности в сфере здравоохранения и социального развития, не включенных в федеральные целевые программы, бюджетные инвестиции в которые осуществляются из местных бюджетов"</t>
  </si>
  <si>
    <t>Соглашение от 27.12.2012г. № 050 (Сртоительство и реконструкция объектов капитального строительства в области здравоохранения)</t>
  </si>
  <si>
    <t>остатки прошлых лет</t>
  </si>
  <si>
    <t xml:space="preserve">зкр 223-225/30.06.14;         зкр 263,226,317/13,08.14; зкр 347-348/28.08.14; зкр 375/18.09.14;               зкр 488,524/14.11.14; зкр 690/26.12.14 </t>
  </si>
  <si>
    <t>на 01.07.2014; на 01.10.2014; на 01.01.2015</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</si>
  <si>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</si>
  <si>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 xml:space="preserve">возвращ ост - 147961,3 тыс. рублей; восстановл - 916,0 тыс. рублей; перечисл в ФБ - 148777,3 тыс. рублей, ост - 100,0 тыс. рублей    </t>
  </si>
  <si>
    <t>Постановление Правительства РФ от 27.12.2014 № 1563</t>
  </si>
  <si>
    <t>Соглашение от 15.11.2013г. № Д02-235/ЕС/ГС/с (Реализация мер-ий ФЦП "Экономическое и социальное развитие Дальнего Востока и Забайкалья на период до 2013 года")</t>
  </si>
  <si>
    <t>возвращены остатки</t>
  </si>
  <si>
    <t>34Ж5214</t>
  </si>
  <si>
    <t>зкр 570-572/11.12.14; зкр 643,647/26.12.14</t>
  </si>
  <si>
    <t>протяженность труб водовода</t>
  </si>
  <si>
    <t>Департамент экономики и стратегического развития</t>
  </si>
  <si>
    <t xml:space="preserve">Субсидии на государственную поддержку малого и среднего предпринимательства, включая крестьянские (фермерские) хозяйства,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всего </t>
  </si>
  <si>
    <t>Распоряжение Правительства РФ от 31.03.2014 г. № 476-р
(ред. от 06.09.2014)
"О распределении субсидий, предоставляемых в 2014 году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</si>
  <si>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Постановление Правительства РФ от 27.02.2009 г. № 178
"О распределении и предоставлении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</si>
  <si>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Соглашение от 09.09.2014 г. № 036-МБ-14 между Минэкономразвития России и Администрацией Приморского края о предоставлении субсидий из федерального бюджета бюджету Приморского края на государственную поддержку малого и среднего предпринимательства, включая крестьянские (фермерские) хозяйства</t>
  </si>
  <si>
    <t>III-IV кварталы 2014 г., но не позднее 28.12.2014 г. включительно</t>
  </si>
  <si>
    <t>МБТ перечисляются по результатам фактического расходования средств краевого бюджета на гос.поддержку МСП на основании согласованной Минэкономразвития России справки-расчета на использование субсидии из ФБ;
соблюдение уровня софинансирования расходного обязательства Приморского края за счет МБТ не менее установленного приказом Минэкономразвития России от 08.07.2014 г. № 432</t>
  </si>
  <si>
    <t xml:space="preserve">п/п от 25.09.2014 № 606 </t>
  </si>
  <si>
    <t xml:space="preserve">784  2 02 02009 02 0000  151 </t>
  </si>
  <si>
    <t>Платежные поручения, подтверждающие перечисление субсидий получателям поддержки</t>
  </si>
  <si>
    <t>ежеквартально до 10-го числа месяца, следующего за отчетным периодом; годовая отчетность - до 15.01.2015 г.</t>
  </si>
  <si>
    <t>отчетность предоставлена в срок</t>
  </si>
  <si>
    <t>Количество субъектов малого и среднего предпринимательства (включая индивидуальных предпринимателей) в расчете на 1 тыс. человек населения Приморского края ед.;
Доля среднесписочной численности работников (без внешних совместителей), занятых на микропредприятиях, малых и средних предприятиях и у индивидуальных предпринимателей, в общей численности занятого населения, %;
Количество субъектов малого и среднего предпринимательства, получивших государственную поддержку, ед.;                                                   
Количество вновь созданных рабочих мест (включая вновь зарегистрированных индивидуальных предпринимателей), ед.</t>
  </si>
  <si>
    <t xml:space="preserve">
42,1
27,3
1204
344
</t>
  </si>
  <si>
    <t xml:space="preserve">
43,0
26,8
1781
519
</t>
  </si>
  <si>
    <t>1)оказана поддержка 1306 субъектам малого и среднего предпринимательства, в том числе заключено 16 экспортных контрактов, организовано участие экспортно-ориентированных субъектов МСП в 6 зарубежных выставках, 4 бизнес-миссиях в страны АТР, подготовлены 12 обзоров потенциальных рынков сбыта иностранных государств в интересах 10 субъектов МСП края, проведено 6 конференций и 56 семинаров для субъектов МСП;       2)выдано 105 поручительств по обязательствам субъектов малого предпринимательства на общую сумму 405 млн. руб., что позволило дополнительно увеличить объем кредитования малого бизнеса на 853 млн. руб;                                               3)В 2014 году 49 субъектов малого и среднего предпринимательства края получили субсидии на возмещение затрат по договорам лизинга, что позволило привлечь более 326 млн. руб. на модернизацию основных средств и развитие предприятий;                   4)В 2014 году по результатам 2-х проведенных конкурсов бизнес-пректов по созданию дошкольных образовательных центров из 20 поступивших заявок было отобрано 8 бизнес-проектов индивидуальных предпринимателей. 
К сентябрю текущего года 8 дошкольных образовательных центров, прошедших конкурсный отбор в 2014 году, планируют принять не менее 300 детей.
Реализация мероприятия позволит сократить очередь в детские сады и обеспечить детей качественным дошкольным образованием, а также даст дополнительный импульс развитию малого бизнеса в социальной сфере;                          5)Софинансирование муниципальных программ развития малого и среднего предпринимательства в 2014 году за счет средств краевого и федерального бюджетов позволило дополнительно оказать поддержку 296-ти субъектам малого и среднего бизнеса, сохранить 1956 рабочих мест, создать 469 новых рабочих мест (в том числе 66 из числа безработных).</t>
  </si>
  <si>
    <t>в том числе</t>
  </si>
  <si>
    <t>Дотации всего</t>
  </si>
  <si>
    <t>75120202103020000151</t>
  </si>
  <si>
    <t>75420202077020000151</t>
  </si>
  <si>
    <t xml:space="preserve">1225115 </t>
  </si>
  <si>
    <t>75520202217020000151</t>
  </si>
  <si>
    <t>75520202202020000151</t>
  </si>
  <si>
    <t>75820202174020000151</t>
  </si>
  <si>
    <t>75820202178020000151</t>
  </si>
  <si>
    <t>75820202181020000151</t>
  </si>
  <si>
    <t>75820202182020000151</t>
  </si>
  <si>
    <t>75820202183020000151</t>
  </si>
  <si>
    <t>75820202184020000151</t>
  </si>
  <si>
    <t>75820202185020000151</t>
  </si>
  <si>
    <t>75820202186020000151</t>
  </si>
  <si>
    <t>75820202190020000151</t>
  </si>
  <si>
    <t>75820202191020000151</t>
  </si>
  <si>
    <t>75820202192020000151</t>
  </si>
  <si>
    <t>75820202193020000151</t>
  </si>
  <si>
    <t>75820202196020000151</t>
  </si>
  <si>
    <t>75820202197020000151</t>
  </si>
  <si>
    <t>75820202198020000151</t>
  </si>
  <si>
    <t>75820202199020000151</t>
  </si>
  <si>
    <t>75920202204020000000</t>
  </si>
  <si>
    <t>0215059</t>
  </si>
  <si>
    <t>75920202067020000151</t>
  </si>
  <si>
    <t>0225088</t>
  </si>
  <si>
    <t>75920202215020000151</t>
  </si>
  <si>
    <t>75920202999020000151</t>
  </si>
  <si>
    <t>0225801</t>
  </si>
  <si>
    <t>75920202051020000151</t>
  </si>
  <si>
    <t xml:space="preserve">0245026 </t>
  </si>
  <si>
    <t xml:space="preserve"> 0225027 </t>
  </si>
  <si>
    <t>13,4</t>
  </si>
  <si>
    <t>14,7</t>
  </si>
  <si>
    <t>75920202173020000151</t>
  </si>
  <si>
    <t>0655082</t>
  </si>
  <si>
    <t>76020202005020000151</t>
  </si>
  <si>
    <t>0395065</t>
  </si>
  <si>
    <t>76020202172020000151</t>
  </si>
  <si>
    <t>0395084</t>
  </si>
  <si>
    <t>1,11</t>
  </si>
  <si>
    <t>76020202051020000151</t>
  </si>
  <si>
    <t>0355027</t>
  </si>
  <si>
    <t>76020202101020000151</t>
  </si>
  <si>
    <t>0495083</t>
  </si>
  <si>
    <t>76020202046020000151</t>
  </si>
  <si>
    <t>0415086</t>
  </si>
  <si>
    <t>76020202118020000151</t>
  </si>
  <si>
    <t>0345209</t>
  </si>
  <si>
    <t>20202054020000151</t>
  </si>
  <si>
    <t>0125070</t>
  </si>
  <si>
    <t>20202093020000151</t>
  </si>
  <si>
    <t>0125074</t>
  </si>
  <si>
    <t>20202106020000151</t>
  </si>
  <si>
    <t>0125077</t>
  </si>
  <si>
    <t>20202208020000151</t>
  </si>
  <si>
    <t>0125382</t>
  </si>
  <si>
    <t>20202128020000151</t>
  </si>
  <si>
    <t>0125073</t>
  </si>
  <si>
    <t>20202129020000151</t>
  </si>
  <si>
    <t>0125079</t>
  </si>
  <si>
    <t>20202161020000151</t>
  </si>
  <si>
    <t>0125075</t>
  </si>
  <si>
    <t>76320202124020000151</t>
  </si>
  <si>
    <t>76420202133020000151</t>
  </si>
  <si>
    <t>0925081</t>
  </si>
  <si>
    <t>76820202210020000151</t>
  </si>
  <si>
    <t xml:space="preserve">0635020 </t>
  </si>
  <si>
    <t>77520202077020000151</t>
  </si>
  <si>
    <t>0125111</t>
  </si>
  <si>
    <t>за 2014 год</t>
  </si>
  <si>
    <t>Постановление Правительства РФ  от 27.12.2011 № 1585  «Об утверждении правил предоставления и распределения субсидий из федерального бюджета бюджетам субъектов РФ на реализацию отдельных мероприятий государственной программы РФ «Развитие здравоохранения»</t>
  </si>
  <si>
    <t>Соглашение о предоставлении субсидии из федерального бюджета бюджету Приморского края   на реализацию отдельных мероприятий государственной программы Российской Федерации "Развитие здравоохранения" от 14.08.2015/ 24.09.2015 № С-25-20/53</t>
  </si>
  <si>
    <r>
      <t xml:space="preserve">Соглашение о предоставлении в 2014 году субсидии из федерального бюджета бюджету Приморского края на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от 25.06.2014 № </t>
    </r>
    <r>
      <rPr>
        <sz val="10"/>
        <color rgb="FFFF0000"/>
        <rFont val="Times New Roman"/>
        <family val="1"/>
        <charset val="204"/>
      </rPr>
      <t>15/77на-2014</t>
    </r>
  </si>
  <si>
    <r>
      <t>Постановление Правительства
Российской Федерации
от</t>
    </r>
    <r>
      <rPr>
        <sz val="10"/>
        <rFont val="Times New Roman"/>
        <family val="1"/>
        <charset val="204"/>
      </rPr>
      <t xml:space="preserve"> 27 декабря 2010 г. № 1126</t>
    </r>
    <r>
      <rPr>
        <sz val="10"/>
        <color theme="1"/>
        <rFont val="Times New Roman"/>
        <family val="1"/>
        <charset val="204"/>
      </rPr>
      <t xml:space="preserve">
"О Порядке предоставления субсидий из федерального бюджета бюджетам субъектов Российской Федерации на софинансирование расходов, связанных с оплатой оказанных специалистам российскими образовательными учреждениями услуг по обучению в соответствии с Государственным планом подготовки управленческих кадров для организаций народного хозяйства Российской Федерации в 2007/08 - 2014/15 учебных годах</t>
    </r>
  </si>
  <si>
    <r>
      <rPr>
        <sz val="10"/>
        <rFont val="Times New Roman"/>
        <family val="1"/>
        <charset val="204"/>
      </rPr>
      <t>Распоряжение Правительства РФ от 17.12.2013 N 2382-р (ред. от 04.11.2014) "О распределении в 2014 году субсидий из федерального бюджета бюджетам субъектов Российской Федерации на софинансирование расходных обязательств субъектов Российской Федерации, возникающих при назначении ежемесячной денежной выплаты нуждающимся в поддержке семьям в связи с рождением третьего или последующих детей"</t>
    </r>
    <r>
      <rPr>
        <sz val="10"/>
        <color rgb="FFFF0000"/>
        <rFont val="Times New Roman"/>
        <family val="1"/>
        <charset val="204"/>
      </rPr>
      <t xml:space="preserve">
</t>
    </r>
  </si>
  <si>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</si>
  <si>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</si>
  <si>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</si>
  <si>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Субвенции на оплату жилищно-коммунальных услуг отдельным категориям граждан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</si>
  <si>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</si>
  <si>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</si>
  <si>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</si>
  <si>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</si>
  <si>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в рамках подпрограммы "Совершенствование механизма предоставления услуг в сфере реабилитации и государственной системы медико-социальной экспертизы" государственной программы Российской Федерации "Доступная среда" на 2011 - 2015 годы</t>
  </si>
  <si>
    <t>Субвенции на выплату единовременного пособия при всех формах устройства детей, лишенных родительского попечения, в семью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</si>
  <si>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Субвенция на осуществление федеральных полномочий по первичному воинскому учету  на территориях, где отсутствуют военные комиссариаты</t>
  </si>
  <si>
    <t>Субвенции на осуществление государственных полномочий по составлению (изменению) списков кандидатов в присяжные заседатели федеральных судов общей юрисдикции РФ</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</si>
  <si>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</si>
  <si>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в рамках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</si>
  <si>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"Охрана и защита лесов" государственной программы Российской Федерации "Развитие лесного хозяйства" на 2013 - 2020 годы</t>
  </si>
  <si>
    <t>(тыс. рублей)</t>
  </si>
  <si>
    <t>Дотации бюджетам субъектов Российской Федерации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</si>
  <si>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</si>
  <si>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 xml:space="preserve"> Дотации на частичную компенсацию дополнительных расходов на повышение оплаты труда работников бюджетной сферы</t>
  </si>
  <si>
    <t>Дотации в целях обеспечения сбалансированности бюджетов субъектов Российской Федерации, пострадавших в результате крупномасштабного наводнения на Дальнем Востоке в 2013 году</t>
  </si>
  <si>
    <t>Дотации бюджетам субъектов Российской Федерации , связанные с особым режимом безопасного функционирования закрытых административно-территориальных образований</t>
  </si>
  <si>
    <t>Министерство финансов Российской Федерации</t>
  </si>
  <si>
    <t>Всего</t>
  </si>
  <si>
    <t>Субсидии</t>
  </si>
  <si>
    <t>Субвенции</t>
  </si>
  <si>
    <t>Иные межбюджетные трансферты</t>
  </si>
  <si>
    <t xml:space="preserve">фактическая дата </t>
  </si>
  <si>
    <t>Иные межбюджетные трансферты, всего</t>
  </si>
  <si>
    <t>Приложение 2 (2014 год)</t>
  </si>
  <si>
    <t>Приложение 2 (2014 год) (продолжение)</t>
  </si>
  <si>
    <t>Кассовое исполнение*</t>
  </si>
  <si>
    <t>*Примечание:</t>
  </si>
  <si>
    <t>Отклонение показателей кассового исполнения  приложения 1 и приложения 2 по информации департамента финансов связаны с неосвоением муниципальными образованиями Приморского края в полном объеме средств единой субвенции.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</si>
</sst>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р_._-;\-* #,##0.00_р_._-;_-* &quot;-&quot;??_р_._-;_-@_-"/>
    <numFmt numFmtId="164" formatCode="#,##0.000"/>
    <numFmt numFmtId="165" formatCode="#,##0.0"/>
    <numFmt numFmtId="166" formatCode="0.0"/>
    <numFmt numFmtId="167" formatCode="#,##0.0_р_."/>
    <numFmt numFmtId="168" formatCode="_-* #,##0.0_р_._-;\-* #,##0.0_р_._-;_-* &quot;-&quot;???_р_._-;_-@_-"/>
    <numFmt numFmtId="169" formatCode="#,##0.0_ ;\-#,##0.0\ "/>
    <numFmt numFmtId="170" formatCode="#,##0.0000"/>
    <numFmt numFmtId="171" formatCode="0.0%"/>
  </numFmts>
  <fonts count="37" x14ac:knownFonts="1">
    <font>
      <sz val="11"/>
      <color theme="1"/>
      <name val="Calibri"/>
      <family val="2"/>
      <charset val="204"/>
      <scheme val="minor"/>
    </font>
    <font>
      <sz val="11"/>
      <color theme="1"/>
      <name val="Calibri"/>
      <family val="2"/>
      <charset val="204"/>
      <scheme val="minor"/>
    </font>
    <font>
      <sz val="11"/>
      <color theme="1"/>
      <name val="Times New Roman"/>
      <family val="1"/>
      <charset val="204"/>
    </font>
    <font>
      <sz val="10"/>
      <name val="Arial Cyr"/>
      <charset val="204"/>
    </font>
    <font>
      <sz val="10"/>
      <color theme="1"/>
      <name val="Times New Roman"/>
      <family val="1"/>
      <charset val="204"/>
    </font>
    <font>
      <sz val="10"/>
      <name val="Times New Roman"/>
      <family val="1"/>
      <charset val="204"/>
    </font>
    <font>
      <sz val="10"/>
      <color indexed="8"/>
      <name val="Times New Roman"/>
      <family val="1"/>
      <charset val="204"/>
    </font>
    <font>
      <sz val="8"/>
      <name val="Arial"/>
      <family val="2"/>
    </font>
    <font>
      <b/>
      <sz val="9"/>
      <color indexed="81"/>
      <name val="Tahoma"/>
      <family val="2"/>
      <charset val="204"/>
    </font>
    <font>
      <sz val="9"/>
      <color indexed="81"/>
      <name val="Tahoma"/>
      <family val="2"/>
      <charset val="204"/>
    </font>
    <font>
      <b/>
      <sz val="10"/>
      <color theme="1"/>
      <name val="Times New Roman"/>
      <family val="1"/>
      <charset val="204"/>
    </font>
    <font>
      <sz val="10"/>
      <color theme="1"/>
      <name val="Calibri"/>
      <family val="2"/>
      <charset val="204"/>
      <scheme val="minor"/>
    </font>
    <font>
      <b/>
      <sz val="10"/>
      <color indexed="8"/>
      <name val="Times New Roman"/>
      <family val="1"/>
      <charset val="204"/>
    </font>
    <font>
      <sz val="8"/>
      <name val="Arial Cyr"/>
    </font>
    <font>
      <u/>
      <sz val="11"/>
      <color theme="1"/>
      <name val="Times New Roman"/>
      <family val="1"/>
      <charset val="204"/>
    </font>
    <font>
      <i/>
      <sz val="11"/>
      <color theme="1"/>
      <name val="Times New Roman"/>
      <family val="1"/>
      <charset val="204"/>
    </font>
    <font>
      <b/>
      <sz val="11"/>
      <color theme="1"/>
      <name val="Times New Roman"/>
      <family val="1"/>
      <charset val="204"/>
    </font>
    <font>
      <b/>
      <sz val="11"/>
      <color rgb="FF000000"/>
      <name val="Times New Roman"/>
      <family val="1"/>
      <charset val="204"/>
    </font>
    <font>
      <sz val="11"/>
      <color indexed="8"/>
      <name val="Times New Roman"/>
      <family val="1"/>
      <charset val="204"/>
    </font>
    <font>
      <b/>
      <sz val="11"/>
      <color indexed="8"/>
      <name val="Times New Roman"/>
      <family val="1"/>
      <charset val="204"/>
    </font>
    <font>
      <sz val="11"/>
      <name val="Times New Roman"/>
      <family val="1"/>
      <charset val="204"/>
    </font>
    <font>
      <b/>
      <i/>
      <sz val="11"/>
      <color theme="1"/>
      <name val="Times New Roman"/>
      <family val="1"/>
      <charset val="204"/>
    </font>
    <font>
      <b/>
      <sz val="11"/>
      <color theme="0"/>
      <name val="Times New Roman"/>
      <family val="1"/>
      <charset val="204"/>
    </font>
    <font>
      <b/>
      <i/>
      <sz val="10"/>
      <color theme="1"/>
      <name val="Times New Roman"/>
      <family val="1"/>
      <charset val="204"/>
    </font>
    <font>
      <sz val="10"/>
      <color rgb="FF000000"/>
      <name val="Times New Roman"/>
      <family val="1"/>
      <charset val="204"/>
    </font>
    <font>
      <sz val="10"/>
      <color indexed="8"/>
      <name val="Arial"/>
      <family val="2"/>
      <charset val="204"/>
    </font>
    <font>
      <sz val="10"/>
      <color rgb="FFFF0000"/>
      <name val="Times New Roman"/>
      <family val="1"/>
      <charset val="204"/>
    </font>
    <font>
      <sz val="12"/>
      <color theme="1"/>
      <name val="Times New Roman"/>
      <family val="1"/>
      <charset val="204"/>
    </font>
    <font>
      <b/>
      <sz val="12"/>
      <color theme="1"/>
      <name val="Times New Roman"/>
      <family val="1"/>
      <charset val="204"/>
    </font>
    <font>
      <sz val="12"/>
      <name val="Times New Roman"/>
      <family val="1"/>
      <charset val="204"/>
    </font>
    <font>
      <sz val="12"/>
      <color rgb="FF000000"/>
      <name val="Arial Cyr"/>
      <charset val="204"/>
    </font>
    <font>
      <b/>
      <i/>
      <sz val="12"/>
      <color theme="1"/>
      <name val="Times New Roman"/>
      <family val="1"/>
      <charset val="204"/>
    </font>
    <font>
      <sz val="10"/>
      <color theme="0"/>
      <name val="Times New Roman"/>
      <family val="1"/>
      <charset val="204"/>
    </font>
    <font>
      <b/>
      <sz val="10"/>
      <color theme="0"/>
      <name val="Times New Roman"/>
      <family val="1"/>
      <charset val="204"/>
    </font>
    <font>
      <b/>
      <sz val="10"/>
      <color rgb="FF000000"/>
      <name val="Times New Roman"/>
      <family val="1"/>
      <charset val="204"/>
    </font>
    <font>
      <sz val="12"/>
      <color rgb="FF000000"/>
      <name val="Times New Roman"/>
      <family val="1"/>
      <charset val="204"/>
    </font>
    <font>
      <b/>
      <sz val="12"/>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rgb="FF000000"/>
      </right>
      <top style="hair">
        <color indexed="64"/>
      </top>
      <bottom style="hair">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8"/>
      </top>
      <bottom/>
      <diagonal/>
    </border>
    <border>
      <left/>
      <right style="medium">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s>
  <cellStyleXfs count="8">
    <xf numFmtId="0" fontId="0" fillId="0" borderId="0"/>
    <xf numFmtId="43" fontId="1" fillId="0" borderId="0" applyFont="0" applyFill="0" applyBorder="0" applyAlignment="0" applyProtection="0"/>
    <xf numFmtId="0" fontId="3" fillId="0" borderId="0"/>
    <xf numFmtId="0" fontId="7" fillId="0" borderId="0"/>
    <xf numFmtId="0" fontId="13" fillId="0" borderId="13">
      <alignment horizontal="left" wrapText="1" indent="2"/>
    </xf>
    <xf numFmtId="4" fontId="13" fillId="0" borderId="6">
      <alignment horizontal="right" shrinkToFit="1"/>
    </xf>
    <xf numFmtId="49" fontId="13" fillId="0" borderId="6">
      <alignment horizontal="center" wrapText="1"/>
    </xf>
    <xf numFmtId="0" fontId="13" fillId="0" borderId="13">
      <alignment horizontal="left" wrapText="1"/>
    </xf>
  </cellStyleXfs>
  <cellXfs count="346">
    <xf numFmtId="0" fontId="0" fillId="0" borderId="0" xfId="0"/>
    <xf numFmtId="0" fontId="2" fillId="0" borderId="0" xfId="0" applyFont="1"/>
    <xf numFmtId="0" fontId="0" fillId="0" borderId="0" xfId="0" applyFont="1"/>
    <xf numFmtId="0" fontId="5"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3" borderId="1" xfId="0" applyFont="1" applyFill="1" applyBorder="1"/>
    <xf numFmtId="0" fontId="4" fillId="2" borderId="1" xfId="0" applyFont="1" applyFill="1" applyBorder="1" applyAlignment="1">
      <alignment horizontal="center" vertical="center" wrapText="1"/>
    </xf>
    <xf numFmtId="0" fontId="2" fillId="2" borderId="0" xfId="0" applyFont="1" applyFill="1" applyAlignment="1">
      <alignment wrapText="1"/>
    </xf>
    <xf numFmtId="0" fontId="2" fillId="0" borderId="0" xfId="0" applyFont="1" applyAlignment="1">
      <alignment wrapText="1"/>
    </xf>
    <xf numFmtId="0" fontId="2" fillId="2" borderId="0" xfId="0" applyFont="1" applyFill="1" applyAlignment="1"/>
    <xf numFmtId="0" fontId="2" fillId="0" borderId="0" xfId="0" applyFont="1" applyAlignment="1"/>
    <xf numFmtId="0" fontId="15" fillId="0" borderId="0" xfId="0" applyFont="1" applyAlignment="1">
      <alignment horizontal="center"/>
    </xf>
    <xf numFmtId="0" fontId="15" fillId="2" borderId="0" xfId="0" applyFont="1" applyFill="1" applyAlignment="1">
      <alignment horizontal="center"/>
    </xf>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2" borderId="1" xfId="0" applyFont="1" applyFill="1" applyBorder="1"/>
    <xf numFmtId="0" fontId="2" fillId="3" borderId="1" xfId="0" applyFont="1" applyFill="1" applyBorder="1"/>
    <xf numFmtId="0" fontId="2" fillId="2" borderId="1" xfId="0" applyFont="1" applyFill="1" applyBorder="1" applyAlignment="1">
      <alignment horizontal="center" wrapText="1"/>
    </xf>
    <xf numFmtId="0" fontId="2" fillId="2" borderId="1" xfId="0" applyFont="1" applyFill="1" applyBorder="1" applyAlignment="1">
      <alignment horizontal="left" vertical="top" wrapText="1"/>
    </xf>
    <xf numFmtId="0" fontId="2" fillId="2" borderId="1" xfId="0" applyFont="1" applyFill="1" applyBorder="1" applyAlignment="1">
      <alignment wrapText="1"/>
    </xf>
    <xf numFmtId="0" fontId="19" fillId="3"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18" fillId="2" borderId="1" xfId="0" applyFont="1" applyFill="1" applyBorder="1" applyAlignment="1">
      <alignment horizontal="left" vertical="top" wrapText="1"/>
    </xf>
    <xf numFmtId="4" fontId="18" fillId="2" borderId="1" xfId="0" applyNumberFormat="1" applyFont="1" applyFill="1" applyBorder="1" applyAlignment="1">
      <alignment horizontal="left" vertical="top" wrapText="1"/>
    </xf>
    <xf numFmtId="168" fontId="2" fillId="2" borderId="1" xfId="0" applyNumberFormat="1" applyFont="1" applyFill="1" applyBorder="1" applyAlignment="1">
      <alignment horizontal="right" vertical="top" wrapText="1"/>
    </xf>
    <xf numFmtId="0" fontId="2" fillId="2" borderId="1" xfId="0" applyFont="1" applyFill="1" applyBorder="1" applyAlignment="1">
      <alignment horizontal="right" vertical="top" wrapText="1"/>
    </xf>
    <xf numFmtId="168" fontId="2" fillId="2" borderId="1" xfId="1" applyNumberFormat="1" applyFont="1" applyFill="1" applyBorder="1" applyAlignment="1">
      <alignment horizontal="right" vertical="top" wrapText="1"/>
    </xf>
    <xf numFmtId="43" fontId="2" fillId="2" borderId="1" xfId="1" applyFont="1" applyFill="1" applyBorder="1" applyAlignment="1">
      <alignment horizontal="right" vertical="top" wrapText="1"/>
    </xf>
    <xf numFmtId="0" fontId="0" fillId="2" borderId="1" xfId="0" applyFont="1" applyFill="1" applyBorder="1"/>
    <xf numFmtId="0" fontId="20" fillId="2" borderId="1" xfId="0" applyFont="1" applyFill="1" applyBorder="1" applyAlignment="1">
      <alignment horizontal="left" vertical="top" wrapText="1"/>
    </xf>
    <xf numFmtId="0" fontId="16" fillId="2" borderId="0" xfId="0" applyFont="1" applyFill="1" applyAlignment="1">
      <alignment horizontal="left" vertical="center" wrapText="1"/>
    </xf>
    <xf numFmtId="4" fontId="2" fillId="2" borderId="1" xfId="0" applyNumberFormat="1" applyFont="1" applyFill="1" applyBorder="1" applyAlignment="1">
      <alignment horizontal="right" vertical="top" wrapText="1"/>
    </xf>
    <xf numFmtId="0" fontId="2" fillId="2" borderId="4" xfId="0" applyFont="1" applyFill="1" applyBorder="1" applyAlignment="1">
      <alignment horizontal="left" vertical="top" wrapText="1"/>
    </xf>
    <xf numFmtId="168" fontId="2" fillId="2" borderId="2" xfId="0" applyNumberFormat="1" applyFont="1" applyFill="1" applyBorder="1" applyAlignment="1">
      <alignment horizontal="right" vertical="top" wrapText="1"/>
    </xf>
    <xf numFmtId="164" fontId="2" fillId="2" borderId="2" xfId="0" applyNumberFormat="1" applyFont="1" applyFill="1" applyBorder="1" applyAlignment="1">
      <alignment horizontal="right" vertical="top" wrapText="1"/>
    </xf>
    <xf numFmtId="0" fontId="16" fillId="2" borderId="1" xfId="0" applyFont="1" applyFill="1" applyBorder="1" applyAlignment="1">
      <alignment wrapText="1"/>
    </xf>
    <xf numFmtId="0" fontId="16" fillId="2" borderId="1" xfId="0" applyFont="1" applyFill="1" applyBorder="1" applyAlignment="1">
      <alignment vertical="center" wrapText="1"/>
    </xf>
    <xf numFmtId="0" fontId="2" fillId="2" borderId="1" xfId="0" applyFont="1" applyFill="1" applyBorder="1" applyAlignment="1">
      <alignment vertical="center" wrapText="1"/>
    </xf>
    <xf numFmtId="0" fontId="0" fillId="2" borderId="0" xfId="0" applyFont="1" applyFill="1"/>
    <xf numFmtId="165" fontId="19" fillId="3" borderId="1" xfId="0" applyNumberFormat="1" applyFont="1" applyFill="1" applyBorder="1" applyAlignment="1">
      <alignment horizontal="right" vertical="top" wrapText="1"/>
    </xf>
    <xf numFmtId="165" fontId="2" fillId="3" borderId="1" xfId="0" applyNumberFormat="1" applyFont="1" applyFill="1" applyBorder="1"/>
    <xf numFmtId="166" fontId="2" fillId="2" borderId="1" xfId="0" applyNumberFormat="1" applyFont="1" applyFill="1" applyBorder="1" applyAlignment="1">
      <alignment horizontal="right" vertical="top" wrapText="1"/>
    </xf>
    <xf numFmtId="0" fontId="17" fillId="2" borderId="7" xfId="0" applyFont="1" applyFill="1" applyBorder="1" applyAlignment="1">
      <alignment vertical="center" wrapText="1"/>
    </xf>
    <xf numFmtId="0" fontId="17" fillId="2" borderId="10" xfId="0" applyFont="1" applyFill="1" applyBorder="1" applyAlignment="1">
      <alignment vertical="center" wrapText="1"/>
    </xf>
    <xf numFmtId="0" fontId="17" fillId="2" borderId="11" xfId="0" applyFont="1" applyFill="1" applyBorder="1" applyAlignment="1">
      <alignment vertical="center" wrapText="1"/>
    </xf>
    <xf numFmtId="165" fontId="0" fillId="2" borderId="1" xfId="0" applyNumberFormat="1" applyFont="1" applyFill="1" applyBorder="1"/>
    <xf numFmtId="165" fontId="19" fillId="2" borderId="1" xfId="0" applyNumberFormat="1" applyFont="1" applyFill="1" applyBorder="1" applyAlignment="1">
      <alignment horizontal="right" vertical="top" wrapText="1"/>
    </xf>
    <xf numFmtId="4" fontId="19" fillId="2" borderId="1" xfId="0" applyNumberFormat="1" applyFont="1" applyFill="1" applyBorder="1" applyAlignment="1">
      <alignment horizontal="left" vertical="top" wrapText="1"/>
    </xf>
    <xf numFmtId="49" fontId="18" fillId="2" borderId="1" xfId="0" applyNumberFormat="1" applyFont="1" applyFill="1" applyBorder="1" applyAlignment="1">
      <alignment horizontal="left" vertical="top" wrapText="1"/>
    </xf>
    <xf numFmtId="165" fontId="18" fillId="2" borderId="1" xfId="0" applyNumberFormat="1" applyFont="1" applyFill="1" applyBorder="1" applyAlignment="1">
      <alignment horizontal="right" vertical="top" wrapText="1"/>
    </xf>
    <xf numFmtId="0" fontId="18" fillId="2" borderId="1" xfId="0" applyFont="1" applyFill="1" applyBorder="1" applyAlignment="1">
      <alignment horizontal="right" vertical="top" wrapText="1"/>
    </xf>
    <xf numFmtId="165" fontId="18" fillId="2" borderId="1" xfId="0" applyNumberFormat="1" applyFont="1" applyFill="1" applyBorder="1" applyAlignment="1">
      <alignment horizontal="right" vertical="top" wrapText="1" shrinkToFit="1"/>
    </xf>
    <xf numFmtId="49" fontId="18" fillId="2" borderId="1" xfId="0" applyNumberFormat="1" applyFont="1" applyFill="1" applyBorder="1" applyAlignment="1">
      <alignment horizontal="right" vertical="top" wrapText="1"/>
    </xf>
    <xf numFmtId="0" fontId="19" fillId="2" borderId="1" xfId="0" applyFont="1" applyFill="1" applyBorder="1" applyAlignment="1">
      <alignment horizontal="right" vertical="top" wrapText="1"/>
    </xf>
    <xf numFmtId="4" fontId="19" fillId="2" borderId="1" xfId="0" applyNumberFormat="1" applyFont="1" applyFill="1" applyBorder="1" applyAlignment="1">
      <alignment horizontal="right" vertical="top" wrapText="1" shrinkToFit="1"/>
    </xf>
    <xf numFmtId="49" fontId="19" fillId="2" borderId="1" xfId="0" applyNumberFormat="1" applyFont="1" applyFill="1" applyBorder="1" applyAlignment="1">
      <alignment horizontal="right" vertical="top" wrapText="1"/>
    </xf>
    <xf numFmtId="169" fontId="16" fillId="2" borderId="1" xfId="0" applyNumberFormat="1" applyFont="1" applyFill="1" applyBorder="1" applyAlignment="1">
      <alignment wrapText="1"/>
    </xf>
    <xf numFmtId="43" fontId="16" fillId="2" borderId="1" xfId="0" applyNumberFormat="1" applyFont="1" applyFill="1" applyBorder="1" applyAlignment="1">
      <alignment wrapText="1"/>
    </xf>
    <xf numFmtId="1" fontId="2" fillId="2" borderId="1" xfId="0" applyNumberFormat="1" applyFont="1" applyFill="1" applyBorder="1" applyAlignment="1">
      <alignment horizontal="right" vertical="top" wrapText="1"/>
    </xf>
    <xf numFmtId="166" fontId="16" fillId="2" borderId="1" xfId="0" applyNumberFormat="1" applyFont="1" applyFill="1" applyBorder="1" applyAlignment="1">
      <alignment horizontal="right" vertical="top" wrapText="1"/>
    </xf>
    <xf numFmtId="166" fontId="2" fillId="2" borderId="1" xfId="0" applyNumberFormat="1" applyFont="1" applyFill="1" applyBorder="1" applyAlignment="1">
      <alignment horizontal="center" vertical="center" wrapText="1"/>
    </xf>
    <xf numFmtId="167"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 fontId="16" fillId="2" borderId="1" xfId="0" applyNumberFormat="1" applyFont="1" applyFill="1" applyBorder="1" applyAlignment="1">
      <alignment wrapText="1"/>
    </xf>
    <xf numFmtId="165" fontId="16" fillId="2" borderId="1" xfId="0" applyNumberFormat="1" applyFont="1" applyFill="1" applyBorder="1" applyAlignment="1">
      <alignment wrapText="1"/>
    </xf>
    <xf numFmtId="4" fontId="20" fillId="2" borderId="2" xfId="0" applyNumberFormat="1" applyFont="1" applyFill="1" applyBorder="1" applyAlignment="1">
      <alignment horizontal="right" vertical="top" wrapText="1"/>
    </xf>
    <xf numFmtId="0" fontId="2" fillId="2" borderId="2" xfId="0" applyFont="1" applyFill="1" applyBorder="1" applyAlignment="1">
      <alignment wrapText="1"/>
    </xf>
    <xf numFmtId="165" fontId="20" fillId="2" borderId="2" xfId="0" applyNumberFormat="1" applyFont="1" applyFill="1" applyBorder="1" applyAlignment="1">
      <alignment horizontal="right" vertical="top" wrapText="1"/>
    </xf>
    <xf numFmtId="49" fontId="20" fillId="2" borderId="9" xfId="0" applyNumberFormat="1" applyFont="1" applyFill="1" applyBorder="1" applyAlignment="1">
      <alignment horizontal="right" vertical="top" wrapText="1"/>
    </xf>
    <xf numFmtId="4" fontId="16" fillId="2" borderId="1" xfId="0" applyNumberFormat="1" applyFont="1" applyFill="1" applyBorder="1"/>
    <xf numFmtId="0" fontId="16" fillId="2" borderId="1" xfId="0" applyFont="1" applyFill="1" applyBorder="1"/>
    <xf numFmtId="166" fontId="17" fillId="2" borderId="1" xfId="0" applyNumberFormat="1" applyFont="1" applyFill="1" applyBorder="1" applyAlignment="1">
      <alignment horizontal="right" vertical="top" wrapText="1"/>
    </xf>
    <xf numFmtId="0" fontId="2" fillId="2" borderId="3" xfId="0" applyFont="1" applyFill="1" applyBorder="1" applyAlignment="1">
      <alignment horizontal="right" vertical="top" wrapText="1"/>
    </xf>
    <xf numFmtId="0" fontId="20" fillId="2" borderId="1" xfId="0" applyFont="1" applyFill="1" applyBorder="1" applyAlignment="1">
      <alignment vertical="top" wrapText="1"/>
    </xf>
    <xf numFmtId="0" fontId="20" fillId="2" borderId="1" xfId="0" applyFont="1" applyFill="1" applyBorder="1" applyAlignment="1">
      <alignment wrapText="1"/>
    </xf>
    <xf numFmtId="0" fontId="17" fillId="2" borderId="1" xfId="0" applyFont="1" applyFill="1" applyBorder="1" applyAlignment="1">
      <alignment horizontal="right" vertical="top" wrapText="1"/>
    </xf>
    <xf numFmtId="166" fontId="2" fillId="2" borderId="3" xfId="0" applyNumberFormat="1" applyFont="1" applyFill="1" applyBorder="1" applyAlignment="1">
      <alignment horizontal="right" vertical="top" wrapText="1"/>
    </xf>
    <xf numFmtId="0" fontId="16" fillId="2" borderId="4" xfId="0" applyFont="1" applyFill="1" applyBorder="1" applyAlignment="1">
      <alignment wrapText="1"/>
    </xf>
    <xf numFmtId="49" fontId="19" fillId="2" borderId="1" xfId="0" applyNumberFormat="1" applyFont="1" applyFill="1" applyBorder="1" applyAlignment="1">
      <alignment horizontal="left" vertical="top" wrapText="1"/>
    </xf>
    <xf numFmtId="0" fontId="0" fillId="2" borderId="4" xfId="0" applyFont="1" applyFill="1" applyBorder="1"/>
    <xf numFmtId="0" fontId="2" fillId="2" borderId="4" xfId="0" applyFont="1" applyFill="1" applyBorder="1" applyAlignment="1">
      <alignment wrapText="1"/>
    </xf>
    <xf numFmtId="0" fontId="17" fillId="2" borderId="1" xfId="0" applyFont="1" applyFill="1" applyBorder="1" applyAlignment="1">
      <alignment horizontal="left" vertical="top" wrapText="1"/>
    </xf>
    <xf numFmtId="0" fontId="2" fillId="2" borderId="1" xfId="0" applyFont="1" applyFill="1" applyBorder="1" applyAlignment="1">
      <alignment horizontal="left" vertical="top"/>
    </xf>
    <xf numFmtId="168" fontId="2" fillId="2" borderId="1" xfId="0" applyNumberFormat="1" applyFont="1" applyFill="1" applyBorder="1" applyAlignment="1">
      <alignment horizontal="right" vertical="top"/>
    </xf>
    <xf numFmtId="0" fontId="2" fillId="2" borderId="0" xfId="0" applyFont="1" applyFill="1"/>
    <xf numFmtId="168" fontId="16" fillId="2" borderId="1" xfId="0" applyNumberFormat="1" applyFont="1" applyFill="1" applyBorder="1" applyAlignment="1">
      <alignment horizontal="right" vertical="top" wrapText="1"/>
    </xf>
    <xf numFmtId="0" fontId="2" fillId="2" borderId="1" xfId="0" applyFont="1" applyFill="1" applyBorder="1" applyAlignment="1">
      <alignment horizontal="right" vertical="top"/>
    </xf>
    <xf numFmtId="168" fontId="19" fillId="2" borderId="1" xfId="0" applyNumberFormat="1" applyFont="1" applyFill="1" applyBorder="1" applyAlignment="1">
      <alignment horizontal="right" vertical="top" wrapText="1"/>
    </xf>
    <xf numFmtId="4" fontId="19" fillId="2" borderId="1" xfId="0" applyNumberFormat="1" applyFont="1" applyFill="1" applyBorder="1" applyAlignment="1">
      <alignment horizontal="right" vertical="top" wrapText="1"/>
    </xf>
    <xf numFmtId="168" fontId="18" fillId="2" borderId="1" xfId="0" applyNumberFormat="1" applyFont="1" applyFill="1" applyBorder="1" applyAlignment="1">
      <alignment horizontal="right" vertical="top" wrapText="1"/>
    </xf>
    <xf numFmtId="4" fontId="18" fillId="2" borderId="1" xfId="0" applyNumberFormat="1" applyFont="1" applyFill="1" applyBorder="1" applyAlignment="1">
      <alignment horizontal="right" vertical="top" wrapText="1"/>
    </xf>
    <xf numFmtId="0" fontId="20" fillId="2" borderId="1" xfId="4" applyNumberFormat="1" applyFont="1" applyFill="1" applyBorder="1" applyAlignment="1" applyProtection="1">
      <alignment horizontal="left" vertical="top" wrapText="1"/>
    </xf>
    <xf numFmtId="0" fontId="16" fillId="2" borderId="1" xfId="0" applyFont="1" applyFill="1" applyBorder="1" applyAlignment="1">
      <alignment horizontal="left" vertical="top" wrapText="1"/>
    </xf>
    <xf numFmtId="43" fontId="16" fillId="2" borderId="1" xfId="0" applyNumberFormat="1" applyFont="1" applyFill="1" applyBorder="1" applyAlignment="1">
      <alignment horizontal="right" vertical="top" wrapText="1"/>
    </xf>
    <xf numFmtId="43" fontId="2" fillId="2" borderId="1" xfId="0" applyNumberFormat="1" applyFont="1" applyFill="1" applyBorder="1" applyAlignment="1">
      <alignment horizontal="left" vertical="top" wrapText="1"/>
    </xf>
    <xf numFmtId="168" fontId="2" fillId="2" borderId="2" xfId="1" applyNumberFormat="1" applyFont="1" applyFill="1" applyBorder="1" applyAlignment="1">
      <alignment horizontal="right" vertical="top" wrapText="1"/>
    </xf>
    <xf numFmtId="43" fontId="2" fillId="2" borderId="2" xfId="1" applyFont="1" applyFill="1" applyBorder="1" applyAlignment="1">
      <alignment horizontal="right" vertical="top" wrapText="1"/>
    </xf>
    <xf numFmtId="0" fontId="2" fillId="2" borderId="3" xfId="0" applyFont="1" applyFill="1" applyBorder="1" applyAlignment="1">
      <alignment horizontal="left" vertical="top" wrapText="1"/>
    </xf>
    <xf numFmtId="168" fontId="2" fillId="2" borderId="3" xfId="1" applyNumberFormat="1" applyFont="1" applyFill="1" applyBorder="1" applyAlignment="1">
      <alignment horizontal="right" vertical="top" wrapText="1"/>
    </xf>
    <xf numFmtId="43" fontId="2" fillId="2" borderId="3" xfId="1" applyFont="1" applyFill="1" applyBorder="1" applyAlignment="1">
      <alignment horizontal="right" vertical="top" wrapText="1"/>
    </xf>
    <xf numFmtId="168" fontId="2" fillId="2" borderId="4" xfId="1" applyNumberFormat="1" applyFont="1" applyFill="1" applyBorder="1" applyAlignment="1">
      <alignment horizontal="right" vertical="top" wrapText="1"/>
    </xf>
    <xf numFmtId="43" fontId="2" fillId="2" borderId="4" xfId="1" applyFont="1" applyFill="1" applyBorder="1" applyAlignment="1">
      <alignment horizontal="right" vertical="top" wrapText="1"/>
    </xf>
    <xf numFmtId="164" fontId="16" fillId="2" borderId="1" xfId="0" applyNumberFormat="1" applyFont="1" applyFill="1" applyBorder="1" applyAlignment="1">
      <alignment horizontal="right" vertical="top" wrapText="1"/>
    </xf>
    <xf numFmtId="164" fontId="2" fillId="2" borderId="1" xfId="0" applyNumberFormat="1" applyFont="1" applyFill="1" applyBorder="1" applyAlignment="1">
      <alignment horizontal="right" vertical="top" wrapText="1"/>
    </xf>
    <xf numFmtId="0" fontId="20" fillId="2" borderId="1" xfId="0" applyFont="1" applyFill="1" applyBorder="1" applyAlignment="1">
      <alignment horizontal="right" vertical="top" wrapText="1"/>
    </xf>
    <xf numFmtId="49" fontId="20" fillId="2" borderId="1" xfId="0" applyNumberFormat="1" applyFont="1" applyFill="1" applyBorder="1" applyAlignment="1">
      <alignment horizontal="right" vertical="top" wrapText="1"/>
    </xf>
    <xf numFmtId="49" fontId="2" fillId="2" borderId="1" xfId="0" applyNumberFormat="1" applyFont="1" applyFill="1" applyBorder="1" applyAlignment="1">
      <alignment horizontal="left" vertical="top" wrapText="1"/>
    </xf>
    <xf numFmtId="4" fontId="16" fillId="2" borderId="1" xfId="0" applyNumberFormat="1" applyFont="1" applyFill="1" applyBorder="1" applyAlignment="1">
      <alignment horizontal="right" vertical="top" wrapText="1"/>
    </xf>
    <xf numFmtId="168" fontId="20" fillId="2" borderId="1" xfId="0" applyNumberFormat="1" applyFont="1" applyFill="1" applyBorder="1" applyAlignment="1">
      <alignment horizontal="right" vertical="top" wrapText="1"/>
    </xf>
    <xf numFmtId="4" fontId="20" fillId="2" borderId="1" xfId="0" applyNumberFormat="1" applyFont="1" applyFill="1" applyBorder="1" applyAlignment="1">
      <alignment horizontal="right" vertical="top" wrapText="1"/>
    </xf>
    <xf numFmtId="168" fontId="16" fillId="2" borderId="1" xfId="0" applyNumberFormat="1" applyFont="1" applyFill="1" applyBorder="1" applyAlignment="1">
      <alignment horizontal="right" vertical="top"/>
    </xf>
    <xf numFmtId="165" fontId="16" fillId="2" borderId="1" xfId="0" applyNumberFormat="1" applyFont="1" applyFill="1" applyBorder="1" applyAlignment="1">
      <alignment horizontal="right" vertical="top"/>
    </xf>
    <xf numFmtId="165" fontId="2" fillId="2" borderId="1" xfId="0" applyNumberFormat="1" applyFont="1" applyFill="1" applyBorder="1" applyAlignment="1">
      <alignment horizontal="right" vertical="top" wrapText="1"/>
    </xf>
    <xf numFmtId="4" fontId="16" fillId="2" borderId="1" xfId="0" applyNumberFormat="1" applyFont="1" applyFill="1" applyBorder="1" applyAlignment="1">
      <alignment horizontal="left" vertical="top" wrapText="1"/>
    </xf>
    <xf numFmtId="4" fontId="2" fillId="2" borderId="0" xfId="0" applyNumberFormat="1" applyFont="1" applyFill="1" applyAlignment="1">
      <alignment wrapText="1"/>
    </xf>
    <xf numFmtId="0" fontId="16" fillId="2" borderId="1" xfId="0" applyFont="1" applyFill="1" applyBorder="1" applyAlignment="1">
      <alignment horizontal="right" vertical="top" wrapText="1"/>
    </xf>
    <xf numFmtId="0" fontId="21" fillId="2" borderId="1" xfId="0" applyFont="1" applyFill="1" applyBorder="1" applyAlignment="1">
      <alignment horizontal="left" vertical="top" wrapText="1"/>
    </xf>
    <xf numFmtId="168" fontId="22" fillId="2" borderId="1" xfId="0" applyNumberFormat="1" applyFont="1" applyFill="1" applyBorder="1" applyAlignment="1">
      <alignment horizontal="right" vertical="top" wrapText="1"/>
    </xf>
    <xf numFmtId="0" fontId="22" fillId="2" borderId="1" xfId="0" applyFont="1" applyFill="1" applyBorder="1" applyAlignment="1">
      <alignment horizontal="left" vertical="top" wrapText="1"/>
    </xf>
    <xf numFmtId="0" fontId="22" fillId="2" borderId="1" xfId="0" applyFont="1" applyFill="1" applyBorder="1" applyAlignment="1">
      <alignment horizontal="right" vertical="top" wrapText="1"/>
    </xf>
    <xf numFmtId="4" fontId="22" fillId="2" borderId="1" xfId="0" applyNumberFormat="1" applyFont="1" applyFill="1" applyBorder="1" applyAlignment="1">
      <alignment horizontal="right" vertical="top" wrapText="1"/>
    </xf>
    <xf numFmtId="49" fontId="16" fillId="2" borderId="1" xfId="0" applyNumberFormat="1" applyFont="1" applyFill="1" applyBorder="1" applyAlignment="1">
      <alignment horizontal="right" vertical="top" wrapText="1"/>
    </xf>
    <xf numFmtId="0" fontId="17" fillId="4" borderId="1" xfId="0" applyFont="1" applyFill="1" applyBorder="1" applyAlignment="1">
      <alignment horizontal="left" vertical="top" wrapText="1"/>
    </xf>
    <xf numFmtId="0" fontId="2" fillId="4" borderId="1" xfId="0" applyFont="1" applyFill="1" applyBorder="1" applyAlignment="1">
      <alignment horizontal="left" vertical="top"/>
    </xf>
    <xf numFmtId="168" fontId="16" fillId="4" borderId="1" xfId="0" applyNumberFormat="1" applyFont="1" applyFill="1" applyBorder="1" applyAlignment="1">
      <alignment horizontal="right" vertical="top" wrapText="1"/>
    </xf>
    <xf numFmtId="0" fontId="2" fillId="4" borderId="1" xfId="0" applyFont="1" applyFill="1" applyBorder="1"/>
    <xf numFmtId="0" fontId="11" fillId="2" borderId="1" xfId="0" applyFont="1" applyFill="1" applyBorder="1"/>
    <xf numFmtId="0" fontId="12" fillId="2" borderId="1" xfId="0" applyFont="1" applyFill="1" applyBorder="1" applyAlignment="1">
      <alignment horizontal="left" vertical="top" wrapText="1"/>
    </xf>
    <xf numFmtId="0" fontId="10" fillId="2" borderId="1" xfId="0" applyFont="1" applyFill="1" applyBorder="1" applyAlignment="1">
      <alignment wrapText="1"/>
    </xf>
    <xf numFmtId="0" fontId="4" fillId="2" borderId="1" xfId="0" applyFont="1" applyFill="1" applyBorder="1" applyAlignment="1">
      <alignment wrapText="1"/>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4" fillId="2" borderId="1" xfId="0" applyFont="1" applyFill="1" applyBorder="1" applyAlignment="1">
      <alignment vertical="center" wrapText="1"/>
    </xf>
    <xf numFmtId="49" fontId="6" fillId="2" borderId="1" xfId="0" applyNumberFormat="1" applyFont="1" applyFill="1" applyBorder="1" applyAlignment="1">
      <alignment horizontal="left" vertical="top" wrapText="1"/>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2" borderId="2" xfId="0" applyFont="1" applyFill="1" applyBorder="1" applyAlignment="1">
      <alignment wrapText="1"/>
    </xf>
    <xf numFmtId="0" fontId="5" fillId="2" borderId="8" xfId="0" applyFont="1" applyFill="1" applyBorder="1" applyAlignment="1">
      <alignment vertical="top" wrapText="1"/>
    </xf>
    <xf numFmtId="0" fontId="5" fillId="2" borderId="1" xfId="0" applyFont="1" applyFill="1" applyBorder="1" applyAlignment="1">
      <alignment vertical="top" wrapText="1"/>
    </xf>
    <xf numFmtId="0" fontId="4" fillId="2" borderId="2" xfId="0" applyFont="1" applyFill="1" applyBorder="1" applyAlignment="1" applyProtection="1">
      <alignment horizontal="left" vertical="top" wrapText="1"/>
      <protection locked="0"/>
    </xf>
    <xf numFmtId="0" fontId="11" fillId="2" borderId="4" xfId="0" applyFont="1" applyFill="1" applyBorder="1"/>
    <xf numFmtId="0" fontId="4" fillId="2" borderId="4" xfId="0" applyFont="1" applyFill="1" applyBorder="1" applyAlignment="1">
      <alignment wrapText="1"/>
    </xf>
    <xf numFmtId="0" fontId="5" fillId="2" borderId="1" xfId="0" applyFont="1" applyFill="1" applyBorder="1" applyAlignment="1">
      <alignment horizontal="left" wrapText="1"/>
    </xf>
    <xf numFmtId="4" fontId="6" fillId="2" borderId="1" xfId="0" applyNumberFormat="1" applyFont="1" applyFill="1" applyBorder="1" applyAlignment="1">
      <alignment horizontal="left" vertical="top" wrapText="1"/>
    </xf>
    <xf numFmtId="0" fontId="4" fillId="2" borderId="1" xfId="0" applyFont="1" applyFill="1" applyBorder="1" applyAlignment="1">
      <alignment horizontal="left" vertical="center" wrapText="1"/>
    </xf>
    <xf numFmtId="14" fontId="4" fillId="2" borderId="1" xfId="0" applyNumberFormat="1" applyFont="1" applyFill="1" applyBorder="1" applyAlignment="1">
      <alignment horizontal="left" vertical="top" wrapText="1"/>
    </xf>
    <xf numFmtId="4" fontId="5" fillId="2" borderId="5" xfId="0" applyNumberFormat="1" applyFont="1" applyFill="1" applyBorder="1" applyAlignment="1">
      <alignment horizontal="left" vertical="top" wrapText="1"/>
    </xf>
    <xf numFmtId="0" fontId="4" fillId="0" borderId="1" xfId="0" applyFont="1" applyBorder="1" applyAlignment="1">
      <alignment horizontal="center" vertical="center" wrapText="1"/>
    </xf>
    <xf numFmtId="0" fontId="10" fillId="0" borderId="1" xfId="0" applyFont="1" applyBorder="1" applyAlignment="1">
      <alignment horizontal="left" wrapText="1"/>
    </xf>
    <xf numFmtId="4" fontId="4" fillId="2" borderId="1" xfId="0" applyNumberFormat="1" applyFont="1" applyFill="1" applyBorder="1" applyAlignment="1">
      <alignment horizontal="left" vertical="top" wrapText="1"/>
    </xf>
    <xf numFmtId="4" fontId="5" fillId="2" borderId="1" xfId="0" applyNumberFormat="1" applyFont="1" applyFill="1" applyBorder="1" applyAlignment="1">
      <alignment horizontal="left" vertical="top" wrapText="1"/>
    </xf>
    <xf numFmtId="0" fontId="5" fillId="2" borderId="5" xfId="0" applyFont="1" applyFill="1" applyBorder="1" applyAlignment="1">
      <alignment horizontal="left" vertical="top" wrapText="1"/>
    </xf>
    <xf numFmtId="0" fontId="4" fillId="2" borderId="1" xfId="0" applyFont="1" applyFill="1" applyBorder="1" applyAlignment="1">
      <alignment horizontal="left" wrapText="1"/>
    </xf>
    <xf numFmtId="0" fontId="2" fillId="0" borderId="0" xfId="0" applyFont="1" applyAlignment="1">
      <alignment horizontal="center" vertical="center" wrapText="1"/>
    </xf>
    <xf numFmtId="0" fontId="16" fillId="0" borderId="1" xfId="0" applyFont="1" applyBorder="1" applyAlignment="1">
      <alignment wrapText="1"/>
    </xf>
    <xf numFmtId="0" fontId="16" fillId="0" borderId="1" xfId="0" applyFont="1" applyBorder="1" applyAlignment="1">
      <alignment horizontal="left" wrapText="1"/>
    </xf>
    <xf numFmtId="0" fontId="16" fillId="5" borderId="1" xfId="0" applyFont="1" applyFill="1" applyBorder="1" applyAlignment="1">
      <alignment vertical="center" wrapText="1"/>
    </xf>
    <xf numFmtId="165" fontId="16" fillId="5" borderId="1" xfId="0" applyNumberFormat="1" applyFont="1" applyFill="1" applyBorder="1" applyAlignment="1">
      <alignment vertical="center" wrapText="1"/>
    </xf>
    <xf numFmtId="165" fontId="16" fillId="2" borderId="1" xfId="0" applyNumberFormat="1" applyFont="1" applyFill="1" applyBorder="1" applyAlignment="1">
      <alignment vertical="center" wrapText="1"/>
    </xf>
    <xf numFmtId="165" fontId="20" fillId="2" borderId="1" xfId="0" applyNumberFormat="1" applyFont="1" applyFill="1" applyBorder="1" applyAlignment="1">
      <alignment horizontal="right" vertical="top" wrapText="1"/>
    </xf>
    <xf numFmtId="0" fontId="10" fillId="2" borderId="1" xfId="0" applyFont="1" applyFill="1" applyBorder="1" applyAlignment="1">
      <alignment horizontal="left" vertical="center" wrapText="1"/>
    </xf>
    <xf numFmtId="165" fontId="5" fillId="2" borderId="1" xfId="0" applyNumberFormat="1" applyFont="1" applyFill="1" applyBorder="1" applyAlignment="1">
      <alignment horizontal="left" vertical="top" wrapText="1"/>
    </xf>
    <xf numFmtId="170" fontId="5" fillId="2" borderId="1" xfId="0" applyNumberFormat="1" applyFont="1" applyFill="1" applyBorder="1" applyAlignment="1">
      <alignment horizontal="left" vertical="top" wrapText="1"/>
    </xf>
    <xf numFmtId="0" fontId="2" fillId="0" borderId="0" xfId="0" applyFont="1" applyAlignment="1">
      <alignment horizontal="center"/>
    </xf>
    <xf numFmtId="0" fontId="15" fillId="0" borderId="0" xfId="0" applyFont="1" applyAlignment="1">
      <alignment horizont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right" vertical="top" wrapText="1"/>
    </xf>
    <xf numFmtId="49" fontId="2" fillId="2" borderId="1" xfId="0" applyNumberFormat="1" applyFont="1" applyFill="1" applyBorder="1" applyAlignment="1">
      <alignment horizontal="right"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17" fillId="2" borderId="1" xfId="0" applyFont="1" applyFill="1" applyBorder="1" applyAlignment="1">
      <alignment horizontal="left" vertical="center" wrapText="1"/>
    </xf>
    <xf numFmtId="0" fontId="2" fillId="2" borderId="2"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49" fontId="4" fillId="2" borderId="1" xfId="0" applyNumberFormat="1" applyFont="1" applyFill="1" applyBorder="1" applyAlignment="1">
      <alignment horizontal="left" vertical="top" wrapText="1"/>
    </xf>
    <xf numFmtId="49" fontId="4" fillId="2" borderId="1" xfId="0" applyNumberFormat="1" applyFont="1" applyFill="1" applyBorder="1" applyAlignment="1">
      <alignment wrapText="1"/>
    </xf>
    <xf numFmtId="49" fontId="5" fillId="2" borderId="1" xfId="6" applyNumberFormat="1" applyFont="1" applyFill="1" applyBorder="1" applyAlignment="1" applyProtection="1">
      <alignment horizontal="left" vertical="top" wrapText="1"/>
    </xf>
    <xf numFmtId="0" fontId="10" fillId="2" borderId="1" xfId="0" applyFont="1" applyFill="1" applyBorder="1" applyAlignment="1">
      <alignment horizontal="left" vertical="top" wrapText="1"/>
    </xf>
    <xf numFmtId="49" fontId="4" fillId="2" borderId="4" xfId="0" applyNumberFormat="1" applyFont="1" applyFill="1" applyBorder="1" applyAlignment="1">
      <alignment horizontal="left" vertical="top" wrapText="1"/>
    </xf>
    <xf numFmtId="0" fontId="23" fillId="2" borderId="1" xfId="0" applyFont="1" applyFill="1" applyBorder="1" applyAlignment="1">
      <alignment horizontal="left" vertical="top" wrapText="1"/>
    </xf>
    <xf numFmtId="1" fontId="5" fillId="2" borderId="1" xfId="0" applyNumberFormat="1" applyFont="1" applyFill="1" applyBorder="1" applyAlignment="1">
      <alignment horizontal="left" vertical="top" wrapText="1"/>
    </xf>
    <xf numFmtId="165" fontId="29" fillId="2" borderId="1" xfId="0" applyNumberFormat="1" applyFont="1" applyFill="1" applyBorder="1" applyAlignment="1">
      <alignment horizontal="right" vertical="top" wrapText="1"/>
    </xf>
    <xf numFmtId="49" fontId="29" fillId="2" borderId="1" xfId="0" applyNumberFormat="1" applyFont="1" applyFill="1" applyBorder="1" applyAlignment="1">
      <alignment horizontal="right" vertical="top" wrapText="1"/>
    </xf>
    <xf numFmtId="165" fontId="29" fillId="2" borderId="1" xfId="5" applyNumberFormat="1" applyFont="1" applyFill="1" applyBorder="1" applyAlignment="1" applyProtection="1">
      <alignment horizontal="right" vertical="top" shrinkToFit="1"/>
    </xf>
    <xf numFmtId="1" fontId="27" fillId="2" borderId="1" xfId="0" applyNumberFormat="1" applyFont="1" applyFill="1" applyBorder="1" applyAlignment="1">
      <alignment horizontal="right" vertical="top"/>
    </xf>
    <xf numFmtId="0" fontId="29" fillId="2" borderId="1" xfId="0" applyFont="1" applyFill="1" applyBorder="1" applyAlignment="1">
      <alignment horizontal="left" vertical="top" wrapText="1"/>
    </xf>
    <xf numFmtId="0" fontId="27" fillId="2" borderId="1" xfId="0" applyFont="1" applyFill="1" applyBorder="1" applyAlignment="1">
      <alignment horizontal="right" vertical="top" wrapText="1"/>
    </xf>
    <xf numFmtId="165" fontId="28" fillId="2" borderId="1" xfId="0" applyNumberFormat="1" applyFont="1" applyFill="1" applyBorder="1" applyAlignment="1">
      <alignment horizontal="right" vertical="top" wrapText="1"/>
    </xf>
    <xf numFmtId="0" fontId="28" fillId="2" borderId="1" xfId="0" applyFont="1" applyFill="1" applyBorder="1" applyAlignment="1">
      <alignment horizontal="right" vertical="top" wrapText="1"/>
    </xf>
    <xf numFmtId="2" fontId="27" fillId="2" borderId="1" xfId="0" applyNumberFormat="1" applyFont="1" applyFill="1" applyBorder="1" applyAlignment="1">
      <alignment horizontal="right" vertical="top" wrapText="1"/>
    </xf>
    <xf numFmtId="49" fontId="27" fillId="2" borderId="1" xfId="0" applyNumberFormat="1" applyFont="1" applyFill="1" applyBorder="1" applyAlignment="1">
      <alignment horizontal="right" vertical="top" wrapText="1"/>
    </xf>
    <xf numFmtId="165" fontId="27" fillId="2" borderId="1" xfId="0" applyNumberFormat="1" applyFont="1" applyFill="1" applyBorder="1" applyAlignment="1">
      <alignment horizontal="right" vertical="top" wrapText="1"/>
    </xf>
    <xf numFmtId="4" fontId="27" fillId="2" borderId="1" xfId="0" applyNumberFormat="1" applyFont="1" applyFill="1" applyBorder="1" applyAlignment="1">
      <alignment horizontal="right" vertical="top" wrapText="1"/>
    </xf>
    <xf numFmtId="165" fontId="27" fillId="2" borderId="4" xfId="0" applyNumberFormat="1" applyFont="1" applyFill="1" applyBorder="1" applyAlignment="1">
      <alignment horizontal="right" vertical="top" wrapText="1"/>
    </xf>
    <xf numFmtId="165" fontId="29" fillId="2" borderId="4" xfId="0" applyNumberFormat="1" applyFont="1" applyFill="1" applyBorder="1" applyAlignment="1">
      <alignment horizontal="right" vertical="top" shrinkToFit="1"/>
    </xf>
    <xf numFmtId="49" fontId="30" fillId="2" borderId="6" xfId="0" applyNumberFormat="1" applyFont="1" applyFill="1" applyBorder="1" applyAlignment="1">
      <alignment horizontal="right" vertical="top" wrapText="1"/>
    </xf>
    <xf numFmtId="166" fontId="27" fillId="2" borderId="1" xfId="0" applyNumberFormat="1" applyFont="1" applyFill="1" applyBorder="1" applyAlignment="1">
      <alignment horizontal="right" vertical="top" wrapText="1"/>
    </xf>
    <xf numFmtId="49" fontId="27" fillId="2" borderId="4" xfId="0" applyNumberFormat="1" applyFont="1" applyFill="1" applyBorder="1" applyAlignment="1">
      <alignment horizontal="right" vertical="top" wrapText="1"/>
    </xf>
    <xf numFmtId="0" fontId="27" fillId="2" borderId="4" xfId="0" applyFont="1" applyFill="1" applyBorder="1" applyAlignment="1">
      <alignment horizontal="right" vertical="top" wrapText="1"/>
    </xf>
    <xf numFmtId="165" fontId="31" fillId="2" borderId="1" xfId="0" applyNumberFormat="1" applyFont="1" applyFill="1" applyBorder="1" applyAlignment="1">
      <alignment horizontal="right" vertical="top" wrapText="1"/>
    </xf>
    <xf numFmtId="0" fontId="31" fillId="2" borderId="1" xfId="0" applyFont="1" applyFill="1" applyBorder="1" applyAlignment="1">
      <alignment horizontal="right" vertical="top" wrapText="1"/>
    </xf>
    <xf numFmtId="167" fontId="27" fillId="2" borderId="1" xfId="0" applyNumberFormat="1" applyFont="1" applyFill="1" applyBorder="1" applyAlignment="1">
      <alignment horizontal="right" vertical="top" wrapText="1"/>
    </xf>
    <xf numFmtId="167" fontId="29" fillId="2" borderId="1" xfId="0" applyNumberFormat="1" applyFont="1" applyFill="1" applyBorder="1" applyAlignment="1">
      <alignment horizontal="right" vertical="top" wrapText="1"/>
    </xf>
    <xf numFmtId="0" fontId="29" fillId="2" borderId="1" xfId="0" applyFont="1" applyFill="1" applyBorder="1" applyAlignment="1">
      <alignment horizontal="right" vertical="top" wrapText="1"/>
    </xf>
    <xf numFmtId="14" fontId="4" fillId="2" borderId="4" xfId="0" applyNumberFormat="1" applyFont="1" applyFill="1" applyBorder="1" applyAlignment="1">
      <alignment horizontal="left" vertical="top" wrapText="1"/>
    </xf>
    <xf numFmtId="1" fontId="4" fillId="2" borderId="1" xfId="0" applyNumberFormat="1" applyFont="1" applyFill="1" applyBorder="1" applyAlignment="1">
      <alignment horizontal="left" vertical="top" wrapText="1"/>
    </xf>
    <xf numFmtId="0" fontId="4" fillId="2" borderId="0" xfId="0" applyFont="1" applyFill="1" applyAlignment="1">
      <alignment horizontal="left" vertical="top" wrapText="1"/>
    </xf>
    <xf numFmtId="171" fontId="4" fillId="2" borderId="1" xfId="0" applyNumberFormat="1" applyFont="1" applyFill="1" applyBorder="1" applyAlignment="1">
      <alignment horizontal="left" vertical="top" wrapText="1"/>
    </xf>
    <xf numFmtId="10" fontId="4" fillId="2" borderId="1" xfId="0" applyNumberFormat="1" applyFont="1" applyFill="1" applyBorder="1" applyAlignment="1">
      <alignment horizontal="left" vertical="top" wrapText="1"/>
    </xf>
    <xf numFmtId="165" fontId="16" fillId="5" borderId="1" xfId="0" applyNumberFormat="1" applyFont="1" applyFill="1" applyBorder="1" applyAlignment="1">
      <alignment horizontal="right" vertical="top" wrapText="1"/>
    </xf>
    <xf numFmtId="165" fontId="16" fillId="2" borderId="1" xfId="0" applyNumberFormat="1" applyFont="1" applyFill="1" applyBorder="1" applyAlignment="1">
      <alignment horizontal="right" vertical="top" wrapText="1"/>
    </xf>
    <xf numFmtId="165" fontId="2" fillId="2" borderId="4" xfId="0" applyNumberFormat="1" applyFont="1" applyFill="1" applyBorder="1" applyAlignment="1">
      <alignment horizontal="right" vertical="top" wrapText="1"/>
    </xf>
    <xf numFmtId="49" fontId="2" fillId="2" borderId="4" xfId="0" applyNumberFormat="1" applyFont="1" applyFill="1" applyBorder="1" applyAlignment="1">
      <alignment horizontal="right" vertical="top" wrapText="1"/>
    </xf>
    <xf numFmtId="165" fontId="20" fillId="2" borderId="4" xfId="0" applyNumberFormat="1" applyFont="1" applyFill="1" applyBorder="1" applyAlignment="1">
      <alignment horizontal="right" vertical="top" wrapText="1"/>
    </xf>
    <xf numFmtId="165" fontId="21" fillId="2" borderId="1" xfId="0" applyNumberFormat="1" applyFont="1" applyFill="1" applyBorder="1" applyAlignment="1">
      <alignment horizontal="right" vertical="top" wrapText="1"/>
    </xf>
    <xf numFmtId="0" fontId="5" fillId="2" borderId="1" xfId="4" applyNumberFormat="1" applyFont="1" applyFill="1" applyBorder="1" applyAlignment="1" applyProtection="1">
      <alignment horizontal="left" vertical="top" wrapText="1"/>
    </xf>
    <xf numFmtId="165" fontId="4" fillId="2" borderId="1" xfId="0" applyNumberFormat="1" applyFont="1" applyFill="1" applyBorder="1" applyAlignment="1">
      <alignment horizontal="left" vertical="top" wrapText="1"/>
    </xf>
    <xf numFmtId="0" fontId="5" fillId="2" borderId="1" xfId="7" applyNumberFormat="1" applyFont="1" applyFill="1" applyBorder="1" applyAlignment="1" applyProtection="1">
      <alignment horizontal="left" vertical="top" wrapText="1"/>
    </xf>
    <xf numFmtId="0" fontId="10" fillId="5" borderId="1" xfId="0" applyFont="1" applyFill="1" applyBorder="1" applyAlignment="1">
      <alignment horizontal="left" vertical="top" wrapText="1"/>
    </xf>
    <xf numFmtId="10" fontId="4" fillId="2" borderId="2" xfId="0" applyNumberFormat="1" applyFont="1" applyFill="1" applyBorder="1" applyAlignment="1">
      <alignment horizontal="left" vertical="top" wrapText="1"/>
    </xf>
    <xf numFmtId="9" fontId="4" fillId="2" borderId="1" xfId="0" applyNumberFormat="1" applyFont="1" applyFill="1" applyBorder="1" applyAlignment="1">
      <alignment horizontal="left" vertical="top" wrapText="1"/>
    </xf>
    <xf numFmtId="14" fontId="4" fillId="2" borderId="3" xfId="0" applyNumberFormat="1" applyFont="1" applyFill="1" applyBorder="1" applyAlignment="1">
      <alignment horizontal="left" vertical="top" wrapText="1"/>
    </xf>
    <xf numFmtId="0" fontId="4" fillId="2" borderId="0" xfId="0" applyFont="1" applyFill="1" applyBorder="1" applyAlignment="1">
      <alignment horizontal="left" vertical="top" wrapText="1"/>
    </xf>
    <xf numFmtId="1" fontId="4" fillId="2" borderId="2" xfId="0" applyNumberFormat="1" applyFont="1" applyFill="1" applyBorder="1" applyAlignment="1">
      <alignment horizontal="left" vertical="top" wrapText="1"/>
    </xf>
    <xf numFmtId="9" fontId="4" fillId="2" borderId="2" xfId="0" applyNumberFormat="1" applyFont="1" applyFill="1" applyBorder="1" applyAlignment="1">
      <alignment horizontal="left" vertical="top" wrapText="1"/>
    </xf>
    <xf numFmtId="0" fontId="24" fillId="2" borderId="0" xfId="0" applyFont="1" applyFill="1" applyAlignment="1">
      <alignment horizontal="left" vertical="top" wrapText="1"/>
    </xf>
    <xf numFmtId="3" fontId="4" fillId="2" borderId="4" xfId="0" applyNumberFormat="1" applyFont="1" applyFill="1" applyBorder="1" applyAlignment="1">
      <alignment horizontal="left" vertical="top" wrapText="1"/>
    </xf>
    <xf numFmtId="1" fontId="25" fillId="2" borderId="15" xfId="0" applyNumberFormat="1" applyFont="1" applyFill="1" applyBorder="1" applyAlignment="1">
      <alignment horizontal="left" vertical="top" wrapText="1"/>
    </xf>
    <xf numFmtId="0" fontId="23" fillId="2" borderId="0" xfId="0" applyFont="1" applyFill="1" applyBorder="1" applyAlignment="1">
      <alignment horizontal="left" vertical="top" wrapText="1"/>
    </xf>
    <xf numFmtId="0" fontId="4" fillId="4" borderId="1" xfId="0" applyFont="1" applyFill="1" applyBorder="1" applyAlignment="1">
      <alignment horizontal="left" vertical="top"/>
    </xf>
    <xf numFmtId="0" fontId="4" fillId="2" borderId="1" xfId="0" applyFont="1" applyFill="1" applyBorder="1" applyAlignment="1">
      <alignment horizontal="left" vertical="top"/>
    </xf>
    <xf numFmtId="43" fontId="4" fillId="2" borderId="1" xfId="0" applyNumberFormat="1" applyFont="1" applyFill="1" applyBorder="1" applyAlignment="1">
      <alignment horizontal="left" vertical="top" wrapText="1"/>
    </xf>
    <xf numFmtId="4" fontId="10" fillId="2" borderId="1" xfId="0" applyNumberFormat="1" applyFont="1" applyFill="1" applyBorder="1" applyAlignment="1">
      <alignment horizontal="left" vertical="top" wrapText="1"/>
    </xf>
    <xf numFmtId="9" fontId="5"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left" vertical="top" wrapText="1"/>
    </xf>
    <xf numFmtId="0" fontId="32" fillId="2" borderId="1" xfId="0" applyFont="1" applyFill="1" applyBorder="1" applyAlignment="1">
      <alignment horizontal="left" vertical="top" wrapText="1"/>
    </xf>
    <xf numFmtId="43" fontId="10" fillId="2" borderId="1" xfId="0" applyNumberFormat="1" applyFont="1" applyFill="1" applyBorder="1" applyAlignment="1">
      <alignment horizontal="left" vertical="top" wrapText="1"/>
    </xf>
    <xf numFmtId="164" fontId="10"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left" vertical="top" wrapText="1"/>
    </xf>
    <xf numFmtId="0" fontId="33" fillId="2" borderId="1" xfId="0" applyFont="1" applyFill="1" applyBorder="1" applyAlignment="1">
      <alignment horizontal="left" vertical="top" wrapText="1"/>
    </xf>
    <xf numFmtId="0" fontId="16" fillId="2" borderId="1" xfId="0" applyFont="1" applyFill="1" applyBorder="1" applyAlignment="1">
      <alignment horizontal="left" vertical="top"/>
    </xf>
    <xf numFmtId="0" fontId="10" fillId="2" borderId="1" xfId="0" applyFont="1" applyFill="1" applyBorder="1" applyAlignment="1">
      <alignment horizontal="left" vertical="top"/>
    </xf>
    <xf numFmtId="0" fontId="16" fillId="2" borderId="1" xfId="0" applyFont="1" applyFill="1" applyBorder="1" applyAlignment="1">
      <alignment horizontal="right" vertical="top"/>
    </xf>
    <xf numFmtId="0" fontId="2" fillId="2" borderId="0" xfId="0" applyFont="1" applyFill="1" applyAlignment="1">
      <alignment horizontal="right" vertical="top"/>
    </xf>
    <xf numFmtId="0" fontId="2" fillId="0" borderId="0" xfId="0" applyFont="1" applyAlignment="1">
      <alignment horizontal="right" vertical="top"/>
    </xf>
    <xf numFmtId="0" fontId="34" fillId="2" borderId="11" xfId="0" applyFont="1" applyFill="1" applyBorder="1" applyAlignment="1">
      <alignment vertical="center" wrapText="1"/>
    </xf>
    <xf numFmtId="0" fontId="34" fillId="2" borderId="1" xfId="0" applyFont="1" applyFill="1" applyBorder="1" applyAlignment="1">
      <alignment horizontal="left" vertical="center" wrapText="1"/>
    </xf>
    <xf numFmtId="0" fontId="5" fillId="2" borderId="1" xfId="0" applyFont="1" applyFill="1" applyBorder="1" applyAlignment="1">
      <alignment horizontal="center" wrapText="1"/>
    </xf>
    <xf numFmtId="166" fontId="4" fillId="2" borderId="1" xfId="0" applyNumberFormat="1" applyFont="1" applyFill="1" applyBorder="1" applyAlignment="1">
      <alignment horizontal="right" vertical="top" wrapText="1"/>
    </xf>
    <xf numFmtId="49" fontId="4" fillId="2" borderId="2" xfId="0" applyNumberFormat="1" applyFont="1" applyFill="1" applyBorder="1" applyAlignment="1">
      <alignment horizontal="right" vertical="top" wrapText="1"/>
    </xf>
    <xf numFmtId="0" fontId="5" fillId="2" borderId="12" xfId="0" applyFont="1" applyFill="1" applyBorder="1" applyAlignment="1">
      <alignment vertical="top" wrapText="1"/>
    </xf>
    <xf numFmtId="4" fontId="4" fillId="2" borderId="1" xfId="0" applyNumberFormat="1" applyFont="1" applyFill="1" applyBorder="1" applyAlignment="1">
      <alignment wrapText="1"/>
    </xf>
    <xf numFmtId="0" fontId="4" fillId="3" borderId="1" xfId="0" applyFont="1" applyFill="1" applyBorder="1" applyAlignment="1">
      <alignment horizontal="left"/>
    </xf>
    <xf numFmtId="0" fontId="11" fillId="2" borderId="1" xfId="0" applyFont="1" applyFill="1" applyBorder="1" applyAlignment="1">
      <alignment horizontal="left"/>
    </xf>
    <xf numFmtId="14" fontId="6" fillId="2" borderId="1" xfId="0" applyNumberFormat="1" applyFont="1" applyFill="1" applyBorder="1" applyAlignment="1">
      <alignment horizontal="left" vertical="top" wrapText="1"/>
    </xf>
    <xf numFmtId="0" fontId="10" fillId="2" borderId="1" xfId="0" applyFont="1" applyFill="1" applyBorder="1" applyAlignment="1">
      <alignment horizontal="left" wrapText="1"/>
    </xf>
    <xf numFmtId="0" fontId="4" fillId="2" borderId="4" xfId="0" applyFont="1" applyFill="1" applyBorder="1" applyAlignment="1">
      <alignment horizontal="left" vertical="center" wrapText="1"/>
    </xf>
    <xf numFmtId="10" fontId="4" fillId="2" borderId="4" xfId="0" applyNumberFormat="1" applyFont="1" applyFill="1" applyBorder="1" applyAlignment="1">
      <alignment horizontal="left" vertical="center" wrapText="1"/>
    </xf>
    <xf numFmtId="0" fontId="4" fillId="2" borderId="2" xfId="0" applyFont="1" applyFill="1" applyBorder="1" applyAlignment="1">
      <alignment horizontal="left" wrapText="1"/>
    </xf>
    <xf numFmtId="0" fontId="4" fillId="2" borderId="1" xfId="0" applyFont="1" applyFill="1" applyBorder="1" applyAlignment="1">
      <alignment horizontal="left" vertical="center"/>
    </xf>
    <xf numFmtId="0" fontId="4" fillId="2" borderId="1" xfId="0" applyFont="1" applyFill="1" applyBorder="1" applyAlignment="1" applyProtection="1">
      <alignment horizontal="left" vertical="top" wrapText="1"/>
      <protection locked="0"/>
    </xf>
    <xf numFmtId="0" fontId="4" fillId="2" borderId="7" xfId="0" applyFont="1" applyFill="1" applyBorder="1" applyAlignment="1">
      <alignment horizontal="left" vertical="top" wrapText="1"/>
    </xf>
    <xf numFmtId="0" fontId="4" fillId="2" borderId="7" xfId="0" applyFont="1" applyFill="1" applyBorder="1" applyAlignment="1">
      <alignment horizontal="left" vertical="center"/>
    </xf>
    <xf numFmtId="0" fontId="11" fillId="2" borderId="4" xfId="0" applyFont="1" applyFill="1" applyBorder="1" applyAlignment="1">
      <alignment horizontal="left"/>
    </xf>
    <xf numFmtId="0" fontId="4" fillId="2" borderId="4" xfId="0" applyFont="1" applyFill="1" applyBorder="1" applyAlignment="1">
      <alignment horizontal="left" wrapText="1"/>
    </xf>
    <xf numFmtId="0" fontId="29" fillId="0" borderId="1" xfId="0" applyFont="1" applyBorder="1" applyAlignment="1">
      <alignment horizontal="left" vertical="top" wrapText="1"/>
    </xf>
    <xf numFmtId="0" fontId="35" fillId="2" borderId="1" xfId="0" applyFont="1" applyFill="1" applyBorder="1" applyAlignment="1">
      <alignment horizontal="left" vertical="top" wrapText="1"/>
    </xf>
    <xf numFmtId="0" fontId="29" fillId="2" borderId="1" xfId="4" applyNumberFormat="1" applyFont="1" applyFill="1" applyBorder="1" applyAlignment="1" applyProtection="1">
      <alignment horizontal="left" vertical="top" wrapText="1"/>
    </xf>
    <xf numFmtId="0" fontId="29" fillId="2" borderId="1" xfId="7" applyNumberFormat="1" applyFont="1" applyFill="1" applyBorder="1" applyAlignment="1" applyProtection="1">
      <alignment horizontal="left" vertical="top" wrapText="1"/>
    </xf>
    <xf numFmtId="165" fontId="29" fillId="0" borderId="1" xfId="0" applyNumberFormat="1" applyFont="1" applyBorder="1" applyAlignment="1">
      <alignment horizontal="right" vertical="top" wrapText="1"/>
    </xf>
    <xf numFmtId="0" fontId="0" fillId="0" borderId="1" xfId="0" applyBorder="1"/>
    <xf numFmtId="0" fontId="16" fillId="0" borderId="1" xfId="0" applyFont="1" applyBorder="1" applyAlignment="1">
      <alignment horizontal="left" vertical="top" wrapText="1"/>
    </xf>
    <xf numFmtId="165" fontId="36" fillId="0" borderId="1" xfId="0" applyNumberFormat="1" applyFont="1" applyBorder="1" applyAlignment="1">
      <alignment horizontal="right" vertical="top" wrapText="1"/>
    </xf>
    <xf numFmtId="0" fontId="2" fillId="0" borderId="1" xfId="0" applyFont="1" applyBorder="1" applyAlignment="1">
      <alignment horizontal="left" vertical="top" wrapText="1"/>
    </xf>
    <xf numFmtId="166" fontId="2" fillId="0" borderId="1" xfId="0" applyNumberFormat="1" applyFont="1" applyBorder="1" applyAlignment="1">
      <alignment horizontal="right" vertical="top" wrapText="1"/>
    </xf>
    <xf numFmtId="166" fontId="16" fillId="0" borderId="1" xfId="0" applyNumberFormat="1" applyFont="1" applyBorder="1" applyAlignment="1">
      <alignment wrapText="1"/>
    </xf>
    <xf numFmtId="166" fontId="2" fillId="0" borderId="1" xfId="0" applyNumberFormat="1" applyFont="1" applyBorder="1" applyAlignment="1">
      <alignment wrapText="1"/>
    </xf>
    <xf numFmtId="0" fontId="2" fillId="0" borderId="1" xfId="0" applyFont="1" applyBorder="1" applyAlignment="1">
      <alignment wrapText="1"/>
    </xf>
    <xf numFmtId="0" fontId="20" fillId="2" borderId="16" xfId="0" applyFont="1" applyFill="1" applyBorder="1" applyAlignment="1">
      <alignment vertical="top" wrapText="1"/>
    </xf>
    <xf numFmtId="0" fontId="20" fillId="2" borderId="17" xfId="0" applyFont="1" applyFill="1" applyBorder="1" applyAlignment="1">
      <alignment vertical="top" wrapText="1"/>
    </xf>
    <xf numFmtId="0" fontId="2" fillId="0" borderId="0" xfId="0" applyFont="1" applyAlignment="1">
      <alignment horizontal="right"/>
    </xf>
    <xf numFmtId="0" fontId="2" fillId="0" borderId="1" xfId="0" applyFont="1" applyBorder="1" applyAlignment="1">
      <alignment horizontal="center"/>
    </xf>
    <xf numFmtId="0" fontId="4" fillId="0" borderId="1" xfId="0" applyFont="1" applyBorder="1" applyAlignment="1">
      <alignment horizontal="center"/>
    </xf>
    <xf numFmtId="0" fontId="0" fillId="0" borderId="0" xfId="0" applyFont="1" applyAlignment="1">
      <alignment horizontal="center"/>
    </xf>
    <xf numFmtId="0" fontId="2" fillId="0" borderId="0" xfId="0" applyFont="1" applyAlignment="1">
      <alignment horizontal="right" wrapText="1"/>
    </xf>
    <xf numFmtId="0" fontId="2" fillId="0" borderId="0" xfId="0" applyFont="1" applyAlignment="1">
      <alignment horizontal="center"/>
    </xf>
    <xf numFmtId="0" fontId="2" fillId="0" borderId="0" xfId="0" applyFont="1" applyBorder="1" applyAlignment="1">
      <alignment horizont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right" vertical="top" wrapText="1"/>
    </xf>
    <xf numFmtId="0" fontId="0" fillId="0" borderId="0" xfId="0" applyAlignment="1">
      <alignment wrapText="1"/>
    </xf>
    <xf numFmtId="0" fontId="2" fillId="2" borderId="2"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14" fontId="4" fillId="2" borderId="2" xfId="0" applyNumberFormat="1" applyFont="1" applyFill="1" applyBorder="1" applyAlignment="1">
      <alignment horizontal="left" vertical="top" wrapText="1"/>
    </xf>
    <xf numFmtId="14" fontId="4" fillId="2" borderId="3" xfId="0" applyNumberFormat="1" applyFont="1" applyFill="1" applyBorder="1" applyAlignment="1">
      <alignment horizontal="left" vertical="top" wrapText="1"/>
    </xf>
    <xf numFmtId="14" fontId="4" fillId="2" borderId="4" xfId="0" applyNumberFormat="1" applyFont="1" applyFill="1" applyBorder="1" applyAlignment="1">
      <alignment horizontal="left" vertical="top" wrapText="1"/>
    </xf>
    <xf numFmtId="0" fontId="4" fillId="2" borderId="3" xfId="0" applyFont="1" applyFill="1" applyBorder="1" applyAlignment="1">
      <alignment horizontal="left" vertical="top" wrapText="1"/>
    </xf>
    <xf numFmtId="49" fontId="4" fillId="2" borderId="2" xfId="0" applyNumberFormat="1" applyFont="1" applyFill="1" applyBorder="1" applyAlignment="1">
      <alignment horizontal="left" vertical="top" wrapText="1"/>
    </xf>
    <xf numFmtId="49" fontId="4" fillId="2" borderId="4" xfId="0" applyNumberFormat="1" applyFont="1" applyFill="1" applyBorder="1" applyAlignment="1">
      <alignment horizontal="left" vertical="top" wrapText="1"/>
    </xf>
    <xf numFmtId="0" fontId="4" fillId="2" borderId="14" xfId="0" applyFont="1" applyFill="1" applyBorder="1" applyAlignment="1">
      <alignment horizontal="left" vertical="top" wrapText="1"/>
    </xf>
    <xf numFmtId="165" fontId="27" fillId="2" borderId="2" xfId="0" applyNumberFormat="1" applyFont="1" applyFill="1" applyBorder="1" applyAlignment="1">
      <alignment horizontal="right" vertical="top" wrapText="1"/>
    </xf>
    <xf numFmtId="165" fontId="27" fillId="2" borderId="4" xfId="0" applyNumberFormat="1" applyFont="1" applyFill="1" applyBorder="1" applyAlignment="1">
      <alignment horizontal="right" vertical="top" wrapText="1"/>
    </xf>
    <xf numFmtId="165" fontId="29" fillId="2" borderId="2" xfId="0" applyNumberFormat="1" applyFont="1" applyFill="1" applyBorder="1" applyAlignment="1">
      <alignment horizontal="right" vertical="top" shrinkToFit="1"/>
    </xf>
    <xf numFmtId="165" fontId="29" fillId="2" borderId="4" xfId="0" applyNumberFormat="1" applyFont="1" applyFill="1" applyBorder="1" applyAlignment="1">
      <alignment horizontal="right" vertical="top" shrinkToFit="1"/>
    </xf>
    <xf numFmtId="49" fontId="27" fillId="2" borderId="2" xfId="0" applyNumberFormat="1" applyFont="1" applyFill="1" applyBorder="1" applyAlignment="1">
      <alignment horizontal="right" vertical="top" wrapText="1"/>
    </xf>
    <xf numFmtId="49" fontId="27" fillId="2" borderId="4" xfId="0" applyNumberFormat="1" applyFont="1" applyFill="1" applyBorder="1" applyAlignment="1">
      <alignment horizontal="right" vertical="top" wrapText="1"/>
    </xf>
    <xf numFmtId="0" fontId="4" fillId="2" borderId="7"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4" fontId="2" fillId="2" borderId="2" xfId="0" applyNumberFormat="1" applyFont="1" applyFill="1" applyBorder="1" applyAlignment="1">
      <alignment horizontal="right" vertical="top" wrapText="1"/>
    </xf>
    <xf numFmtId="4" fontId="2" fillId="2" borderId="4" xfId="0" applyNumberFormat="1" applyFont="1" applyFill="1" applyBorder="1" applyAlignment="1">
      <alignment horizontal="right" vertical="top" wrapText="1"/>
    </xf>
    <xf numFmtId="165" fontId="2" fillId="2" borderId="2" xfId="0" applyNumberFormat="1" applyFont="1" applyFill="1" applyBorder="1" applyAlignment="1">
      <alignment horizontal="right" vertical="top" wrapText="1"/>
    </xf>
    <xf numFmtId="165" fontId="2" fillId="2" borderId="4" xfId="0" applyNumberFormat="1" applyFont="1" applyFill="1" applyBorder="1" applyAlignment="1">
      <alignment horizontal="right" vertical="top" wrapText="1"/>
    </xf>
    <xf numFmtId="165" fontId="29" fillId="2" borderId="3" xfId="0" applyNumberFormat="1" applyFont="1" applyFill="1" applyBorder="1" applyAlignment="1">
      <alignment horizontal="right" vertical="top" shrinkToFit="1"/>
    </xf>
    <xf numFmtId="0" fontId="27" fillId="2" borderId="2" xfId="0" applyFont="1" applyFill="1" applyBorder="1" applyAlignment="1">
      <alignment horizontal="right" vertical="top" wrapText="1"/>
    </xf>
    <xf numFmtId="0" fontId="27" fillId="2" borderId="3" xfId="0" applyFont="1" applyFill="1" applyBorder="1" applyAlignment="1">
      <alignment horizontal="right" vertical="top" wrapText="1"/>
    </xf>
    <xf numFmtId="0" fontId="27" fillId="2" borderId="4" xfId="0" applyFont="1" applyFill="1" applyBorder="1" applyAlignment="1">
      <alignment horizontal="right" vertical="top" wrapText="1"/>
    </xf>
    <xf numFmtId="165" fontId="27" fillId="2" borderId="3" xfId="0" applyNumberFormat="1" applyFont="1" applyFill="1" applyBorder="1" applyAlignment="1">
      <alignment horizontal="right" vertical="top" wrapText="1"/>
    </xf>
    <xf numFmtId="165" fontId="2" fillId="2" borderId="3" xfId="0" applyNumberFormat="1" applyFont="1" applyFill="1" applyBorder="1" applyAlignment="1">
      <alignment horizontal="right" vertical="top" wrapText="1"/>
    </xf>
    <xf numFmtId="49" fontId="4" fillId="2" borderId="3" xfId="0" applyNumberFormat="1" applyFont="1" applyFill="1" applyBorder="1" applyAlignment="1">
      <alignment horizontal="left" vertical="top" wrapText="1"/>
    </xf>
    <xf numFmtId="0" fontId="20" fillId="2" borderId="2" xfId="0" applyFont="1" applyFill="1" applyBorder="1" applyAlignment="1">
      <alignment horizontal="left" vertical="top" wrapText="1"/>
    </xf>
    <xf numFmtId="0" fontId="0" fillId="2" borderId="4" xfId="0" applyFont="1" applyFill="1" applyBorder="1" applyAlignment="1">
      <alignment horizontal="left" vertical="top" wrapText="1"/>
    </xf>
    <xf numFmtId="0" fontId="11" fillId="0" borderId="4" xfId="0" applyFont="1" applyBorder="1" applyAlignment="1">
      <alignment horizontal="left" vertical="top" wrapText="1"/>
    </xf>
    <xf numFmtId="0" fontId="2" fillId="2" borderId="3" xfId="0" applyFont="1" applyFill="1" applyBorder="1" applyAlignment="1">
      <alignment horizontal="left" vertical="top" wrapText="1"/>
    </xf>
    <xf numFmtId="4" fontId="2" fillId="2" borderId="3" xfId="0" applyNumberFormat="1" applyFont="1" applyFill="1" applyBorder="1" applyAlignment="1">
      <alignment horizontal="right" vertical="top" wrapText="1"/>
    </xf>
    <xf numFmtId="0" fontId="11" fillId="0" borderId="3" xfId="0" applyFont="1" applyBorder="1" applyAlignment="1">
      <alignment horizontal="left" vertical="top" wrapText="1"/>
    </xf>
    <xf numFmtId="9" fontId="4" fillId="2" borderId="2" xfId="0" applyNumberFormat="1" applyFont="1" applyFill="1" applyBorder="1" applyAlignment="1">
      <alignment horizontal="left" vertical="top" wrapText="1"/>
    </xf>
    <xf numFmtId="9" fontId="4" fillId="2" borderId="3" xfId="0" applyNumberFormat="1" applyFont="1" applyFill="1" applyBorder="1" applyAlignment="1">
      <alignment horizontal="left" vertical="top" wrapText="1"/>
    </xf>
    <xf numFmtId="9" fontId="4" fillId="2" borderId="4" xfId="0" applyNumberFormat="1" applyFont="1" applyFill="1" applyBorder="1" applyAlignment="1">
      <alignment horizontal="left" vertical="top" wrapText="1"/>
    </xf>
    <xf numFmtId="0" fontId="17" fillId="2" borderId="1"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2" fillId="0" borderId="0" xfId="0" applyFont="1" applyAlignment="1">
      <alignment horizontal="center" wrapText="1"/>
    </xf>
    <xf numFmtId="49" fontId="2" fillId="2" borderId="1" xfId="0" applyNumberFormat="1" applyFont="1" applyFill="1" applyBorder="1" applyAlignment="1">
      <alignment horizontal="right" vertical="top" wrapText="1"/>
    </xf>
  </cellXfs>
  <cellStyles count="8">
    <cellStyle name="xl35" xfId="7"/>
    <cellStyle name="xl37" xfId="4"/>
    <cellStyle name="xl56" xfId="6"/>
    <cellStyle name="xl66" xfId="5"/>
    <cellStyle name="Обычный" xfId="0" builtinId="0"/>
    <cellStyle name="Обычный 3" xfId="3"/>
    <cellStyle name="Обычный 4"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3"/>
  <sheetViews>
    <sheetView topLeftCell="C1" zoomScaleNormal="100" workbookViewId="0">
      <selection activeCell="T1" sqref="T1:U1"/>
    </sheetView>
  </sheetViews>
  <sheetFormatPr defaultRowHeight="15" x14ac:dyDescent="0.25"/>
  <cols>
    <col min="1" max="1" width="28" customWidth="1"/>
    <col min="2" max="2" width="17" customWidth="1"/>
    <col min="3" max="3" width="12.7109375" customWidth="1"/>
    <col min="4" max="4" width="23.140625" customWidth="1"/>
    <col min="5" max="5" width="16" customWidth="1"/>
    <col min="6" max="6" width="15.140625" customWidth="1"/>
    <col min="7" max="7" width="14.5703125" customWidth="1"/>
    <col min="8" max="8" width="12.140625" customWidth="1"/>
    <col min="9" max="9" width="12.85546875" customWidth="1"/>
    <col min="11" max="11" width="12.5703125" customWidth="1"/>
    <col min="12" max="12" width="12.28515625" customWidth="1"/>
    <col min="13" max="13" width="11.140625" customWidth="1"/>
    <col min="14" max="14" width="13.28515625" customWidth="1"/>
    <col min="15" max="15" width="12.140625" customWidth="1"/>
    <col min="16" max="16" width="12.28515625" customWidth="1"/>
    <col min="17" max="17" width="14" customWidth="1"/>
    <col min="18" max="18" width="15.42578125" customWidth="1"/>
    <col min="21" max="21" width="18.85546875" customWidth="1"/>
  </cols>
  <sheetData>
    <row r="1" spans="1:21" ht="14.25" customHeight="1" x14ac:dyDescent="0.25">
      <c r="A1" s="9"/>
      <c r="B1" s="9"/>
      <c r="C1" s="9"/>
      <c r="D1" s="9"/>
      <c r="E1" s="9"/>
      <c r="F1" s="9"/>
      <c r="G1" s="9"/>
      <c r="H1" s="9"/>
      <c r="I1" s="9"/>
      <c r="J1" s="9"/>
      <c r="K1" s="9"/>
      <c r="L1" s="9"/>
      <c r="M1" s="9"/>
      <c r="N1" s="9"/>
      <c r="O1" s="9"/>
      <c r="P1" s="9"/>
      <c r="Q1" s="9"/>
      <c r="R1" s="9"/>
      <c r="S1" s="9"/>
      <c r="T1" s="290" t="s">
        <v>979</v>
      </c>
      <c r="U1" s="290"/>
    </row>
    <row r="2" spans="1:21" x14ac:dyDescent="0.25">
      <c r="A2" s="291" t="s">
        <v>26</v>
      </c>
      <c r="B2" s="291"/>
      <c r="C2" s="291"/>
      <c r="D2" s="291"/>
      <c r="E2" s="291"/>
      <c r="F2" s="291"/>
      <c r="G2" s="291"/>
      <c r="H2" s="291"/>
      <c r="I2" s="291"/>
      <c r="J2" s="291"/>
      <c r="K2" s="291"/>
      <c r="L2" s="291"/>
      <c r="M2" s="291"/>
      <c r="N2" s="291"/>
      <c r="O2" s="291"/>
      <c r="P2" s="291"/>
      <c r="Q2" s="291"/>
      <c r="R2" s="9"/>
      <c r="S2" s="9"/>
      <c r="T2" s="9"/>
      <c r="U2" s="9"/>
    </row>
    <row r="3" spans="1:21" x14ac:dyDescent="0.25">
      <c r="A3" s="292" t="s">
        <v>945</v>
      </c>
      <c r="B3" s="292"/>
      <c r="C3" s="292"/>
      <c r="D3" s="292"/>
      <c r="E3" s="292"/>
      <c r="F3" s="292"/>
      <c r="G3" s="292"/>
      <c r="H3" s="292"/>
      <c r="I3" s="292"/>
      <c r="J3" s="292"/>
      <c r="K3" s="292"/>
      <c r="L3" s="292"/>
      <c r="M3" s="292"/>
      <c r="N3" s="292"/>
      <c r="O3" s="292"/>
      <c r="P3" s="292"/>
      <c r="Q3" s="292"/>
      <c r="R3" s="11"/>
      <c r="S3" s="11"/>
      <c r="T3" s="11"/>
      <c r="U3" s="11"/>
    </row>
    <row r="4" spans="1:21" x14ac:dyDescent="0.25">
      <c r="A4" s="166"/>
      <c r="B4" s="166"/>
      <c r="C4" s="166"/>
      <c r="D4" s="166"/>
      <c r="E4" s="166"/>
      <c r="F4" s="166"/>
      <c r="G4" s="166"/>
      <c r="H4" s="166"/>
      <c r="I4" s="166"/>
      <c r="J4" s="166"/>
      <c r="K4" s="166"/>
      <c r="L4" s="166"/>
      <c r="M4" s="166"/>
      <c r="N4" s="166"/>
      <c r="O4" s="166"/>
      <c r="P4" s="166"/>
      <c r="Q4" s="166"/>
      <c r="R4" s="166"/>
      <c r="S4" s="166"/>
      <c r="T4" s="166"/>
      <c r="U4" s="286" t="s">
        <v>966</v>
      </c>
    </row>
    <row r="5" spans="1:21" ht="83.25" customHeight="1" x14ac:dyDescent="0.25">
      <c r="A5" s="293" t="s">
        <v>0</v>
      </c>
      <c r="B5" s="293" t="s">
        <v>1</v>
      </c>
      <c r="C5" s="293"/>
      <c r="D5" s="293" t="s">
        <v>2</v>
      </c>
      <c r="E5" s="293" t="s">
        <v>428</v>
      </c>
      <c r="F5" s="293"/>
      <c r="G5" s="293"/>
      <c r="H5" s="293"/>
      <c r="I5" s="293" t="s">
        <v>3</v>
      </c>
      <c r="J5" s="293"/>
      <c r="K5" s="293"/>
      <c r="L5" s="294" t="s">
        <v>4</v>
      </c>
      <c r="M5" s="294"/>
      <c r="N5" s="294" t="s">
        <v>5</v>
      </c>
      <c r="O5" s="294"/>
      <c r="P5" s="293" t="s">
        <v>6</v>
      </c>
      <c r="Q5" s="293"/>
      <c r="R5" s="293" t="s">
        <v>7</v>
      </c>
      <c r="S5" s="293"/>
      <c r="T5" s="293"/>
      <c r="U5" s="295" t="s">
        <v>426</v>
      </c>
    </row>
    <row r="6" spans="1:21" ht="41.25" customHeight="1" x14ac:dyDescent="0.25">
      <c r="A6" s="293"/>
      <c r="B6" s="293" t="s">
        <v>9</v>
      </c>
      <c r="C6" s="293" t="s">
        <v>10</v>
      </c>
      <c r="D6" s="293"/>
      <c r="E6" s="293" t="s">
        <v>11</v>
      </c>
      <c r="F6" s="293" t="s">
        <v>12</v>
      </c>
      <c r="G6" s="293"/>
      <c r="H6" s="293" t="s">
        <v>13</v>
      </c>
      <c r="I6" s="293" t="s">
        <v>14</v>
      </c>
      <c r="J6" s="295" t="s">
        <v>15</v>
      </c>
      <c r="K6" s="293" t="s">
        <v>10</v>
      </c>
      <c r="L6" s="295" t="s">
        <v>10</v>
      </c>
      <c r="M6" s="293" t="s">
        <v>16</v>
      </c>
      <c r="N6" s="293" t="s">
        <v>10</v>
      </c>
      <c r="O6" s="293" t="s">
        <v>429</v>
      </c>
      <c r="P6" s="293" t="s">
        <v>18</v>
      </c>
      <c r="Q6" s="293" t="s">
        <v>977</v>
      </c>
      <c r="R6" s="293" t="s">
        <v>20</v>
      </c>
      <c r="S6" s="293" t="s">
        <v>21</v>
      </c>
      <c r="T6" s="293"/>
      <c r="U6" s="296"/>
    </row>
    <row r="7" spans="1:21" ht="45" x14ac:dyDescent="0.25">
      <c r="A7" s="293"/>
      <c r="B7" s="293"/>
      <c r="C7" s="293"/>
      <c r="D7" s="293"/>
      <c r="E7" s="293"/>
      <c r="F7" s="168" t="s">
        <v>22</v>
      </c>
      <c r="G7" s="168" t="s">
        <v>23</v>
      </c>
      <c r="H7" s="293"/>
      <c r="I7" s="293"/>
      <c r="J7" s="297"/>
      <c r="K7" s="293"/>
      <c r="L7" s="297"/>
      <c r="M7" s="293"/>
      <c r="N7" s="293"/>
      <c r="O7" s="293"/>
      <c r="P7" s="293"/>
      <c r="Q7" s="293"/>
      <c r="R7" s="293"/>
      <c r="S7" s="168" t="s">
        <v>24</v>
      </c>
      <c r="T7" s="168" t="s">
        <v>25</v>
      </c>
      <c r="U7" s="297"/>
    </row>
    <row r="8" spans="1:21" x14ac:dyDescent="0.25">
      <c r="A8" s="168">
        <v>1</v>
      </c>
      <c r="B8" s="168">
        <v>2</v>
      </c>
      <c r="C8" s="168">
        <v>3</v>
      </c>
      <c r="D8" s="168">
        <v>4</v>
      </c>
      <c r="E8" s="168">
        <v>5</v>
      </c>
      <c r="F8" s="168">
        <v>6</v>
      </c>
      <c r="G8" s="168">
        <v>7</v>
      </c>
      <c r="H8" s="168">
        <v>8</v>
      </c>
      <c r="I8" s="168">
        <v>9</v>
      </c>
      <c r="J8" s="169">
        <v>10</v>
      </c>
      <c r="K8" s="168">
        <v>11</v>
      </c>
      <c r="L8" s="169">
        <v>12</v>
      </c>
      <c r="M8" s="168">
        <v>13</v>
      </c>
      <c r="N8" s="168">
        <v>14</v>
      </c>
      <c r="O8" s="168">
        <v>15</v>
      </c>
      <c r="P8" s="168">
        <v>16</v>
      </c>
      <c r="Q8" s="168">
        <v>17</v>
      </c>
      <c r="R8" s="149">
        <v>18</v>
      </c>
      <c r="S8" s="149">
        <v>19</v>
      </c>
      <c r="T8" s="149">
        <v>20</v>
      </c>
      <c r="U8" s="149">
        <v>21</v>
      </c>
    </row>
    <row r="9" spans="1:21" x14ac:dyDescent="0.25">
      <c r="A9" s="277" t="s">
        <v>973</v>
      </c>
      <c r="B9" s="156"/>
      <c r="C9" s="281">
        <f>Субсидии!C14+Дотации!C9+Субвенции!C9+'Иные мбт'!C9</f>
        <v>12413408.989</v>
      </c>
      <c r="D9" s="156"/>
      <c r="E9" s="156"/>
      <c r="F9" s="156"/>
      <c r="G9" s="156"/>
      <c r="H9" s="156">
        <f>Субсидии!H14+Дотации!H9+Субвенции!H9+'Иные мбт'!H9</f>
        <v>10631052.401420001</v>
      </c>
      <c r="I9" s="156"/>
      <c r="J9" s="156"/>
      <c r="K9" s="156">
        <f>Субсидии!K14+Дотации!K9+Субвенции!K9+'Иные мбт'!K9</f>
        <v>25376471.943520002</v>
      </c>
      <c r="L9" s="156">
        <f>Субсидии!L14+Дотации!L9+Субвенции!L9+'Иные мбт'!L9</f>
        <v>22936701.144090001</v>
      </c>
      <c r="M9" s="156"/>
      <c r="N9" s="281">
        <f>Субсидии!N14+Дотации!N9+Субвенции!N9+'Иные мбт'!N9</f>
        <v>22226651.42035</v>
      </c>
      <c r="O9" s="156"/>
      <c r="P9" s="156"/>
      <c r="Q9" s="156"/>
      <c r="R9" s="150"/>
      <c r="S9" s="150"/>
      <c r="T9" s="150"/>
      <c r="U9" s="150"/>
    </row>
    <row r="10" spans="1:21" x14ac:dyDescent="0.25">
      <c r="A10" s="279" t="s">
        <v>875</v>
      </c>
      <c r="B10" s="156"/>
      <c r="C10" s="280">
        <f>Дотации!C9</f>
        <v>0</v>
      </c>
      <c r="D10" s="156"/>
      <c r="E10" s="156"/>
      <c r="F10" s="156"/>
      <c r="G10" s="156"/>
      <c r="H10" s="282">
        <f>Дотации!H9</f>
        <v>0</v>
      </c>
      <c r="I10" s="283"/>
      <c r="J10" s="283"/>
      <c r="K10" s="283">
        <f>Дотации!K9</f>
        <v>10088876.800000001</v>
      </c>
      <c r="L10" s="283">
        <f>Дотации!L9</f>
        <v>10088876.800000001</v>
      </c>
      <c r="M10" s="283"/>
      <c r="N10" s="282">
        <f>Дотации!N9</f>
        <v>10088876.800000001</v>
      </c>
      <c r="O10" s="156"/>
      <c r="P10" s="156"/>
      <c r="Q10" s="156"/>
      <c r="R10" s="150"/>
      <c r="S10" s="150"/>
      <c r="T10" s="150"/>
      <c r="U10" s="150"/>
    </row>
    <row r="11" spans="1:21" x14ac:dyDescent="0.25">
      <c r="A11" s="279" t="s">
        <v>974</v>
      </c>
      <c r="B11" s="156"/>
      <c r="C11" s="280">
        <f>Субсидии!C14</f>
        <v>5117880.0000000009</v>
      </c>
      <c r="D11" s="156"/>
      <c r="E11" s="156"/>
      <c r="F11" s="156"/>
      <c r="G11" s="156"/>
      <c r="H11" s="282">
        <f>Субсидии!H14</f>
        <v>4125801.0291200001</v>
      </c>
      <c r="I11" s="283"/>
      <c r="J11" s="283"/>
      <c r="K11" s="282">
        <f>Субсидии!K14</f>
        <v>7702615.7301800009</v>
      </c>
      <c r="L11" s="282">
        <f>Субсидии!L14</f>
        <v>6059337.7925200015</v>
      </c>
      <c r="M11" s="283"/>
      <c r="N11" s="282">
        <f>Субсидии!N14</f>
        <v>5340398.452920001</v>
      </c>
      <c r="O11" s="156"/>
      <c r="P11" s="156"/>
      <c r="Q11" s="156"/>
      <c r="R11" s="150"/>
      <c r="S11" s="150"/>
      <c r="T11" s="150"/>
      <c r="U11" s="150"/>
    </row>
    <row r="12" spans="1:21" x14ac:dyDescent="0.25">
      <c r="A12" s="279" t="s">
        <v>975</v>
      </c>
      <c r="B12" s="156"/>
      <c r="C12" s="280">
        <f>Субвенции!C9</f>
        <v>4236741.3</v>
      </c>
      <c r="D12" s="156"/>
      <c r="E12" s="156"/>
      <c r="F12" s="156"/>
      <c r="G12" s="156"/>
      <c r="H12" s="282">
        <f>Субвенции!H9</f>
        <v>3633194.2432999997</v>
      </c>
      <c r="I12" s="156"/>
      <c r="J12" s="156"/>
      <c r="K12" s="282">
        <f>Субвенции!K9</f>
        <v>4568208.1953399992</v>
      </c>
      <c r="L12" s="282">
        <f>Субвенции!L9</f>
        <v>4484172.3588999994</v>
      </c>
      <c r="M12" s="283"/>
      <c r="N12" s="282">
        <f>Субвенции!N9</f>
        <v>4484172.3547599996</v>
      </c>
      <c r="O12" s="156"/>
      <c r="P12" s="156"/>
      <c r="Q12" s="156"/>
      <c r="R12" s="150"/>
      <c r="S12" s="150"/>
      <c r="T12" s="150"/>
      <c r="U12" s="150"/>
    </row>
    <row r="13" spans="1:21" ht="30" x14ac:dyDescent="0.25">
      <c r="A13" s="279" t="s">
        <v>976</v>
      </c>
      <c r="B13" s="156"/>
      <c r="C13" s="280">
        <f>'Иные мбт'!C9</f>
        <v>3058787.6889999998</v>
      </c>
      <c r="D13" s="156"/>
      <c r="E13" s="156"/>
      <c r="F13" s="156"/>
      <c r="G13" s="156"/>
      <c r="H13" s="280">
        <f>'Иные мбт'!H9</f>
        <v>2872057.1289999997</v>
      </c>
      <c r="I13" s="156"/>
      <c r="J13" s="156"/>
      <c r="K13" s="280">
        <f>'Иные мбт'!K9</f>
        <v>3016771.2180000003</v>
      </c>
      <c r="L13" s="280">
        <f>'Иные мбт'!L9</f>
        <v>2304314.1926699998</v>
      </c>
      <c r="M13" s="156"/>
      <c r="N13" s="280">
        <f>'Иные мбт'!N9</f>
        <v>2313203.8126700004</v>
      </c>
      <c r="O13" s="156"/>
      <c r="P13" s="156"/>
      <c r="Q13" s="156"/>
      <c r="R13" s="150"/>
      <c r="S13" s="150"/>
      <c r="T13" s="150"/>
      <c r="U13" s="150"/>
    </row>
  </sheetData>
  <mergeCells count="29">
    <mergeCell ref="R6:R7"/>
    <mergeCell ref="S6:T6"/>
    <mergeCell ref="K6:K7"/>
    <mergeCell ref="L6:L7"/>
    <mergeCell ref="M6:M7"/>
    <mergeCell ref="N6:N7"/>
    <mergeCell ref="O6:O7"/>
    <mergeCell ref="P6:P7"/>
    <mergeCell ref="F6:G6"/>
    <mergeCell ref="H6:H7"/>
    <mergeCell ref="I6:I7"/>
    <mergeCell ref="J6:J7"/>
    <mergeCell ref="Q6:Q7"/>
    <mergeCell ref="T1:U1"/>
    <mergeCell ref="A2:Q2"/>
    <mergeCell ref="A3:Q3"/>
    <mergeCell ref="A5:A7"/>
    <mergeCell ref="B5:C5"/>
    <mergeCell ref="D5:D7"/>
    <mergeCell ref="E5:H5"/>
    <mergeCell ref="I5:K5"/>
    <mergeCell ref="L5:M5"/>
    <mergeCell ref="N5:O5"/>
    <mergeCell ref="P5:Q5"/>
    <mergeCell ref="R5:T5"/>
    <mergeCell ref="U5:U7"/>
    <mergeCell ref="B6:B7"/>
    <mergeCell ref="C6:C7"/>
    <mergeCell ref="E6:E7"/>
  </mergeCells>
  <pageMargins left="0.7" right="0.7" top="0.75" bottom="0.75" header="0.3" footer="0.3"/>
  <pageSetup paperSize="8"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5"/>
  <sheetViews>
    <sheetView zoomScale="86" zoomScaleNormal="86" workbookViewId="0">
      <selection activeCell="S1" sqref="S1:U1"/>
    </sheetView>
  </sheetViews>
  <sheetFormatPr defaultRowHeight="15" x14ac:dyDescent="0.25"/>
  <cols>
    <col min="1" max="1" width="28.5703125" customWidth="1"/>
    <col min="2" max="2" width="17.85546875" customWidth="1"/>
    <col min="3" max="3" width="13.7109375" customWidth="1"/>
    <col min="4" max="4" width="15.85546875" customWidth="1"/>
    <col min="5" max="5" width="14.5703125" customWidth="1"/>
    <col min="6" max="6" width="14.85546875" customWidth="1"/>
    <col min="7" max="7" width="14.140625" customWidth="1"/>
    <col min="8" max="8" width="15" customWidth="1"/>
    <col min="9" max="9" width="13.28515625" customWidth="1"/>
    <col min="11" max="12" width="15" customWidth="1"/>
    <col min="13" max="13" width="11.5703125" customWidth="1"/>
    <col min="14" max="14" width="13" customWidth="1"/>
    <col min="15" max="15" width="13.42578125" customWidth="1"/>
    <col min="16" max="16" width="13" customWidth="1"/>
    <col min="17" max="18" width="13.7109375" customWidth="1"/>
    <col min="19" max="19" width="10.85546875" customWidth="1"/>
    <col min="20" max="20" width="9.42578125" customWidth="1"/>
    <col min="21" max="21" width="13.85546875" customWidth="1"/>
  </cols>
  <sheetData>
    <row r="1" spans="1:21" ht="36.75" customHeight="1" x14ac:dyDescent="0.25">
      <c r="A1" s="8"/>
      <c r="B1" s="9"/>
      <c r="C1" s="9"/>
      <c r="D1" s="9"/>
      <c r="E1" s="9"/>
      <c r="F1" s="9"/>
      <c r="G1" s="9"/>
      <c r="H1" s="9"/>
      <c r="I1" s="9"/>
      <c r="J1" s="9"/>
      <c r="K1" s="9"/>
      <c r="L1" s="9"/>
      <c r="M1" s="9"/>
      <c r="N1" s="9"/>
      <c r="O1" s="9"/>
      <c r="P1" s="1"/>
      <c r="Q1" s="1"/>
      <c r="R1" s="8"/>
      <c r="S1" s="298" t="s">
        <v>980</v>
      </c>
      <c r="T1" s="299"/>
      <c r="U1" s="299"/>
    </row>
    <row r="2" spans="1:21" x14ac:dyDescent="0.25">
      <c r="A2" s="291" t="s">
        <v>26</v>
      </c>
      <c r="B2" s="291"/>
      <c r="C2" s="291"/>
      <c r="D2" s="291"/>
      <c r="E2" s="291"/>
      <c r="F2" s="291"/>
      <c r="G2" s="291"/>
      <c r="H2" s="291"/>
      <c r="I2" s="291"/>
      <c r="J2" s="291"/>
      <c r="K2" s="291"/>
      <c r="L2" s="291"/>
      <c r="M2" s="291"/>
      <c r="N2" s="291"/>
      <c r="O2" s="291"/>
      <c r="P2" s="291"/>
      <c r="Q2" s="291"/>
      <c r="R2" s="8"/>
      <c r="S2" s="8"/>
      <c r="T2" s="8"/>
      <c r="U2" s="9"/>
    </row>
    <row r="3" spans="1:21" x14ac:dyDescent="0.25">
      <c r="A3" s="291" t="s">
        <v>423</v>
      </c>
      <c r="B3" s="291"/>
      <c r="C3" s="291"/>
      <c r="D3" s="291"/>
      <c r="E3" s="291"/>
      <c r="F3" s="291"/>
      <c r="G3" s="291"/>
      <c r="H3" s="291"/>
      <c r="I3" s="291"/>
      <c r="J3" s="291"/>
      <c r="K3" s="291"/>
      <c r="L3" s="291"/>
      <c r="M3" s="291"/>
      <c r="N3" s="291"/>
      <c r="O3" s="291"/>
      <c r="P3" s="291"/>
      <c r="Q3" s="291"/>
      <c r="R3" s="10"/>
      <c r="S3" s="10"/>
      <c r="T3" s="10"/>
      <c r="U3" s="11"/>
    </row>
    <row r="4" spans="1:21" x14ac:dyDescent="0.25">
      <c r="A4" s="165"/>
      <c r="B4" s="165"/>
      <c r="C4" s="165"/>
      <c r="D4" s="165"/>
      <c r="E4" s="165"/>
      <c r="F4" s="165"/>
      <c r="G4" s="165"/>
      <c r="H4" s="165"/>
      <c r="I4" s="165"/>
      <c r="J4" s="165"/>
      <c r="K4" s="165"/>
      <c r="L4" s="165"/>
      <c r="M4" s="165"/>
      <c r="N4" s="165"/>
      <c r="O4" s="165"/>
      <c r="P4" s="165"/>
      <c r="Q4" s="165"/>
      <c r="R4" s="10"/>
      <c r="S4" s="10"/>
      <c r="T4" s="10"/>
      <c r="U4" s="11" t="s">
        <v>966</v>
      </c>
    </row>
    <row r="5" spans="1:21" ht="58.5" customHeight="1" x14ac:dyDescent="0.25">
      <c r="A5" s="293" t="s">
        <v>0</v>
      </c>
      <c r="B5" s="293" t="s">
        <v>1</v>
      </c>
      <c r="C5" s="293"/>
      <c r="D5" s="293" t="s">
        <v>2</v>
      </c>
      <c r="E5" s="293" t="s">
        <v>428</v>
      </c>
      <c r="F5" s="293"/>
      <c r="G5" s="293"/>
      <c r="H5" s="293"/>
      <c r="I5" s="293" t="s">
        <v>3</v>
      </c>
      <c r="J5" s="293"/>
      <c r="K5" s="293"/>
      <c r="L5" s="294" t="s">
        <v>4</v>
      </c>
      <c r="M5" s="294"/>
      <c r="N5" s="294" t="s">
        <v>5</v>
      </c>
      <c r="O5" s="294"/>
      <c r="P5" s="293" t="s">
        <v>6</v>
      </c>
      <c r="Q5" s="293"/>
      <c r="R5" s="293" t="s">
        <v>7</v>
      </c>
      <c r="S5" s="293"/>
      <c r="T5" s="293"/>
      <c r="U5" s="295" t="s">
        <v>426</v>
      </c>
    </row>
    <row r="6" spans="1:21" x14ac:dyDescent="0.25">
      <c r="A6" s="293"/>
      <c r="B6" s="293" t="s">
        <v>9</v>
      </c>
      <c r="C6" s="293" t="s">
        <v>10</v>
      </c>
      <c r="D6" s="293"/>
      <c r="E6" s="293" t="s">
        <v>11</v>
      </c>
      <c r="F6" s="293" t="s">
        <v>12</v>
      </c>
      <c r="G6" s="293"/>
      <c r="H6" s="293" t="s">
        <v>13</v>
      </c>
      <c r="I6" s="293" t="s">
        <v>14</v>
      </c>
      <c r="J6" s="295" t="s">
        <v>15</v>
      </c>
      <c r="K6" s="293" t="s">
        <v>10</v>
      </c>
      <c r="L6" s="295" t="s">
        <v>10</v>
      </c>
      <c r="M6" s="293" t="s">
        <v>16</v>
      </c>
      <c r="N6" s="293" t="s">
        <v>10</v>
      </c>
      <c r="O6" s="293" t="s">
        <v>429</v>
      </c>
      <c r="P6" s="293" t="s">
        <v>18</v>
      </c>
      <c r="Q6" s="293" t="s">
        <v>977</v>
      </c>
      <c r="R6" s="293" t="s">
        <v>20</v>
      </c>
      <c r="S6" s="293" t="s">
        <v>21</v>
      </c>
      <c r="T6" s="293"/>
      <c r="U6" s="296"/>
    </row>
    <row r="7" spans="1:21" ht="45" x14ac:dyDescent="0.25">
      <c r="A7" s="293"/>
      <c r="B7" s="293"/>
      <c r="C7" s="293"/>
      <c r="D7" s="293"/>
      <c r="E7" s="293"/>
      <c r="F7" s="168" t="s">
        <v>22</v>
      </c>
      <c r="G7" s="168" t="s">
        <v>23</v>
      </c>
      <c r="H7" s="293"/>
      <c r="I7" s="293"/>
      <c r="J7" s="297"/>
      <c r="K7" s="293"/>
      <c r="L7" s="297"/>
      <c r="M7" s="293"/>
      <c r="N7" s="293"/>
      <c r="O7" s="293"/>
      <c r="P7" s="293"/>
      <c r="Q7" s="293"/>
      <c r="R7" s="293"/>
      <c r="S7" s="168" t="s">
        <v>24</v>
      </c>
      <c r="T7" s="168" t="s">
        <v>25</v>
      </c>
      <c r="U7" s="297"/>
    </row>
    <row r="8" spans="1:21" x14ac:dyDescent="0.25">
      <c r="A8" s="168">
        <v>1</v>
      </c>
      <c r="B8" s="168">
        <v>2</v>
      </c>
      <c r="C8" s="168">
        <v>3</v>
      </c>
      <c r="D8" s="168">
        <v>4</v>
      </c>
      <c r="E8" s="168">
        <v>5</v>
      </c>
      <c r="F8" s="168">
        <v>6</v>
      </c>
      <c r="G8" s="168">
        <v>7</v>
      </c>
      <c r="H8" s="168">
        <v>8</v>
      </c>
      <c r="I8" s="168">
        <v>9</v>
      </c>
      <c r="J8" s="169">
        <v>10</v>
      </c>
      <c r="K8" s="168">
        <v>11</v>
      </c>
      <c r="L8" s="169">
        <v>12</v>
      </c>
      <c r="M8" s="168">
        <v>13</v>
      </c>
      <c r="N8" s="168">
        <v>14</v>
      </c>
      <c r="O8" s="168">
        <v>15</v>
      </c>
      <c r="P8" s="168">
        <v>16</v>
      </c>
      <c r="Q8" s="168">
        <v>17</v>
      </c>
      <c r="R8" s="149">
        <v>18</v>
      </c>
      <c r="S8" s="149">
        <v>19</v>
      </c>
      <c r="T8" s="149">
        <v>20</v>
      </c>
      <c r="U8" s="149">
        <v>21</v>
      </c>
    </row>
    <row r="9" spans="1:21" ht="19.5" customHeight="1" x14ac:dyDescent="0.25">
      <c r="A9" s="277" t="s">
        <v>875</v>
      </c>
      <c r="B9" s="156"/>
      <c r="C9" s="278">
        <f>C11+C12+C13+C14+C15</f>
        <v>0</v>
      </c>
      <c r="D9" s="156"/>
      <c r="E9" s="156"/>
      <c r="F9" s="156"/>
      <c r="G9" s="156"/>
      <c r="H9" s="278">
        <f>H11+H12+H13+H14+H15</f>
        <v>0</v>
      </c>
      <c r="I9" s="278">
        <f>I11+I12+I13+I14+I15</f>
        <v>0</v>
      </c>
      <c r="J9" s="156"/>
      <c r="K9" s="278">
        <f>K11+K12+K13+K14+K15</f>
        <v>10088876.800000001</v>
      </c>
      <c r="L9" s="278">
        <f>L11+L12+L13+L14+L15</f>
        <v>10088876.800000001</v>
      </c>
      <c r="M9" s="156"/>
      <c r="N9" s="278">
        <f>N11+N12+N13+N14+N15</f>
        <v>10088876.800000001</v>
      </c>
      <c r="O9" s="156"/>
      <c r="P9" s="156"/>
      <c r="Q9" s="156"/>
      <c r="R9" s="150"/>
      <c r="S9" s="150"/>
      <c r="T9" s="150"/>
      <c r="U9" s="150"/>
    </row>
    <row r="10" spans="1:21" ht="31.5" x14ac:dyDescent="0.25">
      <c r="A10" s="271" t="s">
        <v>29</v>
      </c>
      <c r="B10" s="191"/>
      <c r="C10" s="156"/>
      <c r="D10" s="191"/>
      <c r="E10" s="156"/>
      <c r="F10" s="156"/>
      <c r="G10" s="156"/>
      <c r="H10" s="156"/>
      <c r="I10" s="156"/>
      <c r="J10" s="156"/>
      <c r="K10" s="156"/>
      <c r="L10" s="156"/>
      <c r="M10" s="156"/>
      <c r="N10" s="156"/>
      <c r="O10" s="156"/>
      <c r="P10" s="156"/>
      <c r="Q10" s="156"/>
      <c r="R10" s="150"/>
      <c r="S10" s="150"/>
      <c r="T10" s="150"/>
      <c r="U10" s="150"/>
    </row>
    <row r="11" spans="1:21" ht="78.75" x14ac:dyDescent="0.25">
      <c r="A11" s="272" t="s">
        <v>967</v>
      </c>
      <c r="B11" s="274" t="s">
        <v>972</v>
      </c>
      <c r="C11" s="156"/>
      <c r="D11" s="274"/>
      <c r="E11" s="156"/>
      <c r="F11" s="156"/>
      <c r="G11" s="156"/>
      <c r="H11" s="156"/>
      <c r="I11" s="275"/>
      <c r="J11" s="156"/>
      <c r="K11" s="275">
        <v>6167405.0999999996</v>
      </c>
      <c r="L11" s="275">
        <v>6167405.0999999996</v>
      </c>
      <c r="M11" s="156"/>
      <c r="N11" s="275">
        <v>6167405.0999999996</v>
      </c>
      <c r="O11" s="156"/>
      <c r="P11" s="156"/>
      <c r="Q11" s="156"/>
      <c r="R11" s="150"/>
      <c r="S11" s="150"/>
      <c r="T11" s="150"/>
      <c r="U11" s="150"/>
    </row>
    <row r="12" spans="1:21" ht="94.5" x14ac:dyDescent="0.25">
      <c r="A12" s="273" t="s">
        <v>968</v>
      </c>
      <c r="B12" s="191" t="s">
        <v>972</v>
      </c>
      <c r="C12" s="156"/>
      <c r="D12" s="191"/>
      <c r="E12" s="156"/>
      <c r="F12" s="156"/>
      <c r="G12" s="156"/>
      <c r="H12" s="156"/>
      <c r="I12" s="275"/>
      <c r="J12" s="156"/>
      <c r="K12" s="275">
        <v>712136.4</v>
      </c>
      <c r="L12" s="275">
        <v>712136.4</v>
      </c>
      <c r="M12" s="156"/>
      <c r="N12" s="275">
        <v>712136.4</v>
      </c>
      <c r="O12" s="156"/>
      <c r="P12" s="156"/>
      <c r="Q12" s="156"/>
      <c r="R12" s="150"/>
      <c r="S12" s="150"/>
      <c r="T12" s="150"/>
      <c r="U12" s="150"/>
    </row>
    <row r="13" spans="1:21" ht="94.5" x14ac:dyDescent="0.25">
      <c r="A13" s="191" t="s">
        <v>969</v>
      </c>
      <c r="B13" s="274" t="s">
        <v>972</v>
      </c>
      <c r="C13" s="156"/>
      <c r="D13" s="274"/>
      <c r="E13" s="156"/>
      <c r="F13" s="156"/>
      <c r="G13" s="156"/>
      <c r="H13" s="156"/>
      <c r="I13" s="275"/>
      <c r="J13" s="156"/>
      <c r="K13" s="275">
        <v>2449107.2999999998</v>
      </c>
      <c r="L13" s="275">
        <v>2449107.2999999998</v>
      </c>
      <c r="M13" s="156"/>
      <c r="N13" s="275">
        <v>2449107.2999999998</v>
      </c>
      <c r="O13" s="156"/>
      <c r="P13" s="156"/>
      <c r="Q13" s="156"/>
      <c r="R13" s="150"/>
      <c r="S13" s="150"/>
      <c r="T13" s="150"/>
      <c r="U13" s="150"/>
    </row>
    <row r="14" spans="1:21" ht="141.75" x14ac:dyDescent="0.25">
      <c r="A14" s="273" t="s">
        <v>970</v>
      </c>
      <c r="B14" s="274" t="s">
        <v>972</v>
      </c>
      <c r="C14" s="156"/>
      <c r="D14" s="274"/>
      <c r="E14" s="156"/>
      <c r="F14" s="156"/>
      <c r="G14" s="156"/>
      <c r="H14" s="156"/>
      <c r="I14" s="275"/>
      <c r="J14" s="156"/>
      <c r="K14" s="275">
        <v>77110</v>
      </c>
      <c r="L14" s="275">
        <v>77110</v>
      </c>
      <c r="M14" s="156"/>
      <c r="N14" s="275">
        <v>77110</v>
      </c>
      <c r="O14" s="156"/>
      <c r="P14" s="156"/>
      <c r="Q14" s="156"/>
      <c r="R14" s="150"/>
      <c r="S14" s="150"/>
      <c r="T14" s="150"/>
      <c r="U14" s="150"/>
    </row>
    <row r="15" spans="1:21" ht="157.5" x14ac:dyDescent="0.25">
      <c r="A15" s="273" t="s">
        <v>971</v>
      </c>
      <c r="B15" s="274" t="s">
        <v>972</v>
      </c>
      <c r="C15" s="276"/>
      <c r="D15" s="276"/>
      <c r="E15" s="276"/>
      <c r="F15" s="276"/>
      <c r="G15" s="276"/>
      <c r="H15" s="276"/>
      <c r="I15" s="275"/>
      <c r="J15" s="276"/>
      <c r="K15" s="275">
        <v>683118</v>
      </c>
      <c r="L15" s="275">
        <v>683118</v>
      </c>
      <c r="M15" s="276"/>
      <c r="N15" s="275">
        <v>683118</v>
      </c>
      <c r="O15" s="276"/>
      <c r="P15" s="276"/>
      <c r="Q15" s="276"/>
      <c r="R15" s="276"/>
      <c r="S15" s="276"/>
      <c r="T15" s="276"/>
      <c r="U15" s="276"/>
    </row>
  </sheetData>
  <mergeCells count="29">
    <mergeCell ref="R5:T5"/>
    <mergeCell ref="U5:U7"/>
    <mergeCell ref="B6:B7"/>
    <mergeCell ref="C6:C7"/>
    <mergeCell ref="E6:E7"/>
    <mergeCell ref="F6:G6"/>
    <mergeCell ref="H6:H7"/>
    <mergeCell ref="I6:I7"/>
    <mergeCell ref="A5:A7"/>
    <mergeCell ref="B5:C5"/>
    <mergeCell ref="D5:D7"/>
    <mergeCell ref="E5:H5"/>
    <mergeCell ref="I5:K5"/>
    <mergeCell ref="S1:U1"/>
    <mergeCell ref="L5:M5"/>
    <mergeCell ref="J6:J7"/>
    <mergeCell ref="K6:K7"/>
    <mergeCell ref="L6:L7"/>
    <mergeCell ref="M6:M7"/>
    <mergeCell ref="A2:Q2"/>
    <mergeCell ref="A3:Q3"/>
    <mergeCell ref="N6:N7"/>
    <mergeCell ref="O6:O7"/>
    <mergeCell ref="P6:P7"/>
    <mergeCell ref="Q6:Q7"/>
    <mergeCell ref="R6:R7"/>
    <mergeCell ref="S6:T6"/>
    <mergeCell ref="N5:O5"/>
    <mergeCell ref="P5:Q5"/>
  </mergeCells>
  <pageMargins left="0.70866141732283472" right="0.70866141732283472" top="0.74803149606299213" bottom="0.74803149606299213" header="0.31496062992125984" footer="0.31496062992125984"/>
  <pageSetup paperSize="8"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92"/>
  <sheetViews>
    <sheetView zoomScale="53" zoomScaleNormal="53" workbookViewId="0">
      <selection activeCell="G20" sqref="G20"/>
    </sheetView>
  </sheetViews>
  <sheetFormatPr defaultRowHeight="15" x14ac:dyDescent="0.25"/>
  <cols>
    <col min="1" max="1" width="33.42578125" style="9" customWidth="1"/>
    <col min="2" max="2" width="20.85546875" style="9" customWidth="1"/>
    <col min="3" max="3" width="11.85546875" style="9" customWidth="1"/>
    <col min="4" max="4" width="24.28515625" style="9" customWidth="1"/>
    <col min="5" max="5" width="16" style="9" customWidth="1"/>
    <col min="6" max="6" width="15.85546875" style="9" customWidth="1"/>
    <col min="7" max="7" width="42.7109375" style="9" customWidth="1"/>
    <col min="8" max="8" width="12.85546875" style="9" customWidth="1"/>
    <col min="9" max="9" width="13.5703125" style="9" customWidth="1"/>
    <col min="10" max="10" width="11.7109375" style="9" customWidth="1"/>
    <col min="11" max="11" width="13.7109375" style="9" customWidth="1"/>
    <col min="12" max="12" width="11.85546875" style="9" customWidth="1"/>
    <col min="13" max="13" width="11.140625" style="9" customWidth="1"/>
    <col min="14" max="14" width="13.28515625" style="9" customWidth="1"/>
    <col min="15" max="15" width="21.42578125" style="9" customWidth="1"/>
    <col min="16" max="16" width="18" style="9" customWidth="1"/>
    <col min="17" max="17" width="12.5703125" style="9" customWidth="1"/>
    <col min="18" max="18" width="62.7109375" style="9" customWidth="1"/>
    <col min="19" max="19" width="17.5703125" style="9" customWidth="1"/>
    <col min="20" max="20" width="19.42578125" style="9" customWidth="1"/>
    <col min="21" max="21" width="30.140625" style="9" customWidth="1"/>
    <col min="22" max="16384" width="9.140625" style="9"/>
  </cols>
  <sheetData>
    <row r="1" spans="1:22" ht="21" customHeight="1" x14ac:dyDescent="0.25">
      <c r="T1" s="290" t="s">
        <v>980</v>
      </c>
      <c r="U1" s="290"/>
    </row>
    <row r="2" spans="1:22" x14ac:dyDescent="0.25">
      <c r="A2" s="291" t="s">
        <v>26</v>
      </c>
      <c r="B2" s="291"/>
      <c r="C2" s="291"/>
      <c r="D2" s="291"/>
      <c r="E2" s="291"/>
      <c r="F2" s="291"/>
      <c r="G2" s="291"/>
      <c r="H2" s="291"/>
      <c r="I2" s="291"/>
      <c r="J2" s="291"/>
      <c r="K2" s="291"/>
      <c r="L2" s="291"/>
      <c r="M2" s="291"/>
      <c r="N2" s="291"/>
      <c r="O2" s="291"/>
      <c r="P2" s="291"/>
      <c r="Q2" s="291"/>
    </row>
    <row r="3" spans="1:22" x14ac:dyDescent="0.25">
      <c r="A3" s="12"/>
      <c r="B3" s="12"/>
      <c r="C3" s="12"/>
      <c r="D3" s="12"/>
      <c r="E3" s="12"/>
      <c r="F3" s="12"/>
      <c r="G3" s="12"/>
      <c r="H3" s="12"/>
      <c r="I3" s="12"/>
      <c r="J3" s="12"/>
      <c r="K3" s="12"/>
      <c r="L3" s="12"/>
      <c r="M3" s="12"/>
      <c r="N3" s="12"/>
      <c r="O3" s="12"/>
      <c r="P3" s="12"/>
      <c r="Q3" s="12"/>
      <c r="R3" s="12"/>
      <c r="S3" s="12"/>
      <c r="T3" s="12"/>
      <c r="U3" s="165" t="s">
        <v>966</v>
      </c>
      <c r="V3" s="12"/>
    </row>
    <row r="4" spans="1:22" s="155" customFormat="1" ht="57" customHeight="1" x14ac:dyDescent="0.25">
      <c r="A4" s="293" t="s">
        <v>0</v>
      </c>
      <c r="B4" s="293" t="s">
        <v>1</v>
      </c>
      <c r="C4" s="293"/>
      <c r="D4" s="293" t="s">
        <v>2</v>
      </c>
      <c r="E4" s="293" t="s">
        <v>428</v>
      </c>
      <c r="F4" s="293"/>
      <c r="G4" s="293"/>
      <c r="H4" s="293"/>
      <c r="I4" s="293" t="s">
        <v>3</v>
      </c>
      <c r="J4" s="293"/>
      <c r="K4" s="293"/>
      <c r="L4" s="294" t="s">
        <v>4</v>
      </c>
      <c r="M4" s="294"/>
      <c r="N4" s="294" t="s">
        <v>5</v>
      </c>
      <c r="O4" s="294"/>
      <c r="P4" s="293" t="s">
        <v>6</v>
      </c>
      <c r="Q4" s="293"/>
      <c r="R4" s="293" t="s">
        <v>7</v>
      </c>
      <c r="S4" s="293"/>
      <c r="T4" s="293"/>
      <c r="U4" s="295" t="s">
        <v>8</v>
      </c>
    </row>
    <row r="5" spans="1:22" s="155" customFormat="1" ht="34.5" customHeight="1" x14ac:dyDescent="0.25">
      <c r="A5" s="293"/>
      <c r="B5" s="293" t="s">
        <v>9</v>
      </c>
      <c r="C5" s="293" t="s">
        <v>10</v>
      </c>
      <c r="D5" s="293"/>
      <c r="E5" s="293" t="s">
        <v>11</v>
      </c>
      <c r="F5" s="293" t="s">
        <v>12</v>
      </c>
      <c r="G5" s="293"/>
      <c r="H5" s="293" t="s">
        <v>13</v>
      </c>
      <c r="I5" s="293" t="s">
        <v>14</v>
      </c>
      <c r="J5" s="295" t="s">
        <v>15</v>
      </c>
      <c r="K5" s="293" t="s">
        <v>10</v>
      </c>
      <c r="L5" s="295" t="s">
        <v>10</v>
      </c>
      <c r="M5" s="293" t="s">
        <v>16</v>
      </c>
      <c r="N5" s="293" t="s">
        <v>10</v>
      </c>
      <c r="O5" s="293" t="s">
        <v>429</v>
      </c>
      <c r="P5" s="293" t="s">
        <v>18</v>
      </c>
      <c r="Q5" s="293" t="s">
        <v>19</v>
      </c>
      <c r="R5" s="293" t="s">
        <v>20</v>
      </c>
      <c r="S5" s="293" t="s">
        <v>21</v>
      </c>
      <c r="T5" s="293"/>
      <c r="U5" s="296"/>
    </row>
    <row r="6" spans="1:22" s="155" customFormat="1" ht="44.25" customHeight="1" x14ac:dyDescent="0.25">
      <c r="A6" s="293"/>
      <c r="B6" s="293"/>
      <c r="C6" s="293"/>
      <c r="D6" s="293"/>
      <c r="E6" s="293"/>
      <c r="F6" s="15" t="s">
        <v>22</v>
      </c>
      <c r="G6" s="15" t="s">
        <v>23</v>
      </c>
      <c r="H6" s="293"/>
      <c r="I6" s="293"/>
      <c r="J6" s="297"/>
      <c r="K6" s="293"/>
      <c r="L6" s="297"/>
      <c r="M6" s="293"/>
      <c r="N6" s="293"/>
      <c r="O6" s="293"/>
      <c r="P6" s="293"/>
      <c r="Q6" s="293"/>
      <c r="R6" s="293"/>
      <c r="S6" s="15" t="s">
        <v>24</v>
      </c>
      <c r="T6" s="15" t="s">
        <v>25</v>
      </c>
      <c r="U6" s="297"/>
    </row>
    <row r="7" spans="1:22" s="155" customFormat="1" ht="13.5" customHeight="1" x14ac:dyDescent="0.25">
      <c r="A7" s="15">
        <v>1</v>
      </c>
      <c r="B7" s="15">
        <v>2</v>
      </c>
      <c r="C7" s="15">
        <v>3</v>
      </c>
      <c r="D7" s="15">
        <v>4</v>
      </c>
      <c r="E7" s="15">
        <v>5</v>
      </c>
      <c r="F7" s="15">
        <v>6</v>
      </c>
      <c r="G7" s="15">
        <v>7</v>
      </c>
      <c r="H7" s="15">
        <v>8</v>
      </c>
      <c r="I7" s="15">
        <v>9</v>
      </c>
      <c r="J7" s="16">
        <v>10</v>
      </c>
      <c r="K7" s="15">
        <v>11</v>
      </c>
      <c r="L7" s="16">
        <v>12</v>
      </c>
      <c r="M7" s="15">
        <v>13</v>
      </c>
      <c r="N7" s="15">
        <v>14</v>
      </c>
      <c r="O7" s="15">
        <v>15</v>
      </c>
      <c r="P7" s="15">
        <v>16</v>
      </c>
      <c r="Q7" s="15">
        <v>17</v>
      </c>
      <c r="R7" s="149">
        <v>18</v>
      </c>
      <c r="S7" s="149">
        <v>19</v>
      </c>
      <c r="T7" s="149">
        <v>20</v>
      </c>
      <c r="U7" s="149">
        <v>21</v>
      </c>
    </row>
    <row r="8" spans="1:22" ht="15" hidden="1" customHeight="1" x14ac:dyDescent="0.25">
      <c r="A8" s="156" t="s">
        <v>874</v>
      </c>
      <c r="B8" s="156"/>
      <c r="C8" s="156"/>
      <c r="D8" s="156"/>
      <c r="E8" s="156"/>
      <c r="F8" s="156"/>
      <c r="G8" s="156"/>
      <c r="H8" s="156"/>
      <c r="I8" s="156"/>
      <c r="J8" s="156"/>
      <c r="K8" s="156"/>
      <c r="L8" s="156"/>
      <c r="M8" s="156"/>
      <c r="N8" s="156"/>
      <c r="O8" s="156"/>
      <c r="P8" s="156"/>
      <c r="Q8" s="156"/>
      <c r="R8" s="150"/>
      <c r="S8" s="150"/>
      <c r="T8" s="150"/>
      <c r="U8" s="150"/>
    </row>
    <row r="9" spans="1:22" ht="14.25" hidden="1" customHeight="1" x14ac:dyDescent="0.25">
      <c r="A9" s="156" t="s">
        <v>875</v>
      </c>
      <c r="B9" s="156"/>
      <c r="C9" s="156"/>
      <c r="D9" s="156"/>
      <c r="E9" s="156"/>
      <c r="F9" s="156"/>
      <c r="G9" s="156"/>
      <c r="H9" s="156"/>
      <c r="I9" s="156"/>
      <c r="J9" s="156"/>
      <c r="K9" s="156"/>
      <c r="L9" s="156"/>
      <c r="M9" s="156"/>
      <c r="N9" s="156"/>
      <c r="O9" s="156"/>
      <c r="P9" s="156"/>
      <c r="Q9" s="156"/>
      <c r="R9" s="150"/>
      <c r="S9" s="150"/>
      <c r="T9" s="150"/>
      <c r="U9" s="150"/>
    </row>
    <row r="10" spans="1:22" ht="29.25" hidden="1" x14ac:dyDescent="0.25">
      <c r="A10" s="156" t="s">
        <v>29</v>
      </c>
      <c r="B10" s="156"/>
      <c r="C10" s="156"/>
      <c r="D10" s="156"/>
      <c r="E10" s="156"/>
      <c r="F10" s="156"/>
      <c r="G10" s="156"/>
      <c r="H10" s="156"/>
      <c r="I10" s="156"/>
      <c r="J10" s="156"/>
      <c r="K10" s="156"/>
      <c r="L10" s="156"/>
      <c r="M10" s="156"/>
      <c r="N10" s="156"/>
      <c r="O10" s="156"/>
      <c r="P10" s="156"/>
      <c r="Q10" s="156"/>
      <c r="R10" s="150"/>
      <c r="S10" s="150"/>
      <c r="T10" s="150"/>
      <c r="U10" s="150"/>
    </row>
    <row r="11" spans="1:22" hidden="1" x14ac:dyDescent="0.25">
      <c r="A11" s="157">
        <v>1</v>
      </c>
      <c r="B11" s="156"/>
      <c r="C11" s="156"/>
      <c r="D11" s="156"/>
      <c r="E11" s="156"/>
      <c r="F11" s="156"/>
      <c r="G11" s="156"/>
      <c r="H11" s="156"/>
      <c r="I11" s="156"/>
      <c r="J11" s="156"/>
      <c r="K11" s="156"/>
      <c r="L11" s="156"/>
      <c r="M11" s="156"/>
      <c r="N11" s="156"/>
      <c r="O11" s="156"/>
      <c r="P11" s="156"/>
      <c r="Q11" s="156"/>
      <c r="R11" s="150"/>
      <c r="S11" s="150"/>
      <c r="T11" s="150"/>
      <c r="U11" s="150"/>
    </row>
    <row r="12" spans="1:22" hidden="1" x14ac:dyDescent="0.25">
      <c r="A12" s="157">
        <v>2</v>
      </c>
      <c r="B12" s="156"/>
      <c r="C12" s="156"/>
      <c r="D12" s="156"/>
      <c r="E12" s="156"/>
      <c r="F12" s="156"/>
      <c r="G12" s="156"/>
      <c r="H12" s="156"/>
      <c r="I12" s="156"/>
      <c r="J12" s="156"/>
      <c r="K12" s="156"/>
      <c r="L12" s="156"/>
      <c r="M12" s="156"/>
      <c r="N12" s="156"/>
      <c r="O12" s="156"/>
      <c r="P12" s="156"/>
      <c r="Q12" s="156"/>
      <c r="R12" s="150"/>
      <c r="S12" s="150"/>
      <c r="T12" s="150"/>
      <c r="U12" s="150"/>
    </row>
    <row r="13" spans="1:22" ht="14.25" hidden="1" customHeight="1" x14ac:dyDescent="0.25">
      <c r="A13" s="157"/>
      <c r="B13" s="156"/>
      <c r="C13" s="156"/>
      <c r="D13" s="156"/>
      <c r="E13" s="156"/>
      <c r="F13" s="156"/>
      <c r="G13" s="156"/>
      <c r="H13" s="156"/>
      <c r="I13" s="156"/>
      <c r="J13" s="156"/>
      <c r="K13" s="156"/>
      <c r="L13" s="156"/>
      <c r="M13" s="156"/>
      <c r="N13" s="156"/>
      <c r="O13" s="156"/>
      <c r="P13" s="156"/>
      <c r="Q13" s="156"/>
      <c r="R13" s="150"/>
      <c r="S13" s="150"/>
      <c r="T13" s="150"/>
      <c r="U13" s="150"/>
    </row>
    <row r="14" spans="1:22" ht="14.25" customHeight="1" x14ac:dyDescent="0.25">
      <c r="A14" s="158" t="s">
        <v>430</v>
      </c>
      <c r="B14" s="158"/>
      <c r="C14" s="215">
        <f>C16+C18+C21+C24+C46+C62+C70+C79+C81+C83+C85+C87+C91</f>
        <v>5117880.0000000009</v>
      </c>
      <c r="D14" s="158"/>
      <c r="E14" s="158"/>
      <c r="F14" s="158"/>
      <c r="G14" s="158"/>
      <c r="H14" s="215">
        <f>H16+H18+H21+H24+H46+H62+H70+H79+H81+H83+H85+H87+H91</f>
        <v>4125801.0291200001</v>
      </c>
      <c r="I14" s="158"/>
      <c r="J14" s="158"/>
      <c r="K14" s="159">
        <f>K16+K18+K21+K24+K46+K62+K70+K79+K81+K83+K85+K87+K91</f>
        <v>7702615.7301800009</v>
      </c>
      <c r="L14" s="159">
        <f>L16+L18+L21+L24+L46+L62+L70+L79+L81+L83+L85+L87+L91</f>
        <v>6059337.7925200015</v>
      </c>
      <c r="M14" s="158"/>
      <c r="N14" s="159">
        <f>N16+N18+N21+N24+N46+N62+N70+N79+N81+N83+N85+N87+N91</f>
        <v>5340398.452920001</v>
      </c>
      <c r="O14" s="224"/>
      <c r="P14" s="224"/>
      <c r="Q14" s="224"/>
      <c r="R14" s="224"/>
      <c r="S14" s="224"/>
      <c r="T14" s="224"/>
      <c r="U14" s="224"/>
    </row>
    <row r="15" spans="1:22" s="8" customFormat="1" ht="15" customHeight="1" x14ac:dyDescent="0.25">
      <c r="A15" s="39" t="s">
        <v>29</v>
      </c>
      <c r="B15" s="39"/>
      <c r="C15" s="27"/>
      <c r="D15" s="39"/>
      <c r="E15" s="39"/>
      <c r="F15" s="39"/>
      <c r="G15" s="39"/>
      <c r="H15" s="27"/>
      <c r="I15" s="39"/>
      <c r="J15" s="39"/>
      <c r="K15" s="39"/>
      <c r="L15" s="39"/>
      <c r="M15" s="39"/>
      <c r="N15" s="39"/>
      <c r="O15" s="4"/>
      <c r="P15" s="4"/>
      <c r="Q15" s="4"/>
      <c r="R15" s="4"/>
      <c r="S15" s="4"/>
      <c r="T15" s="4"/>
      <c r="U15" s="4"/>
    </row>
    <row r="16" spans="1:22" s="8" customFormat="1" ht="41.25" customHeight="1" x14ac:dyDescent="0.25">
      <c r="A16" s="83" t="s">
        <v>42</v>
      </c>
      <c r="B16" s="38"/>
      <c r="C16" s="216">
        <f>C17</f>
        <v>1024.0999999999999</v>
      </c>
      <c r="D16" s="38"/>
      <c r="E16" s="38"/>
      <c r="F16" s="38"/>
      <c r="G16" s="38"/>
      <c r="H16" s="117"/>
      <c r="I16" s="38"/>
      <c r="J16" s="38"/>
      <c r="K16" s="160">
        <f t="shared" ref="K16:L16" si="0">K17</f>
        <v>953.6</v>
      </c>
      <c r="L16" s="160">
        <f t="shared" si="0"/>
        <v>953.6</v>
      </c>
      <c r="M16" s="38"/>
      <c r="N16" s="160">
        <f>N17</f>
        <v>953.6</v>
      </c>
      <c r="O16" s="183"/>
      <c r="P16" s="183"/>
      <c r="Q16" s="183"/>
      <c r="R16" s="183"/>
      <c r="S16" s="183"/>
      <c r="T16" s="183"/>
      <c r="U16" s="183"/>
    </row>
    <row r="17" spans="1:21" s="8" customFormat="1" ht="304.5" customHeight="1" x14ac:dyDescent="0.25">
      <c r="A17" s="20" t="s">
        <v>431</v>
      </c>
      <c r="B17" s="4" t="s">
        <v>432</v>
      </c>
      <c r="C17" s="114">
        <v>1024.0999999999999</v>
      </c>
      <c r="D17" s="4" t="s">
        <v>949</v>
      </c>
      <c r="E17" s="4" t="s">
        <v>433</v>
      </c>
      <c r="F17" s="4"/>
      <c r="G17" s="4"/>
      <c r="H17" s="27"/>
      <c r="I17" s="4"/>
      <c r="J17" s="182" t="s">
        <v>876</v>
      </c>
      <c r="K17" s="192">
        <v>953.6</v>
      </c>
      <c r="L17" s="192">
        <v>953.6</v>
      </c>
      <c r="M17" s="192">
        <v>9992001</v>
      </c>
      <c r="N17" s="192">
        <v>953.6</v>
      </c>
      <c r="O17" s="4"/>
      <c r="P17" s="4"/>
      <c r="Q17" s="4"/>
      <c r="R17" s="4"/>
      <c r="S17" s="4"/>
      <c r="T17" s="4"/>
      <c r="U17" s="4"/>
    </row>
    <row r="18" spans="1:21" s="8" customFormat="1" ht="30" customHeight="1" x14ac:dyDescent="0.25">
      <c r="A18" s="94" t="s">
        <v>434</v>
      </c>
      <c r="B18" s="183"/>
      <c r="C18" s="216">
        <f>C19+C20</f>
        <v>1105275.8999999999</v>
      </c>
      <c r="D18" s="183"/>
      <c r="E18" s="183"/>
      <c r="F18" s="183"/>
      <c r="G18" s="183"/>
      <c r="H18" s="117"/>
      <c r="I18" s="183"/>
      <c r="J18" s="183"/>
      <c r="K18" s="193">
        <f>K19+K20</f>
        <v>1457279.9970599997</v>
      </c>
      <c r="L18" s="193">
        <f>L19+L20</f>
        <v>1406509.4</v>
      </c>
      <c r="M18" s="194"/>
      <c r="N18" s="193">
        <f>N19+N20</f>
        <v>1406509.4</v>
      </c>
      <c r="O18" s="183"/>
      <c r="P18" s="183"/>
      <c r="Q18" s="183"/>
      <c r="R18" s="183"/>
      <c r="S18" s="183"/>
      <c r="T18" s="183"/>
      <c r="U18" s="183"/>
    </row>
    <row r="19" spans="1:21" s="8" customFormat="1" ht="105.75" customHeight="1" x14ac:dyDescent="0.25">
      <c r="A19" s="20" t="s">
        <v>435</v>
      </c>
      <c r="B19" s="4" t="s">
        <v>436</v>
      </c>
      <c r="C19" s="114">
        <v>0</v>
      </c>
      <c r="D19" s="4"/>
      <c r="E19" s="4" t="s">
        <v>437</v>
      </c>
      <c r="F19" s="4"/>
      <c r="G19" s="4"/>
      <c r="H19" s="27"/>
      <c r="I19" s="4" t="s">
        <v>438</v>
      </c>
      <c r="J19" s="180" t="s">
        <v>877</v>
      </c>
      <c r="K19" s="195">
        <v>1040.19706</v>
      </c>
      <c r="L19" s="195">
        <v>1040.2</v>
      </c>
      <c r="M19" s="196" t="s">
        <v>878</v>
      </c>
      <c r="N19" s="195">
        <v>1040.2</v>
      </c>
      <c r="O19" s="4"/>
      <c r="P19" s="4"/>
      <c r="Q19" s="4"/>
      <c r="R19" s="4"/>
      <c r="S19" s="4"/>
      <c r="T19" s="4"/>
      <c r="U19" s="4" t="s">
        <v>439</v>
      </c>
    </row>
    <row r="20" spans="1:21" s="8" customFormat="1" ht="155.25" customHeight="1" x14ac:dyDescent="0.25">
      <c r="A20" s="20" t="s">
        <v>440</v>
      </c>
      <c r="B20" s="4" t="s">
        <v>441</v>
      </c>
      <c r="C20" s="114">
        <v>1105275.8999999999</v>
      </c>
      <c r="D20" s="4"/>
      <c r="E20" s="4" t="s">
        <v>442</v>
      </c>
      <c r="F20" s="4" t="s">
        <v>443</v>
      </c>
      <c r="G20" s="4" t="s">
        <v>444</v>
      </c>
      <c r="H20" s="114">
        <v>1105275.8999999999</v>
      </c>
      <c r="I20" s="222" t="s">
        <v>445</v>
      </c>
      <c r="J20" s="180" t="s">
        <v>877</v>
      </c>
      <c r="K20" s="197">
        <f>1105275.9+350963.9</f>
        <v>1456239.7999999998</v>
      </c>
      <c r="L20" s="197">
        <f>1105275.9+298250.3+1943</f>
        <v>1405469.2</v>
      </c>
      <c r="M20" s="192">
        <v>1225214</v>
      </c>
      <c r="N20" s="197">
        <f>L20</f>
        <v>1405469.2</v>
      </c>
      <c r="O20" s="4"/>
      <c r="P20" s="4"/>
      <c r="Q20" s="4"/>
      <c r="R20" s="4"/>
      <c r="S20" s="4"/>
      <c r="T20" s="4"/>
      <c r="U20" s="4" t="s">
        <v>446</v>
      </c>
    </row>
    <row r="21" spans="1:21" s="8" customFormat="1" ht="48" customHeight="1" x14ac:dyDescent="0.25">
      <c r="A21" s="94" t="s">
        <v>447</v>
      </c>
      <c r="B21" s="183"/>
      <c r="C21" s="216">
        <f>C22+C23</f>
        <v>55501.899999999994</v>
      </c>
      <c r="D21" s="183"/>
      <c r="E21" s="183"/>
      <c r="F21" s="183"/>
      <c r="G21" s="183"/>
      <c r="H21" s="216">
        <f>H22+H23</f>
        <v>55501.899999999994</v>
      </c>
      <c r="I21" s="183"/>
      <c r="J21" s="183"/>
      <c r="K21" s="193">
        <f t="shared" ref="K21:N21" si="1">K22+K23</f>
        <v>88866.2</v>
      </c>
      <c r="L21" s="193">
        <f t="shared" si="1"/>
        <v>7804.3</v>
      </c>
      <c r="M21" s="194"/>
      <c r="N21" s="193">
        <f t="shared" si="1"/>
        <v>7804.3</v>
      </c>
      <c r="O21" s="183"/>
      <c r="P21" s="183"/>
      <c r="Q21" s="183"/>
      <c r="R21" s="183"/>
      <c r="S21" s="183"/>
      <c r="T21" s="183"/>
      <c r="U21" s="183"/>
    </row>
    <row r="22" spans="1:21" s="8" customFormat="1" ht="302.25" customHeight="1" x14ac:dyDescent="0.25">
      <c r="A22" s="20" t="s">
        <v>448</v>
      </c>
      <c r="B22" s="4" t="s">
        <v>449</v>
      </c>
      <c r="C22" s="114">
        <v>21004.3</v>
      </c>
      <c r="D22" s="4" t="s">
        <v>450</v>
      </c>
      <c r="E22" s="4" t="s">
        <v>451</v>
      </c>
      <c r="F22" s="4" t="s">
        <v>28</v>
      </c>
      <c r="G22" s="4" t="s">
        <v>452</v>
      </c>
      <c r="H22" s="114">
        <v>21004.3</v>
      </c>
      <c r="I22" s="4" t="s">
        <v>453</v>
      </c>
      <c r="J22" s="180" t="s">
        <v>879</v>
      </c>
      <c r="K22" s="197">
        <v>21004.3</v>
      </c>
      <c r="L22" s="192">
        <v>7804.3</v>
      </c>
      <c r="M22" s="192">
        <v>1115028</v>
      </c>
      <c r="N22" s="192">
        <v>7804.3</v>
      </c>
      <c r="O22" s="4" t="s">
        <v>454</v>
      </c>
      <c r="P22" s="4" t="s">
        <v>455</v>
      </c>
      <c r="Q22" s="4" t="s">
        <v>456</v>
      </c>
      <c r="R22" s="4" t="s">
        <v>457</v>
      </c>
      <c r="S22" s="4" t="s">
        <v>458</v>
      </c>
      <c r="T22" s="4" t="s">
        <v>459</v>
      </c>
      <c r="U22" s="4" t="s">
        <v>460</v>
      </c>
    </row>
    <row r="23" spans="1:21" s="8" customFormat="1" ht="300" customHeight="1" x14ac:dyDescent="0.25">
      <c r="A23" s="20" t="s">
        <v>461</v>
      </c>
      <c r="B23" s="4" t="s">
        <v>462</v>
      </c>
      <c r="C23" s="114">
        <v>34497.599999999999</v>
      </c>
      <c r="D23" s="151" t="s">
        <v>463</v>
      </c>
      <c r="E23" s="4" t="s">
        <v>464</v>
      </c>
      <c r="F23" s="4" t="s">
        <v>28</v>
      </c>
      <c r="G23" s="4" t="s">
        <v>465</v>
      </c>
      <c r="H23" s="114">
        <v>34497.599999999999</v>
      </c>
      <c r="I23" s="4" t="s">
        <v>466</v>
      </c>
      <c r="J23" s="180" t="s">
        <v>880</v>
      </c>
      <c r="K23" s="197">
        <f>33364.3+34497.6</f>
        <v>67861.899999999994</v>
      </c>
      <c r="L23" s="198">
        <v>0</v>
      </c>
      <c r="M23" s="192">
        <v>1235062</v>
      </c>
      <c r="N23" s="198">
        <v>0</v>
      </c>
      <c r="O23" s="4"/>
      <c r="P23" s="4" t="s">
        <v>467</v>
      </c>
      <c r="Q23" s="4" t="s">
        <v>468</v>
      </c>
      <c r="R23" s="4" t="s">
        <v>469</v>
      </c>
      <c r="S23" s="4" t="s">
        <v>470</v>
      </c>
      <c r="T23" s="4" t="s">
        <v>470</v>
      </c>
      <c r="U23" s="4" t="s">
        <v>471</v>
      </c>
    </row>
    <row r="24" spans="1:21" s="8" customFormat="1" ht="29.25" customHeight="1" x14ac:dyDescent="0.25">
      <c r="A24" s="94" t="s">
        <v>472</v>
      </c>
      <c r="B24" s="4"/>
      <c r="C24" s="216">
        <f>C25+C26+C27+C28+C29+C30++C31+C32+C33+C34+C35+C36+C37+C38+C39+C40+C41+C42+C43+C44+C45</f>
        <v>824165.8</v>
      </c>
      <c r="D24" s="183"/>
      <c r="E24" s="183"/>
      <c r="F24" s="183"/>
      <c r="G24" s="183"/>
      <c r="H24" s="216">
        <f>H25+H26+H27+H28+H29+H30++H31+H32+H33+H34+H35+H36+H37+H38+H39+H40+H41+H42+H43+H44+H45</f>
        <v>544340.30000000005</v>
      </c>
      <c r="I24" s="183"/>
      <c r="J24" s="183"/>
      <c r="K24" s="193">
        <f>K25+K26+K27+K28+K29+K30++K31+K32+K33+K34+K35+K36+K37+K38+K39+K40+K41+K42+K43+K44+K45</f>
        <v>913611.2</v>
      </c>
      <c r="L24" s="193">
        <f>L25+L26+L27+L28+L29+L30++L31+L32+L33+L34+L35+L36+L37+L38+L39+L40+L41+L42+L43+L44+L45</f>
        <v>763623.2</v>
      </c>
      <c r="M24" s="194"/>
      <c r="N24" s="193"/>
      <c r="O24" s="183"/>
      <c r="P24" s="183"/>
      <c r="Q24" s="183"/>
      <c r="R24" s="183"/>
      <c r="S24" s="183"/>
      <c r="T24" s="183"/>
      <c r="U24" s="183"/>
    </row>
    <row r="25" spans="1:21" s="8" customFormat="1" ht="247.5" customHeight="1" x14ac:dyDescent="0.25">
      <c r="A25" s="20" t="s">
        <v>473</v>
      </c>
      <c r="B25" s="4"/>
      <c r="C25" s="33"/>
      <c r="D25" s="4"/>
      <c r="E25" s="4"/>
      <c r="F25" s="4"/>
      <c r="G25" s="4"/>
      <c r="H25" s="114"/>
      <c r="I25" s="4"/>
      <c r="J25" s="182"/>
      <c r="K25" s="197"/>
      <c r="L25" s="197"/>
      <c r="M25" s="192"/>
      <c r="N25" s="192"/>
      <c r="O25" s="4"/>
      <c r="P25" s="4"/>
      <c r="Q25" s="4"/>
      <c r="R25" s="4"/>
      <c r="S25" s="222">
        <v>75</v>
      </c>
      <c r="T25" s="222">
        <v>75</v>
      </c>
      <c r="U25" s="4" t="s">
        <v>474</v>
      </c>
    </row>
    <row r="26" spans="1:21" s="8" customFormat="1" ht="138.75" customHeight="1" x14ac:dyDescent="0.25">
      <c r="A26" s="31" t="s">
        <v>475</v>
      </c>
      <c r="B26" s="4"/>
      <c r="C26" s="114"/>
      <c r="D26" s="4"/>
      <c r="E26" s="4"/>
      <c r="F26" s="4"/>
      <c r="G26" s="4"/>
      <c r="H26" s="114"/>
      <c r="I26" s="4"/>
      <c r="J26" s="180"/>
      <c r="K26" s="197"/>
      <c r="L26" s="192"/>
      <c r="M26" s="192"/>
      <c r="N26" s="192"/>
      <c r="O26" s="4"/>
      <c r="P26" s="4"/>
      <c r="Q26" s="4"/>
      <c r="R26" s="4"/>
      <c r="S26" s="4"/>
      <c r="T26" s="4"/>
      <c r="U26" s="4"/>
    </row>
    <row r="27" spans="1:21" s="8" customFormat="1" ht="40.5" customHeight="1" x14ac:dyDescent="0.25">
      <c r="A27" s="331" t="s">
        <v>476</v>
      </c>
      <c r="B27" s="4"/>
      <c r="C27" s="114"/>
      <c r="D27" s="4"/>
      <c r="E27" s="4"/>
      <c r="F27" s="4"/>
      <c r="G27" s="4"/>
      <c r="H27" s="114"/>
      <c r="I27" s="4" t="s">
        <v>477</v>
      </c>
      <c r="J27" s="180"/>
      <c r="K27" s="197">
        <v>1683.4</v>
      </c>
      <c r="L27" s="192"/>
      <c r="M27" s="192"/>
      <c r="N27" s="192"/>
      <c r="O27" s="4"/>
      <c r="P27" s="4"/>
      <c r="Q27" s="4"/>
      <c r="R27" s="4"/>
      <c r="S27" s="4"/>
      <c r="T27" s="4"/>
      <c r="U27" s="4"/>
    </row>
    <row r="28" spans="1:21" s="8" customFormat="1" ht="41.25" customHeight="1" x14ac:dyDescent="0.25">
      <c r="A28" s="332"/>
      <c r="B28" s="4"/>
      <c r="C28" s="114"/>
      <c r="D28" s="4"/>
      <c r="E28" s="4"/>
      <c r="F28" s="4"/>
      <c r="G28" s="4"/>
      <c r="H28" s="114"/>
      <c r="I28" s="4"/>
      <c r="J28" s="180"/>
      <c r="K28" s="197"/>
      <c r="L28" s="192"/>
      <c r="M28" s="192"/>
      <c r="N28" s="192"/>
      <c r="O28" s="4"/>
      <c r="P28" s="4"/>
      <c r="Q28" s="4"/>
      <c r="R28" s="4"/>
      <c r="S28" s="4"/>
      <c r="T28" s="4"/>
      <c r="U28" s="4"/>
    </row>
    <row r="29" spans="1:21" s="8" customFormat="1" ht="204" customHeight="1" x14ac:dyDescent="0.25">
      <c r="A29" s="93" t="s">
        <v>478</v>
      </c>
      <c r="B29" s="4" t="s">
        <v>479</v>
      </c>
      <c r="C29" s="114">
        <v>7410.9</v>
      </c>
      <c r="D29" s="4" t="s">
        <v>480</v>
      </c>
      <c r="E29" s="4" t="s">
        <v>481</v>
      </c>
      <c r="F29" s="4" t="s">
        <v>482</v>
      </c>
      <c r="G29" s="4" t="s">
        <v>483</v>
      </c>
      <c r="H29" s="114">
        <v>10000</v>
      </c>
      <c r="I29" s="4" t="s">
        <v>484</v>
      </c>
      <c r="J29" s="182" t="s">
        <v>881</v>
      </c>
      <c r="K29" s="197">
        <f>6500.3+11029.1</f>
        <v>17529.400000000001</v>
      </c>
      <c r="L29" s="197">
        <v>10439.799999999999</v>
      </c>
      <c r="M29" s="192">
        <v>1455031</v>
      </c>
      <c r="N29" s="192">
        <v>10439.799999999999</v>
      </c>
      <c r="O29" s="4" t="s">
        <v>485</v>
      </c>
      <c r="P29" s="4" t="s">
        <v>481</v>
      </c>
      <c r="Q29" s="4" t="s">
        <v>486</v>
      </c>
      <c r="R29" s="4" t="s">
        <v>487</v>
      </c>
      <c r="S29" s="222">
        <v>75</v>
      </c>
      <c r="T29" s="222">
        <v>75</v>
      </c>
      <c r="U29" s="4" t="s">
        <v>474</v>
      </c>
    </row>
    <row r="30" spans="1:21" s="8" customFormat="1" ht="162" customHeight="1" x14ac:dyDescent="0.25">
      <c r="A30" s="93" t="s">
        <v>488</v>
      </c>
      <c r="B30" s="4" t="s">
        <v>489</v>
      </c>
      <c r="C30" s="114">
        <v>76046</v>
      </c>
      <c r="D30" s="4" t="s">
        <v>490</v>
      </c>
      <c r="E30" s="4" t="s">
        <v>491</v>
      </c>
      <c r="F30" s="4" t="s">
        <v>482</v>
      </c>
      <c r="G30" s="4" t="s">
        <v>492</v>
      </c>
      <c r="H30" s="114">
        <v>331</v>
      </c>
      <c r="I30" s="4" t="s">
        <v>493</v>
      </c>
      <c r="J30" s="182" t="s">
        <v>882</v>
      </c>
      <c r="K30" s="197">
        <f>60400.8+48925.8</f>
        <v>109326.6</v>
      </c>
      <c r="L30" s="197">
        <v>109326.6</v>
      </c>
      <c r="M30" s="192">
        <v>1415035</v>
      </c>
      <c r="N30" s="197">
        <v>109326.6</v>
      </c>
      <c r="O30" s="4" t="s">
        <v>494</v>
      </c>
      <c r="P30" s="4" t="s">
        <v>491</v>
      </c>
      <c r="Q30" s="4" t="s">
        <v>486</v>
      </c>
      <c r="R30" s="4" t="s">
        <v>495</v>
      </c>
      <c r="S30" s="151" t="s">
        <v>496</v>
      </c>
      <c r="T30" s="151" t="s">
        <v>497</v>
      </c>
      <c r="U30" s="4" t="s">
        <v>498</v>
      </c>
    </row>
    <row r="31" spans="1:21" s="8" customFormat="1" ht="303.75" customHeight="1" x14ac:dyDescent="0.25">
      <c r="A31" s="93" t="s">
        <v>499</v>
      </c>
      <c r="B31" s="4" t="s">
        <v>500</v>
      </c>
      <c r="C31" s="114">
        <v>25246.3</v>
      </c>
      <c r="D31" s="4" t="s">
        <v>501</v>
      </c>
      <c r="E31" s="4" t="s">
        <v>491</v>
      </c>
      <c r="F31" s="4" t="s">
        <v>482</v>
      </c>
      <c r="G31" s="4" t="s">
        <v>502</v>
      </c>
      <c r="H31" s="114">
        <v>20000</v>
      </c>
      <c r="I31" s="4" t="s">
        <v>503</v>
      </c>
      <c r="J31" s="182" t="s">
        <v>883</v>
      </c>
      <c r="K31" s="197">
        <f>24724.5+7702</f>
        <v>32426.5</v>
      </c>
      <c r="L31" s="197">
        <v>32426.5</v>
      </c>
      <c r="M31" s="192">
        <v>1425038</v>
      </c>
      <c r="N31" s="197">
        <v>32426.5</v>
      </c>
      <c r="O31" s="4" t="s">
        <v>504</v>
      </c>
      <c r="P31" s="4" t="s">
        <v>491</v>
      </c>
      <c r="Q31" s="4" t="s">
        <v>486</v>
      </c>
      <c r="R31" s="4" t="s">
        <v>505</v>
      </c>
      <c r="S31" s="222">
        <v>205700</v>
      </c>
      <c r="T31" s="222">
        <v>1887210.6</v>
      </c>
      <c r="U31" s="4" t="s">
        <v>506</v>
      </c>
    </row>
    <row r="32" spans="1:21" s="8" customFormat="1" ht="218.25" customHeight="1" x14ac:dyDescent="0.25">
      <c r="A32" s="93" t="s">
        <v>507</v>
      </c>
      <c r="B32" s="4" t="s">
        <v>508</v>
      </c>
      <c r="C32" s="33">
        <v>53897.7</v>
      </c>
      <c r="D32" s="4" t="s">
        <v>509</v>
      </c>
      <c r="E32" s="4" t="s">
        <v>510</v>
      </c>
      <c r="F32" s="4" t="s">
        <v>482</v>
      </c>
      <c r="G32" s="4" t="s">
        <v>502</v>
      </c>
      <c r="H32" s="114">
        <v>28300</v>
      </c>
      <c r="I32" s="4" t="s">
        <v>511</v>
      </c>
      <c r="J32" s="182" t="s">
        <v>884</v>
      </c>
      <c r="K32" s="197">
        <v>56482.8</v>
      </c>
      <c r="L32" s="197">
        <v>56482.8</v>
      </c>
      <c r="M32" s="192">
        <v>1425039</v>
      </c>
      <c r="N32" s="197">
        <v>56482.8</v>
      </c>
      <c r="O32" s="4" t="s">
        <v>504</v>
      </c>
      <c r="P32" s="4" t="s">
        <v>510</v>
      </c>
      <c r="Q32" s="4" t="s">
        <v>486</v>
      </c>
      <c r="R32" s="4" t="s">
        <v>512</v>
      </c>
      <c r="S32" s="222">
        <v>503205.6</v>
      </c>
      <c r="T32" s="222">
        <v>909824.5</v>
      </c>
      <c r="U32" s="4" t="s">
        <v>506</v>
      </c>
    </row>
    <row r="33" spans="1:21" s="8" customFormat="1" ht="198.75" customHeight="1" x14ac:dyDescent="0.25">
      <c r="A33" s="93" t="s">
        <v>513</v>
      </c>
      <c r="B33" s="4" t="s">
        <v>514</v>
      </c>
      <c r="C33" s="114">
        <v>1145.5</v>
      </c>
      <c r="D33" s="4" t="s">
        <v>515</v>
      </c>
      <c r="E33" s="4" t="s">
        <v>510</v>
      </c>
      <c r="F33" s="4" t="s">
        <v>482</v>
      </c>
      <c r="G33" s="4" t="s">
        <v>483</v>
      </c>
      <c r="H33" s="114">
        <v>6860.4</v>
      </c>
      <c r="I33" s="4" t="s">
        <v>516</v>
      </c>
      <c r="J33" s="182" t="s">
        <v>885</v>
      </c>
      <c r="K33" s="197">
        <f>1145.4+8429</f>
        <v>9574.4</v>
      </c>
      <c r="L33" s="197">
        <v>9574.4</v>
      </c>
      <c r="M33" s="192">
        <v>1425040</v>
      </c>
      <c r="N33" s="197">
        <v>9574.4</v>
      </c>
      <c r="O33" s="4" t="s">
        <v>504</v>
      </c>
      <c r="P33" s="4" t="s">
        <v>510</v>
      </c>
      <c r="Q33" s="4" t="s">
        <v>486</v>
      </c>
      <c r="R33" s="4" t="s">
        <v>517</v>
      </c>
      <c r="S33" s="222">
        <v>97</v>
      </c>
      <c r="T33" s="222">
        <v>124.56</v>
      </c>
      <c r="U33" s="4" t="s">
        <v>518</v>
      </c>
    </row>
    <row r="34" spans="1:21" s="8" customFormat="1" ht="207.75" customHeight="1" x14ac:dyDescent="0.25">
      <c r="A34" s="93" t="s">
        <v>519</v>
      </c>
      <c r="B34" s="4" t="s">
        <v>520</v>
      </c>
      <c r="C34" s="114">
        <v>129577.5</v>
      </c>
      <c r="D34" s="4" t="s">
        <v>521</v>
      </c>
      <c r="E34" s="4" t="s">
        <v>510</v>
      </c>
      <c r="F34" s="4" t="s">
        <v>482</v>
      </c>
      <c r="G34" s="4" t="s">
        <v>492</v>
      </c>
      <c r="H34" s="114">
        <v>248627</v>
      </c>
      <c r="I34" s="4" t="s">
        <v>522</v>
      </c>
      <c r="J34" s="182" t="s">
        <v>886</v>
      </c>
      <c r="K34" s="197">
        <f>129577.5+12651.2</f>
        <v>142228.70000000001</v>
      </c>
      <c r="L34" s="197">
        <v>142228.70000000001</v>
      </c>
      <c r="M34" s="192">
        <v>1455041</v>
      </c>
      <c r="N34" s="197">
        <v>142228.70000000001</v>
      </c>
      <c r="O34" s="4" t="s">
        <v>523</v>
      </c>
      <c r="P34" s="4" t="s">
        <v>510</v>
      </c>
      <c r="Q34" s="4" t="s">
        <v>486</v>
      </c>
      <c r="R34" s="4" t="s">
        <v>524</v>
      </c>
      <c r="S34" s="222">
        <v>1.3440000000000001</v>
      </c>
      <c r="T34" s="222">
        <v>1.34</v>
      </c>
      <c r="U34" s="4" t="s">
        <v>525</v>
      </c>
    </row>
    <row r="35" spans="1:21" s="8" customFormat="1" ht="258.75" customHeight="1" x14ac:dyDescent="0.25">
      <c r="A35" s="93" t="s">
        <v>526</v>
      </c>
      <c r="B35" s="4" t="s">
        <v>527</v>
      </c>
      <c r="C35" s="114">
        <v>8403</v>
      </c>
      <c r="D35" s="4" t="s">
        <v>528</v>
      </c>
      <c r="E35" s="4" t="s">
        <v>510</v>
      </c>
      <c r="F35" s="4" t="s">
        <v>482</v>
      </c>
      <c r="G35" s="4" t="s">
        <v>483</v>
      </c>
      <c r="H35" s="114">
        <v>3936.2</v>
      </c>
      <c r="I35" s="4"/>
      <c r="J35" s="180" t="s">
        <v>887</v>
      </c>
      <c r="K35" s="197">
        <v>8403</v>
      </c>
      <c r="L35" s="197">
        <v>8403</v>
      </c>
      <c r="M35" s="192">
        <v>1465042</v>
      </c>
      <c r="N35" s="197">
        <v>8403</v>
      </c>
      <c r="O35" s="4" t="s">
        <v>529</v>
      </c>
      <c r="P35" s="4" t="s">
        <v>510</v>
      </c>
      <c r="Q35" s="4" t="s">
        <v>486</v>
      </c>
      <c r="R35" s="4" t="s">
        <v>530</v>
      </c>
      <c r="S35" s="222">
        <v>3.7080000000000002</v>
      </c>
      <c r="T35" s="222">
        <v>3.5209999999999999</v>
      </c>
      <c r="U35" s="4" t="s">
        <v>531</v>
      </c>
    </row>
    <row r="36" spans="1:21" s="8" customFormat="1" ht="166.5" customHeight="1" x14ac:dyDescent="0.25">
      <c r="A36" s="93" t="s">
        <v>532</v>
      </c>
      <c r="B36" s="4" t="s">
        <v>533</v>
      </c>
      <c r="C36" s="114">
        <v>17637.5</v>
      </c>
      <c r="D36" s="4" t="s">
        <v>534</v>
      </c>
      <c r="E36" s="4" t="s">
        <v>510</v>
      </c>
      <c r="F36" s="4" t="s">
        <v>482</v>
      </c>
      <c r="G36" s="4" t="s">
        <v>483</v>
      </c>
      <c r="H36" s="114">
        <v>2270</v>
      </c>
      <c r="I36" s="4"/>
      <c r="J36" s="180" t="s">
        <v>888</v>
      </c>
      <c r="K36" s="197">
        <v>17637.5</v>
      </c>
      <c r="L36" s="192">
        <v>17637.5</v>
      </c>
      <c r="M36" s="192">
        <v>1465043</v>
      </c>
      <c r="N36" s="192">
        <v>17637.5</v>
      </c>
      <c r="O36" s="4" t="s">
        <v>529</v>
      </c>
      <c r="P36" s="4"/>
      <c r="Q36" s="4" t="s">
        <v>486</v>
      </c>
      <c r="R36" s="4" t="s">
        <v>535</v>
      </c>
      <c r="S36" s="151" t="s">
        <v>536</v>
      </c>
      <c r="T36" s="151" t="s">
        <v>537</v>
      </c>
      <c r="U36" s="4" t="s">
        <v>538</v>
      </c>
    </row>
    <row r="37" spans="1:21" s="8" customFormat="1" ht="210.75" customHeight="1" x14ac:dyDescent="0.25">
      <c r="A37" s="93" t="s">
        <v>539</v>
      </c>
      <c r="B37" s="4" t="s">
        <v>540</v>
      </c>
      <c r="C37" s="114">
        <v>12506</v>
      </c>
      <c r="D37" s="4" t="s">
        <v>541</v>
      </c>
      <c r="E37" s="4" t="s">
        <v>510</v>
      </c>
      <c r="F37" s="4" t="s">
        <v>482</v>
      </c>
      <c r="G37" s="4" t="s">
        <v>502</v>
      </c>
      <c r="H37" s="114">
        <v>14000</v>
      </c>
      <c r="I37" s="4" t="s">
        <v>542</v>
      </c>
      <c r="J37" s="182" t="s">
        <v>889</v>
      </c>
      <c r="K37" s="197">
        <f>12309.7+15770.9</f>
        <v>28080.6</v>
      </c>
      <c r="L37" s="197">
        <v>28080.6</v>
      </c>
      <c r="M37" s="192">
        <v>1425047</v>
      </c>
      <c r="N37" s="197">
        <v>28080.6</v>
      </c>
      <c r="O37" s="4" t="s">
        <v>504</v>
      </c>
      <c r="P37" s="4"/>
      <c r="Q37" s="4" t="s">
        <v>486</v>
      </c>
      <c r="R37" s="4" t="s">
        <v>543</v>
      </c>
      <c r="S37" s="222">
        <v>159500</v>
      </c>
      <c r="T37" s="222">
        <v>892100.1</v>
      </c>
      <c r="U37" s="4" t="s">
        <v>506</v>
      </c>
    </row>
    <row r="38" spans="1:21" s="8" customFormat="1" ht="213.75" customHeight="1" x14ac:dyDescent="0.25">
      <c r="A38" s="93" t="s">
        <v>544</v>
      </c>
      <c r="B38" s="4" t="s">
        <v>545</v>
      </c>
      <c r="C38" s="114">
        <v>338002.4</v>
      </c>
      <c r="D38" s="4" t="s">
        <v>541</v>
      </c>
      <c r="E38" s="4" t="s">
        <v>510</v>
      </c>
      <c r="F38" s="4" t="s">
        <v>482</v>
      </c>
      <c r="G38" s="4" t="s">
        <v>546</v>
      </c>
      <c r="H38" s="114">
        <v>74688.5</v>
      </c>
      <c r="I38" s="4" t="s">
        <v>547</v>
      </c>
      <c r="J38" s="182" t="s">
        <v>890</v>
      </c>
      <c r="K38" s="197">
        <f>327890.2+7522.9</f>
        <v>335413.10000000003</v>
      </c>
      <c r="L38" s="197">
        <v>196150.6</v>
      </c>
      <c r="M38" s="192">
        <v>1425048</v>
      </c>
      <c r="N38" s="197">
        <v>196150.6</v>
      </c>
      <c r="O38" s="4" t="s">
        <v>504</v>
      </c>
      <c r="P38" s="4"/>
      <c r="Q38" s="4" t="s">
        <v>486</v>
      </c>
      <c r="R38" s="4" t="s">
        <v>548</v>
      </c>
      <c r="S38" s="222">
        <v>1597383.1</v>
      </c>
      <c r="T38" s="222">
        <v>3353032.6</v>
      </c>
      <c r="U38" s="4" t="s">
        <v>506</v>
      </c>
    </row>
    <row r="39" spans="1:21" s="8" customFormat="1" ht="207" customHeight="1" x14ac:dyDescent="0.25">
      <c r="A39" s="93" t="s">
        <v>549</v>
      </c>
      <c r="B39" s="4" t="s">
        <v>550</v>
      </c>
      <c r="C39" s="33">
        <v>1054.5999999999999</v>
      </c>
      <c r="D39" s="4" t="s">
        <v>515</v>
      </c>
      <c r="E39" s="4" t="s">
        <v>510</v>
      </c>
      <c r="F39" s="4" t="s">
        <v>482</v>
      </c>
      <c r="G39" s="4" t="s">
        <v>483</v>
      </c>
      <c r="H39" s="114">
        <v>2307.1</v>
      </c>
      <c r="I39" s="4"/>
      <c r="J39" s="182" t="s">
        <v>891</v>
      </c>
      <c r="K39" s="197">
        <v>1054.5999999999999</v>
      </c>
      <c r="L39" s="197">
        <v>1054.5999999999999</v>
      </c>
      <c r="M39" s="192">
        <v>1425049</v>
      </c>
      <c r="N39" s="192">
        <v>1054.5999999999999</v>
      </c>
      <c r="O39" s="4" t="s">
        <v>551</v>
      </c>
      <c r="P39" s="4" t="s">
        <v>510</v>
      </c>
      <c r="Q39" s="4" t="s">
        <v>486</v>
      </c>
      <c r="R39" s="4" t="s">
        <v>552</v>
      </c>
      <c r="S39" s="222">
        <v>48</v>
      </c>
      <c r="T39" s="222">
        <v>0</v>
      </c>
      <c r="U39" s="4" t="s">
        <v>518</v>
      </c>
    </row>
    <row r="40" spans="1:21" s="8" customFormat="1" ht="141.75" customHeight="1" x14ac:dyDescent="0.25">
      <c r="A40" s="93" t="s">
        <v>553</v>
      </c>
      <c r="B40" s="4" t="s">
        <v>554</v>
      </c>
      <c r="C40" s="33">
        <v>42.9</v>
      </c>
      <c r="D40" s="4" t="s">
        <v>555</v>
      </c>
      <c r="E40" s="4" t="s">
        <v>510</v>
      </c>
      <c r="F40" s="4" t="s">
        <v>482</v>
      </c>
      <c r="G40" s="4" t="s">
        <v>483</v>
      </c>
      <c r="H40" s="114">
        <v>20.100000000000001</v>
      </c>
      <c r="I40" s="4" t="s">
        <v>556</v>
      </c>
      <c r="J40" s="182" t="s">
        <v>892</v>
      </c>
      <c r="K40" s="197">
        <v>72.5</v>
      </c>
      <c r="L40" s="197">
        <v>0</v>
      </c>
      <c r="M40" s="192">
        <v>1465050</v>
      </c>
      <c r="N40" s="197">
        <v>0</v>
      </c>
      <c r="O40" s="4"/>
      <c r="P40" s="4"/>
      <c r="Q40" s="4" t="s">
        <v>486</v>
      </c>
      <c r="R40" s="4" t="s">
        <v>557</v>
      </c>
      <c r="S40" s="222">
        <v>0.17799999999999999</v>
      </c>
      <c r="T40" s="222">
        <v>0.184</v>
      </c>
      <c r="U40" s="4" t="s">
        <v>28</v>
      </c>
    </row>
    <row r="41" spans="1:21" s="8" customFormat="1" ht="135" customHeight="1" x14ac:dyDescent="0.25">
      <c r="A41" s="93" t="s">
        <v>558</v>
      </c>
      <c r="B41" s="4" t="s">
        <v>559</v>
      </c>
      <c r="C41" s="114">
        <v>36124</v>
      </c>
      <c r="D41" s="4" t="s">
        <v>560</v>
      </c>
      <c r="E41" s="4" t="s">
        <v>510</v>
      </c>
      <c r="F41" s="4" t="s">
        <v>482</v>
      </c>
      <c r="G41" s="4" t="s">
        <v>561</v>
      </c>
      <c r="H41" s="114">
        <v>17000</v>
      </c>
      <c r="I41" s="4"/>
      <c r="J41" s="182" t="s">
        <v>893</v>
      </c>
      <c r="K41" s="197">
        <v>34748.300000000003</v>
      </c>
      <c r="L41" s="197">
        <v>34748.300000000003</v>
      </c>
      <c r="M41" s="192">
        <v>1415053</v>
      </c>
      <c r="N41" s="197">
        <v>34748.300000000003</v>
      </c>
      <c r="O41" s="4" t="s">
        <v>562</v>
      </c>
      <c r="P41" s="4" t="s">
        <v>510</v>
      </c>
      <c r="Q41" s="4" t="s">
        <v>486</v>
      </c>
      <c r="R41" s="4" t="s">
        <v>563</v>
      </c>
      <c r="S41" s="180">
        <v>36</v>
      </c>
      <c r="T41" s="180">
        <v>36</v>
      </c>
      <c r="U41" s="4" t="s">
        <v>564</v>
      </c>
    </row>
    <row r="42" spans="1:21" s="8" customFormat="1" ht="127.5" customHeight="1" x14ac:dyDescent="0.25">
      <c r="A42" s="93" t="s">
        <v>565</v>
      </c>
      <c r="B42" s="4" t="s">
        <v>566</v>
      </c>
      <c r="C42" s="114">
        <v>41086</v>
      </c>
      <c r="D42" s="4" t="s">
        <v>567</v>
      </c>
      <c r="E42" s="4" t="s">
        <v>510</v>
      </c>
      <c r="F42" s="4" t="s">
        <v>482</v>
      </c>
      <c r="G42" s="4" t="s">
        <v>568</v>
      </c>
      <c r="H42" s="114">
        <v>35000</v>
      </c>
      <c r="I42" s="4"/>
      <c r="J42" s="182" t="s">
        <v>894</v>
      </c>
      <c r="K42" s="197">
        <v>41086</v>
      </c>
      <c r="L42" s="197">
        <v>41086</v>
      </c>
      <c r="M42" s="192">
        <v>1415054</v>
      </c>
      <c r="N42" s="197">
        <v>41086</v>
      </c>
      <c r="O42" s="4" t="s">
        <v>562</v>
      </c>
      <c r="P42" s="4" t="s">
        <v>510</v>
      </c>
      <c r="Q42" s="4" t="s">
        <v>486</v>
      </c>
      <c r="R42" s="4" t="s">
        <v>569</v>
      </c>
      <c r="S42" s="180">
        <v>8</v>
      </c>
      <c r="T42" s="180">
        <v>8</v>
      </c>
      <c r="U42" s="4" t="s">
        <v>570</v>
      </c>
    </row>
    <row r="43" spans="1:21" s="8" customFormat="1" ht="166.5" customHeight="1" x14ac:dyDescent="0.25">
      <c r="A43" s="93" t="s">
        <v>571</v>
      </c>
      <c r="B43" s="4" t="s">
        <v>572</v>
      </c>
      <c r="C43" s="33">
        <v>4668.5</v>
      </c>
      <c r="D43" s="4" t="s">
        <v>501</v>
      </c>
      <c r="E43" s="4" t="s">
        <v>510</v>
      </c>
      <c r="F43" s="4" t="s">
        <v>482</v>
      </c>
      <c r="G43" s="4" t="s">
        <v>502</v>
      </c>
      <c r="H43" s="114">
        <v>3000</v>
      </c>
      <c r="I43" s="4" t="s">
        <v>573</v>
      </c>
      <c r="J43" s="182" t="s">
        <v>895</v>
      </c>
      <c r="K43" s="197">
        <f>4668.4+2274.5</f>
        <v>6942.9</v>
      </c>
      <c r="L43" s="197">
        <v>6942.9</v>
      </c>
      <c r="M43" s="192">
        <v>1425055</v>
      </c>
      <c r="N43" s="197">
        <v>6942.9</v>
      </c>
      <c r="O43" s="4" t="s">
        <v>504</v>
      </c>
      <c r="P43" s="4" t="s">
        <v>510</v>
      </c>
      <c r="Q43" s="4" t="s">
        <v>486</v>
      </c>
      <c r="R43" s="4" t="s">
        <v>574</v>
      </c>
      <c r="S43" s="222">
        <v>87500</v>
      </c>
      <c r="T43" s="222">
        <v>81903.8</v>
      </c>
      <c r="U43" s="4" t="s">
        <v>506</v>
      </c>
    </row>
    <row r="44" spans="1:21" s="8" customFormat="1" ht="269.25" customHeight="1" x14ac:dyDescent="0.25">
      <c r="A44" s="93" t="s">
        <v>575</v>
      </c>
      <c r="B44" s="4" t="s">
        <v>576</v>
      </c>
      <c r="C44" s="114">
        <v>1939</v>
      </c>
      <c r="D44" s="4" t="s">
        <v>577</v>
      </c>
      <c r="E44" s="4" t="s">
        <v>510</v>
      </c>
      <c r="F44" s="4" t="s">
        <v>482</v>
      </c>
      <c r="G44" s="4" t="s">
        <v>578</v>
      </c>
      <c r="H44" s="114">
        <v>3000</v>
      </c>
      <c r="I44" s="222">
        <v>1920.2</v>
      </c>
      <c r="J44" s="182" t="s">
        <v>896</v>
      </c>
      <c r="K44" s="197">
        <v>1920.2</v>
      </c>
      <c r="L44" s="192">
        <v>40.200000000000003</v>
      </c>
      <c r="M44" s="192">
        <v>1475056</v>
      </c>
      <c r="N44" s="192">
        <v>40.200000000000003</v>
      </c>
      <c r="O44" s="4"/>
      <c r="P44" s="4" t="s">
        <v>510</v>
      </c>
      <c r="Q44" s="4" t="s">
        <v>486</v>
      </c>
      <c r="R44" s="4" t="s">
        <v>579</v>
      </c>
      <c r="S44" s="222">
        <v>3.5</v>
      </c>
      <c r="T44" s="222">
        <v>7.0000000000000007E-2</v>
      </c>
      <c r="U44" s="4" t="s">
        <v>28</v>
      </c>
    </row>
    <row r="45" spans="1:21" s="8" customFormat="1" ht="141" customHeight="1" x14ac:dyDescent="0.25">
      <c r="A45" s="93" t="s">
        <v>580</v>
      </c>
      <c r="B45" s="4" t="s">
        <v>581</v>
      </c>
      <c r="C45" s="114">
        <v>69378</v>
      </c>
      <c r="D45" s="4" t="s">
        <v>582</v>
      </c>
      <c r="E45" s="4" t="s">
        <v>583</v>
      </c>
      <c r="F45" s="4" t="s">
        <v>584</v>
      </c>
      <c r="G45" s="4" t="s">
        <v>585</v>
      </c>
      <c r="H45" s="114">
        <v>75000</v>
      </c>
      <c r="I45" s="4" t="s">
        <v>28</v>
      </c>
      <c r="J45" s="4" t="s">
        <v>586</v>
      </c>
      <c r="K45" s="197">
        <v>69000.7</v>
      </c>
      <c r="L45" s="197">
        <v>69000.7</v>
      </c>
      <c r="M45" s="192" t="s">
        <v>587</v>
      </c>
      <c r="N45" s="197">
        <v>69000.7</v>
      </c>
      <c r="O45" s="4" t="s">
        <v>588</v>
      </c>
      <c r="P45" s="4" t="s">
        <v>589</v>
      </c>
      <c r="Q45" s="4" t="s">
        <v>590</v>
      </c>
      <c r="R45" s="4" t="s">
        <v>591</v>
      </c>
      <c r="S45" s="180">
        <v>90</v>
      </c>
      <c r="T45" s="180">
        <v>90</v>
      </c>
      <c r="U45" s="4" t="s">
        <v>592</v>
      </c>
    </row>
    <row r="46" spans="1:21" s="8" customFormat="1" ht="18" customHeight="1" x14ac:dyDescent="0.25">
      <c r="A46" s="94" t="s">
        <v>593</v>
      </c>
      <c r="B46" s="4"/>
      <c r="C46" s="216">
        <f>C48+C55+C57+C58+C59+C60+C61+C47</f>
        <v>975716.10000000009</v>
      </c>
      <c r="D46" s="183"/>
      <c r="E46" s="183"/>
      <c r="F46" s="183"/>
      <c r="G46" s="183"/>
      <c r="H46" s="216">
        <f>H48+H55+H57+H58+H59+H60+H61+H47</f>
        <v>938368.4</v>
      </c>
      <c r="I46" s="183"/>
      <c r="J46" s="183"/>
      <c r="K46" s="193">
        <f>K48+K55+K57+K58+K59+K60+K61+K47</f>
        <v>1327652.1340000001</v>
      </c>
      <c r="L46" s="193">
        <f>L48+L55+L57+L58+L59+L60+L61+L47</f>
        <v>1011670.41715</v>
      </c>
      <c r="M46" s="194"/>
      <c r="N46" s="193">
        <f>N48+N55+N57+N58+N59+N60+N61+N47</f>
        <v>1011670.37755</v>
      </c>
      <c r="O46" s="183"/>
      <c r="P46" s="183"/>
      <c r="Q46" s="183"/>
      <c r="R46" s="183"/>
      <c r="S46" s="183"/>
      <c r="T46" s="183"/>
      <c r="U46" s="183"/>
    </row>
    <row r="47" spans="1:21" s="8" customFormat="1" ht="66" customHeight="1" x14ac:dyDescent="0.25">
      <c r="A47" s="31" t="s">
        <v>594</v>
      </c>
      <c r="B47" s="4"/>
      <c r="C47" s="114"/>
      <c r="D47" s="4"/>
      <c r="E47" s="4"/>
      <c r="F47" s="4"/>
      <c r="G47" s="4"/>
      <c r="H47" s="114"/>
      <c r="I47" s="4"/>
      <c r="J47" s="180"/>
      <c r="K47" s="197">
        <v>1.1000000000000001</v>
      </c>
      <c r="L47" s="192"/>
      <c r="M47" s="192"/>
      <c r="N47" s="192"/>
      <c r="O47" s="4"/>
      <c r="P47" s="4"/>
      <c r="Q47" s="4"/>
      <c r="R47" s="4"/>
      <c r="S47" s="4"/>
      <c r="T47" s="4"/>
      <c r="U47" s="4"/>
    </row>
    <row r="48" spans="1:21" s="8" customFormat="1" ht="57" customHeight="1" x14ac:dyDescent="0.25">
      <c r="A48" s="300" t="s">
        <v>595</v>
      </c>
      <c r="B48" s="302" t="s">
        <v>596</v>
      </c>
      <c r="C48" s="320">
        <f>617794000/1000</f>
        <v>617794</v>
      </c>
      <c r="D48" s="302" t="s">
        <v>597</v>
      </c>
      <c r="E48" s="304" t="s">
        <v>598</v>
      </c>
      <c r="F48" s="302" t="s">
        <v>599</v>
      </c>
      <c r="G48" s="337" t="s">
        <v>600</v>
      </c>
      <c r="H48" s="322">
        <f>617794000/1000</f>
        <v>617794</v>
      </c>
      <c r="I48" s="302" t="s">
        <v>601</v>
      </c>
      <c r="J48" s="308" t="s">
        <v>897</v>
      </c>
      <c r="K48" s="311">
        <f>934246530/1000</f>
        <v>934246.53</v>
      </c>
      <c r="L48" s="313">
        <f>769497002.09/1000</f>
        <v>769497.00209000008</v>
      </c>
      <c r="M48" s="325" t="s">
        <v>898</v>
      </c>
      <c r="N48" s="311">
        <v>769497</v>
      </c>
      <c r="O48" s="302" t="s">
        <v>602</v>
      </c>
      <c r="P48" s="302" t="s">
        <v>603</v>
      </c>
      <c r="Q48" s="304" t="s">
        <v>604</v>
      </c>
      <c r="R48" s="212" t="s">
        <v>605</v>
      </c>
      <c r="S48" s="172" t="s">
        <v>606</v>
      </c>
      <c r="T48" s="172" t="s">
        <v>607</v>
      </c>
      <c r="U48" s="172" t="str">
        <f>T48</f>
        <v>3423/1329</v>
      </c>
    </row>
    <row r="49" spans="1:21" s="8" customFormat="1" ht="17.25" customHeight="1" x14ac:dyDescent="0.25">
      <c r="A49" s="334"/>
      <c r="B49" s="336"/>
      <c r="C49" s="335"/>
      <c r="D49" s="307"/>
      <c r="E49" s="305"/>
      <c r="F49" s="307"/>
      <c r="G49" s="338"/>
      <c r="H49" s="329"/>
      <c r="I49" s="307"/>
      <c r="J49" s="330"/>
      <c r="K49" s="328"/>
      <c r="L49" s="324"/>
      <c r="M49" s="326"/>
      <c r="N49" s="328"/>
      <c r="O49" s="307"/>
      <c r="P49" s="307"/>
      <c r="Q49" s="305"/>
      <c r="R49" s="317" t="s">
        <v>608</v>
      </c>
      <c r="S49" s="318"/>
      <c r="T49" s="318"/>
      <c r="U49" s="319"/>
    </row>
    <row r="50" spans="1:21" s="8" customFormat="1" ht="42" customHeight="1" x14ac:dyDescent="0.25">
      <c r="A50" s="334"/>
      <c r="B50" s="336"/>
      <c r="C50" s="335"/>
      <c r="D50" s="307"/>
      <c r="E50" s="305"/>
      <c r="F50" s="307"/>
      <c r="G50" s="338"/>
      <c r="H50" s="329"/>
      <c r="I50" s="307"/>
      <c r="J50" s="330"/>
      <c r="K50" s="328"/>
      <c r="L50" s="324"/>
      <c r="M50" s="326"/>
      <c r="N50" s="328"/>
      <c r="O50" s="307"/>
      <c r="P50" s="307"/>
      <c r="Q50" s="305"/>
      <c r="R50" s="4" t="s">
        <v>609</v>
      </c>
      <c r="S50" s="172">
        <v>755580</v>
      </c>
      <c r="T50" s="172">
        <v>735921</v>
      </c>
      <c r="U50" s="225" t="s">
        <v>610</v>
      </c>
    </row>
    <row r="51" spans="1:21" s="8" customFormat="1" ht="65.25" customHeight="1" x14ac:dyDescent="0.25">
      <c r="A51" s="334"/>
      <c r="B51" s="336"/>
      <c r="C51" s="335"/>
      <c r="D51" s="307"/>
      <c r="E51" s="305"/>
      <c r="F51" s="307"/>
      <c r="G51" s="338"/>
      <c r="H51" s="329"/>
      <c r="I51" s="307"/>
      <c r="J51" s="330"/>
      <c r="K51" s="328"/>
      <c r="L51" s="324"/>
      <c r="M51" s="326"/>
      <c r="N51" s="328"/>
      <c r="O51" s="307"/>
      <c r="P51" s="307"/>
      <c r="Q51" s="305"/>
      <c r="R51" s="4" t="s">
        <v>611</v>
      </c>
      <c r="S51" s="226">
        <v>0.97</v>
      </c>
      <c r="T51" s="226">
        <v>1</v>
      </c>
      <c r="U51" s="226">
        <f>T51</f>
        <v>1</v>
      </c>
    </row>
    <row r="52" spans="1:21" s="8" customFormat="1" ht="70.5" customHeight="1" x14ac:dyDescent="0.25">
      <c r="A52" s="334"/>
      <c r="B52" s="336"/>
      <c r="C52" s="335"/>
      <c r="D52" s="307"/>
      <c r="E52" s="305"/>
      <c r="F52" s="307"/>
      <c r="G52" s="338"/>
      <c r="H52" s="329"/>
      <c r="I52" s="307"/>
      <c r="J52" s="330"/>
      <c r="K52" s="328"/>
      <c r="L52" s="324"/>
      <c r="M52" s="326"/>
      <c r="N52" s="328"/>
      <c r="O52" s="307"/>
      <c r="P52" s="307"/>
      <c r="Q52" s="305"/>
      <c r="R52" s="4" t="s">
        <v>612</v>
      </c>
      <c r="S52" s="226">
        <v>0.34</v>
      </c>
      <c r="T52" s="214">
        <v>0.378</v>
      </c>
      <c r="U52" s="214">
        <f>T52</f>
        <v>0.378</v>
      </c>
    </row>
    <row r="53" spans="1:21" s="8" customFormat="1" ht="42" customHeight="1" x14ac:dyDescent="0.25">
      <c r="A53" s="334"/>
      <c r="B53" s="336"/>
      <c r="C53" s="335"/>
      <c r="D53" s="307"/>
      <c r="E53" s="305"/>
      <c r="F53" s="307"/>
      <c r="G53" s="338"/>
      <c r="H53" s="329"/>
      <c r="I53" s="307"/>
      <c r="J53" s="330"/>
      <c r="K53" s="328"/>
      <c r="L53" s="324"/>
      <c r="M53" s="326"/>
      <c r="N53" s="328"/>
      <c r="O53" s="307"/>
      <c r="P53" s="307"/>
      <c r="Q53" s="305"/>
      <c r="R53" s="4" t="s">
        <v>613</v>
      </c>
      <c r="S53" s="226">
        <v>1</v>
      </c>
      <c r="T53" s="226">
        <v>1</v>
      </c>
      <c r="U53" s="226">
        <f>T53</f>
        <v>1</v>
      </c>
    </row>
    <row r="54" spans="1:21" s="8" customFormat="1" ht="60.75" customHeight="1" x14ac:dyDescent="0.25">
      <c r="A54" s="301"/>
      <c r="B54" s="333"/>
      <c r="C54" s="321"/>
      <c r="D54" s="303"/>
      <c r="E54" s="306"/>
      <c r="F54" s="303"/>
      <c r="G54" s="339"/>
      <c r="H54" s="323"/>
      <c r="I54" s="303"/>
      <c r="J54" s="309"/>
      <c r="K54" s="312"/>
      <c r="L54" s="314"/>
      <c r="M54" s="327"/>
      <c r="N54" s="312"/>
      <c r="O54" s="303"/>
      <c r="P54" s="303"/>
      <c r="Q54" s="306"/>
      <c r="R54" s="4" t="s">
        <v>614</v>
      </c>
      <c r="S54" s="214">
        <v>0.70599999999999996</v>
      </c>
      <c r="T54" s="214">
        <v>0.77100000000000002</v>
      </c>
      <c r="U54" s="214">
        <f>T54</f>
        <v>0.77100000000000002</v>
      </c>
    </row>
    <row r="55" spans="1:21" s="8" customFormat="1" ht="43.5" customHeight="1" x14ac:dyDescent="0.25">
      <c r="A55" s="300" t="s">
        <v>615</v>
      </c>
      <c r="B55" s="302" t="s">
        <v>616</v>
      </c>
      <c r="C55" s="320">
        <v>2600</v>
      </c>
      <c r="D55" s="302" t="s">
        <v>617</v>
      </c>
      <c r="E55" s="304" t="s">
        <v>618</v>
      </c>
      <c r="F55" s="302" t="s">
        <v>619</v>
      </c>
      <c r="G55" s="302" t="s">
        <v>620</v>
      </c>
      <c r="H55" s="322">
        <v>2600</v>
      </c>
      <c r="I55" s="302" t="s">
        <v>621</v>
      </c>
      <c r="J55" s="310" t="s">
        <v>899</v>
      </c>
      <c r="K55" s="311">
        <v>2600</v>
      </c>
      <c r="L55" s="313">
        <v>2600</v>
      </c>
      <c r="M55" s="315" t="s">
        <v>900</v>
      </c>
      <c r="N55" s="311">
        <v>2600</v>
      </c>
      <c r="O55" s="302" t="s">
        <v>622</v>
      </c>
      <c r="P55" s="302" t="s">
        <v>623</v>
      </c>
      <c r="Q55" s="304">
        <v>42027</v>
      </c>
      <c r="R55" s="4" t="s">
        <v>624</v>
      </c>
      <c r="S55" s="214" t="s">
        <v>625</v>
      </c>
      <c r="T55" s="214" t="s">
        <v>625</v>
      </c>
      <c r="U55" s="214" t="s">
        <v>626</v>
      </c>
    </row>
    <row r="56" spans="1:21" s="8" customFormat="1" ht="105" customHeight="1" x14ac:dyDescent="0.25">
      <c r="A56" s="301"/>
      <c r="B56" s="333"/>
      <c r="C56" s="321"/>
      <c r="D56" s="303"/>
      <c r="E56" s="306"/>
      <c r="F56" s="303"/>
      <c r="G56" s="303"/>
      <c r="H56" s="323"/>
      <c r="I56" s="303"/>
      <c r="J56" s="303"/>
      <c r="K56" s="312"/>
      <c r="L56" s="314"/>
      <c r="M56" s="316"/>
      <c r="N56" s="312"/>
      <c r="O56" s="303"/>
      <c r="P56" s="303"/>
      <c r="Q56" s="306"/>
      <c r="R56" s="4" t="s">
        <v>627</v>
      </c>
      <c r="S56" s="214">
        <v>1.12E-2</v>
      </c>
      <c r="T56" s="214">
        <v>4.0000000000000001E-3</v>
      </c>
      <c r="U56" s="214" t="s">
        <v>628</v>
      </c>
    </row>
    <row r="57" spans="1:21" s="8" customFormat="1" ht="321.75" customHeight="1" x14ac:dyDescent="0.25">
      <c r="A57" s="34" t="s">
        <v>629</v>
      </c>
      <c r="B57" s="4" t="s">
        <v>630</v>
      </c>
      <c r="C57" s="217">
        <v>36001.4</v>
      </c>
      <c r="D57" s="173" t="s">
        <v>631</v>
      </c>
      <c r="E57" s="210" t="s">
        <v>632</v>
      </c>
      <c r="F57" s="173" t="s">
        <v>633</v>
      </c>
      <c r="G57" s="173" t="s">
        <v>634</v>
      </c>
      <c r="H57" s="217">
        <v>36001.4</v>
      </c>
      <c r="I57" s="4" t="s">
        <v>635</v>
      </c>
      <c r="J57" s="173" t="s">
        <v>901</v>
      </c>
      <c r="K57" s="199">
        <v>36001.4</v>
      </c>
      <c r="L57" s="200">
        <v>25079.337510000001</v>
      </c>
      <c r="M57" s="201" t="s">
        <v>636</v>
      </c>
      <c r="N57" s="199">
        <v>25079.3</v>
      </c>
      <c r="O57" s="173" t="s">
        <v>637</v>
      </c>
      <c r="P57" s="173" t="s">
        <v>638</v>
      </c>
      <c r="Q57" s="227" t="s">
        <v>639</v>
      </c>
      <c r="R57" s="228" t="s">
        <v>640</v>
      </c>
      <c r="S57" s="229">
        <v>57</v>
      </c>
      <c r="T57" s="229">
        <v>57</v>
      </c>
      <c r="U57" s="230" t="s">
        <v>641</v>
      </c>
    </row>
    <row r="58" spans="1:21" s="8" customFormat="1" ht="45" customHeight="1" x14ac:dyDescent="0.25">
      <c r="A58" s="93" t="s">
        <v>642</v>
      </c>
      <c r="B58" s="4"/>
      <c r="C58" s="114"/>
      <c r="D58" s="4"/>
      <c r="E58" s="4"/>
      <c r="F58" s="4"/>
      <c r="G58" s="4"/>
      <c r="H58" s="114"/>
      <c r="I58" s="4" t="s">
        <v>643</v>
      </c>
      <c r="J58" s="180" t="s">
        <v>902</v>
      </c>
      <c r="K58" s="197">
        <v>1899.4</v>
      </c>
      <c r="L58" s="202">
        <v>1899</v>
      </c>
      <c r="M58" s="196" t="s">
        <v>903</v>
      </c>
      <c r="N58" s="202">
        <v>1899</v>
      </c>
      <c r="O58" s="4"/>
      <c r="P58" s="4"/>
      <c r="Q58" s="4"/>
      <c r="R58" s="4"/>
      <c r="S58" s="4"/>
      <c r="T58" s="4"/>
      <c r="U58" s="4"/>
    </row>
    <row r="59" spans="1:21" s="8" customFormat="1" ht="274.5" customHeight="1" x14ac:dyDescent="0.25">
      <c r="A59" s="20" t="s">
        <v>644</v>
      </c>
      <c r="B59" s="4" t="s">
        <v>645</v>
      </c>
      <c r="C59" s="114">
        <f>24072700/1000</f>
        <v>24072.7</v>
      </c>
      <c r="D59" s="4" t="s">
        <v>646</v>
      </c>
      <c r="E59" s="147" t="s">
        <v>647</v>
      </c>
      <c r="F59" s="211" t="s">
        <v>648</v>
      </c>
      <c r="G59" s="4" t="s">
        <v>649</v>
      </c>
      <c r="H59" s="114">
        <f>24072700/1000</f>
        <v>24072.7</v>
      </c>
      <c r="I59" s="4" t="s">
        <v>650</v>
      </c>
      <c r="J59" s="4" t="s">
        <v>904</v>
      </c>
      <c r="K59" s="197">
        <v>24072.7</v>
      </c>
      <c r="L59" s="197">
        <v>24072.7</v>
      </c>
      <c r="M59" s="196" t="s">
        <v>905</v>
      </c>
      <c r="N59" s="197">
        <v>24072.7</v>
      </c>
      <c r="O59" s="4" t="s">
        <v>651</v>
      </c>
      <c r="P59" s="212" t="s">
        <v>652</v>
      </c>
      <c r="Q59" s="4" t="s">
        <v>653</v>
      </c>
      <c r="R59" s="231" t="s">
        <v>654</v>
      </c>
      <c r="S59" s="226">
        <v>0.9</v>
      </c>
      <c r="T59" s="226">
        <v>0.9</v>
      </c>
      <c r="U59" s="4" t="s">
        <v>655</v>
      </c>
    </row>
    <row r="60" spans="1:21" s="8" customFormat="1" ht="306.75" customHeight="1" x14ac:dyDescent="0.25">
      <c r="A60" s="20" t="s">
        <v>656</v>
      </c>
      <c r="B60" s="4" t="s">
        <v>275</v>
      </c>
      <c r="C60" s="218">
        <v>103721.3</v>
      </c>
      <c r="D60" s="184" t="s">
        <v>657</v>
      </c>
      <c r="E60" s="184" t="s">
        <v>658</v>
      </c>
      <c r="F60" s="184" t="s">
        <v>659</v>
      </c>
      <c r="G60" s="184" t="s">
        <v>660</v>
      </c>
      <c r="H60" s="217">
        <v>103721.3</v>
      </c>
      <c r="I60" s="184" t="s">
        <v>661</v>
      </c>
      <c r="J60" s="184" t="s">
        <v>904</v>
      </c>
      <c r="K60" s="199">
        <v>103721.3</v>
      </c>
      <c r="L60" s="200">
        <v>0</v>
      </c>
      <c r="M60" s="203" t="s">
        <v>906</v>
      </c>
      <c r="N60" s="200">
        <v>0</v>
      </c>
      <c r="O60" s="184"/>
      <c r="P60" s="212" t="s">
        <v>662</v>
      </c>
      <c r="Q60" s="180" t="s">
        <v>663</v>
      </c>
      <c r="R60" s="180" t="s">
        <v>664</v>
      </c>
      <c r="S60" s="180" t="s">
        <v>907</v>
      </c>
      <c r="T60" s="180" t="s">
        <v>908</v>
      </c>
      <c r="U60" s="180" t="s">
        <v>665</v>
      </c>
    </row>
    <row r="61" spans="1:21" s="8" customFormat="1" ht="240" customHeight="1" x14ac:dyDescent="0.25">
      <c r="A61" s="20" t="s">
        <v>666</v>
      </c>
      <c r="B61" s="4" t="s">
        <v>667</v>
      </c>
      <c r="C61" s="219">
        <v>191526.7</v>
      </c>
      <c r="D61" s="173" t="s">
        <v>668</v>
      </c>
      <c r="E61" s="210" t="s">
        <v>669</v>
      </c>
      <c r="F61" s="212" t="s">
        <v>670</v>
      </c>
      <c r="G61" s="173" t="s">
        <v>671</v>
      </c>
      <c r="H61" s="217">
        <v>154179</v>
      </c>
      <c r="I61" s="173" t="s">
        <v>672</v>
      </c>
      <c r="J61" s="173" t="s">
        <v>909</v>
      </c>
      <c r="K61" s="199">
        <v>225109.704</v>
      </c>
      <c r="L61" s="200">
        <f>188522377.55/1000</f>
        <v>188522.37755</v>
      </c>
      <c r="M61" s="204" t="s">
        <v>910</v>
      </c>
      <c r="N61" s="199">
        <f>L61</f>
        <v>188522.37755</v>
      </c>
      <c r="O61" s="173" t="s">
        <v>673</v>
      </c>
      <c r="P61" s="173" t="s">
        <v>674</v>
      </c>
      <c r="Q61" s="210" t="s">
        <v>675</v>
      </c>
      <c r="R61" s="228" t="s">
        <v>676</v>
      </c>
      <c r="S61" s="232">
        <v>238</v>
      </c>
      <c r="T61" s="233">
        <v>302</v>
      </c>
      <c r="U61" s="4" t="s">
        <v>677</v>
      </c>
    </row>
    <row r="62" spans="1:21" s="8" customFormat="1" ht="29.25" customHeight="1" x14ac:dyDescent="0.25">
      <c r="A62" s="118" t="s">
        <v>678</v>
      </c>
      <c r="B62" s="4"/>
      <c r="C62" s="220">
        <f>C63+C64+C65+C66+C68+C69+C67</f>
        <v>459848.5</v>
      </c>
      <c r="D62" s="185"/>
      <c r="E62" s="185"/>
      <c r="F62" s="185"/>
      <c r="G62" s="185"/>
      <c r="H62" s="220">
        <f>H63+H64+H65+H66+H68+H69+H67</f>
        <v>459848.49911999999</v>
      </c>
      <c r="I62" s="185"/>
      <c r="J62" s="185"/>
      <c r="K62" s="205">
        <f t="shared" ref="K62:N62" si="2">K63+K64+K65+K66+K68+K69+K67</f>
        <v>460052.19912</v>
      </c>
      <c r="L62" s="205">
        <f t="shared" si="2"/>
        <v>444415.14536999998</v>
      </c>
      <c r="M62" s="206"/>
      <c r="N62" s="205">
        <f t="shared" si="2"/>
        <v>444415.14536999998</v>
      </c>
      <c r="O62" s="185"/>
      <c r="P62" s="185"/>
      <c r="Q62" s="185"/>
      <c r="R62" s="185"/>
      <c r="S62" s="185"/>
      <c r="T62" s="185"/>
      <c r="U62" s="185"/>
    </row>
    <row r="63" spans="1:21" s="8" customFormat="1" ht="157.5" customHeight="1" x14ac:dyDescent="0.25">
      <c r="A63" s="93" t="s">
        <v>679</v>
      </c>
      <c r="B63" s="4" t="s">
        <v>680</v>
      </c>
      <c r="C63" s="114">
        <v>75794.899999999994</v>
      </c>
      <c r="D63" s="4" t="s">
        <v>681</v>
      </c>
      <c r="E63" s="4" t="s">
        <v>682</v>
      </c>
      <c r="F63" s="4"/>
      <c r="G63" s="4"/>
      <c r="H63" s="114">
        <f>K63</f>
        <v>75794.899999999994</v>
      </c>
      <c r="I63" s="4" t="s">
        <v>683</v>
      </c>
      <c r="J63" s="4" t="s">
        <v>911</v>
      </c>
      <c r="K63" s="207">
        <v>75794.899999999994</v>
      </c>
      <c r="L63" s="207">
        <v>75794.899999999994</v>
      </c>
      <c r="M63" s="196" t="s">
        <v>912</v>
      </c>
      <c r="N63" s="207">
        <f t="shared" ref="N63" si="3">L63</f>
        <v>75794.899999999994</v>
      </c>
      <c r="O63" s="4" t="s">
        <v>259</v>
      </c>
      <c r="P63" s="4"/>
      <c r="Q63" s="4"/>
      <c r="R63" s="4" t="s">
        <v>684</v>
      </c>
      <c r="S63" s="4">
        <v>9074</v>
      </c>
      <c r="T63" s="4">
        <v>9074</v>
      </c>
      <c r="U63" s="4"/>
    </row>
    <row r="64" spans="1:21" s="8" customFormat="1" ht="147.75" customHeight="1" x14ac:dyDescent="0.25">
      <c r="A64" s="20" t="s">
        <v>685</v>
      </c>
      <c r="B64" s="4" t="s">
        <v>950</v>
      </c>
      <c r="C64" s="114">
        <v>335848</v>
      </c>
      <c r="D64" s="3" t="s">
        <v>686</v>
      </c>
      <c r="E64" s="4" t="s">
        <v>687</v>
      </c>
      <c r="F64" s="4" t="s">
        <v>688</v>
      </c>
      <c r="G64" s="4" t="s">
        <v>689</v>
      </c>
      <c r="H64" s="114">
        <v>335848</v>
      </c>
      <c r="I64" s="4" t="s">
        <v>690</v>
      </c>
      <c r="J64" s="4" t="s">
        <v>913</v>
      </c>
      <c r="K64" s="207">
        <v>335848</v>
      </c>
      <c r="L64" s="207">
        <v>335813.76838999998</v>
      </c>
      <c r="M64" s="196" t="s">
        <v>914</v>
      </c>
      <c r="N64" s="207">
        <f>L64</f>
        <v>335813.76838999998</v>
      </c>
      <c r="O64" s="4" t="s">
        <v>259</v>
      </c>
      <c r="P64" s="4" t="s">
        <v>691</v>
      </c>
      <c r="Q64" s="4" t="s">
        <v>159</v>
      </c>
      <c r="R64" s="4" t="s">
        <v>692</v>
      </c>
      <c r="S64" s="4">
        <v>1.0469999999999999</v>
      </c>
      <c r="T64" s="4" t="s">
        <v>915</v>
      </c>
      <c r="U64" s="4" t="s">
        <v>693</v>
      </c>
    </row>
    <row r="65" spans="1:21" s="8" customFormat="1" ht="161.25" customHeight="1" x14ac:dyDescent="0.25">
      <c r="A65" s="20" t="s">
        <v>656</v>
      </c>
      <c r="B65" s="4" t="s">
        <v>694</v>
      </c>
      <c r="C65" s="161">
        <v>27415.8</v>
      </c>
      <c r="D65" s="3" t="s">
        <v>695</v>
      </c>
      <c r="E65" s="4" t="s">
        <v>696</v>
      </c>
      <c r="F65" s="4" t="s">
        <v>697</v>
      </c>
      <c r="G65" s="4" t="s">
        <v>698</v>
      </c>
      <c r="H65" s="114">
        <v>27415.8</v>
      </c>
      <c r="I65" s="4" t="s">
        <v>699</v>
      </c>
      <c r="J65" s="4" t="s">
        <v>916</v>
      </c>
      <c r="K65" s="207">
        <v>27415.8</v>
      </c>
      <c r="L65" s="207">
        <v>14148.15199</v>
      </c>
      <c r="M65" s="196" t="s">
        <v>917</v>
      </c>
      <c r="N65" s="207">
        <f t="shared" ref="N65:N67" si="4">L65</f>
        <v>14148.15199</v>
      </c>
      <c r="O65" s="4" t="s">
        <v>259</v>
      </c>
      <c r="P65" s="4" t="s">
        <v>700</v>
      </c>
      <c r="Q65" s="4" t="s">
        <v>159</v>
      </c>
      <c r="R65" s="4" t="s">
        <v>701</v>
      </c>
      <c r="S65" s="4">
        <v>24.6</v>
      </c>
      <c r="T65" s="4">
        <v>25</v>
      </c>
      <c r="U65" s="4" t="s">
        <v>702</v>
      </c>
    </row>
    <row r="66" spans="1:21" s="8" customFormat="1" ht="246" customHeight="1" x14ac:dyDescent="0.25">
      <c r="A66" s="20" t="s">
        <v>703</v>
      </c>
      <c r="B66" s="4" t="s">
        <v>704</v>
      </c>
      <c r="C66" s="161">
        <v>13961.1</v>
      </c>
      <c r="D66" s="3" t="s">
        <v>705</v>
      </c>
      <c r="E66" s="3" t="s">
        <v>706</v>
      </c>
      <c r="F66" s="3" t="s">
        <v>707</v>
      </c>
      <c r="G66" s="3" t="s">
        <v>708</v>
      </c>
      <c r="H66" s="161">
        <v>13961.1</v>
      </c>
      <c r="I66" s="223" t="s">
        <v>709</v>
      </c>
      <c r="J66" s="3" t="s">
        <v>918</v>
      </c>
      <c r="K66" s="208">
        <f>13961.1+203.7</f>
        <v>14164.800000000001</v>
      </c>
      <c r="L66" s="208">
        <v>11829.62587</v>
      </c>
      <c r="M66" s="196" t="s">
        <v>919</v>
      </c>
      <c r="N66" s="207">
        <f t="shared" si="4"/>
        <v>11829.62587</v>
      </c>
      <c r="O66" s="4" t="s">
        <v>259</v>
      </c>
      <c r="P66" s="4"/>
      <c r="Q66" s="4"/>
      <c r="R66" s="3" t="s">
        <v>710</v>
      </c>
      <c r="S66" s="3" t="s">
        <v>711</v>
      </c>
      <c r="T66" s="3" t="s">
        <v>712</v>
      </c>
      <c r="U66" s="3" t="s">
        <v>713</v>
      </c>
    </row>
    <row r="67" spans="1:21" s="8" customFormat="1" ht="315" customHeight="1" x14ac:dyDescent="0.25">
      <c r="A67" s="20" t="s">
        <v>714</v>
      </c>
      <c r="B67" s="4" t="s">
        <v>715</v>
      </c>
      <c r="C67" s="114">
        <v>1573.2</v>
      </c>
      <c r="D67" s="4" t="s">
        <v>716</v>
      </c>
      <c r="E67" s="4" t="s">
        <v>717</v>
      </c>
      <c r="F67" s="4"/>
      <c r="G67" s="4"/>
      <c r="H67" s="114">
        <f>K67</f>
        <v>1573.2</v>
      </c>
      <c r="I67" s="4" t="s">
        <v>718</v>
      </c>
      <c r="J67" s="4" t="s">
        <v>920</v>
      </c>
      <c r="K67" s="207">
        <v>1573.2</v>
      </c>
      <c r="L67" s="207">
        <v>1573.2</v>
      </c>
      <c r="M67" s="196" t="s">
        <v>921</v>
      </c>
      <c r="N67" s="207">
        <f t="shared" si="4"/>
        <v>1573.2</v>
      </c>
      <c r="O67" s="4" t="s">
        <v>719</v>
      </c>
      <c r="P67" s="4"/>
      <c r="Q67" s="4"/>
      <c r="R67" s="4" t="s">
        <v>720</v>
      </c>
      <c r="S67" s="4"/>
      <c r="T67" s="4"/>
      <c r="U67" s="4" t="s">
        <v>721</v>
      </c>
    </row>
    <row r="68" spans="1:21" s="8" customFormat="1" ht="258" customHeight="1" x14ac:dyDescent="0.25">
      <c r="A68" s="300" t="s">
        <v>722</v>
      </c>
      <c r="B68" s="4" t="s">
        <v>723</v>
      </c>
      <c r="C68" s="114">
        <v>4376.1000000000004</v>
      </c>
      <c r="D68" s="302" t="s">
        <v>724</v>
      </c>
      <c r="E68" s="302" t="s">
        <v>725</v>
      </c>
      <c r="F68" s="302" t="s">
        <v>726</v>
      </c>
      <c r="G68" s="302" t="s">
        <v>727</v>
      </c>
      <c r="H68" s="114">
        <v>4376.1000000000004</v>
      </c>
      <c r="I68" s="4" t="s">
        <v>728</v>
      </c>
      <c r="J68" s="308" t="s">
        <v>922</v>
      </c>
      <c r="K68" s="207">
        <v>4376.1000000000004</v>
      </c>
      <c r="L68" s="207">
        <v>4376.1000000000004</v>
      </c>
      <c r="M68" s="196" t="s">
        <v>923</v>
      </c>
      <c r="N68" s="207">
        <v>4376.1000000000004</v>
      </c>
      <c r="O68" s="4" t="s">
        <v>729</v>
      </c>
      <c r="P68" s="302" t="s">
        <v>730</v>
      </c>
      <c r="Q68" s="302" t="s">
        <v>731</v>
      </c>
      <c r="R68" s="4" t="s">
        <v>732</v>
      </c>
      <c r="S68" s="4">
        <v>1</v>
      </c>
      <c r="T68" s="4">
        <v>1</v>
      </c>
      <c r="U68" s="4" t="s">
        <v>733</v>
      </c>
    </row>
    <row r="69" spans="1:21" s="8" customFormat="1" ht="114" customHeight="1" x14ac:dyDescent="0.25">
      <c r="A69" s="301"/>
      <c r="B69" s="4"/>
      <c r="C69" s="114">
        <v>879.4</v>
      </c>
      <c r="D69" s="303"/>
      <c r="E69" s="303"/>
      <c r="F69" s="303"/>
      <c r="G69" s="303"/>
      <c r="H69" s="114">
        <v>879.39912000000004</v>
      </c>
      <c r="I69" s="4" t="s">
        <v>734</v>
      </c>
      <c r="J69" s="309"/>
      <c r="K69" s="207">
        <v>879.39912000000004</v>
      </c>
      <c r="L69" s="207">
        <v>879.39912000000004</v>
      </c>
      <c r="M69" s="196" t="s">
        <v>923</v>
      </c>
      <c r="N69" s="207">
        <v>879.39912000000004</v>
      </c>
      <c r="O69" s="4" t="s">
        <v>735</v>
      </c>
      <c r="P69" s="303"/>
      <c r="Q69" s="303"/>
      <c r="R69" s="4"/>
      <c r="S69" s="4"/>
      <c r="T69" s="4"/>
      <c r="U69" s="4" t="s">
        <v>736</v>
      </c>
    </row>
    <row r="70" spans="1:21" s="8" customFormat="1" ht="22.5" customHeight="1" x14ac:dyDescent="0.25">
      <c r="A70" s="94" t="s">
        <v>737</v>
      </c>
      <c r="B70" s="4"/>
      <c r="C70" s="216">
        <f>C72+C73+C74+C75+C76+C77+C78+C71</f>
        <v>811534.70000000007</v>
      </c>
      <c r="D70" s="183"/>
      <c r="E70" s="183"/>
      <c r="F70" s="183"/>
      <c r="G70" s="183"/>
      <c r="H70" s="216">
        <f>H72+H73+H74+H75+H76+H77+H78+H71</f>
        <v>321572.62999999995</v>
      </c>
      <c r="I70" s="183"/>
      <c r="J70" s="183"/>
      <c r="K70" s="193">
        <f>K72+K73+K74+K75+K76+K77+K78+K71</f>
        <v>813245.3</v>
      </c>
      <c r="L70" s="193">
        <f>L72+L73+L74+L75+L76+L77+L78+L71</f>
        <v>794110.53000000014</v>
      </c>
      <c r="M70" s="194"/>
      <c r="N70" s="193">
        <f>N72+N73+N74+N75+N76+N77+N78+N71</f>
        <v>794110.53000000014</v>
      </c>
      <c r="O70" s="183"/>
      <c r="P70" s="183"/>
      <c r="Q70" s="183"/>
      <c r="R70" s="183"/>
      <c r="S70" s="183"/>
      <c r="T70" s="183"/>
      <c r="U70" s="183"/>
    </row>
    <row r="71" spans="1:21" s="8" customFormat="1" ht="183.75" customHeight="1" x14ac:dyDescent="0.25">
      <c r="A71" s="31" t="s">
        <v>738</v>
      </c>
      <c r="B71" s="4"/>
      <c r="C71" s="220"/>
      <c r="D71" s="185"/>
      <c r="E71" s="185"/>
      <c r="F71" s="185"/>
      <c r="G71" s="185"/>
      <c r="H71" s="220"/>
      <c r="I71" s="4" t="s">
        <v>739</v>
      </c>
      <c r="J71" s="185"/>
      <c r="K71" s="197">
        <v>84.5</v>
      </c>
      <c r="L71" s="197">
        <v>0</v>
      </c>
      <c r="M71" s="206"/>
      <c r="N71" s="205"/>
      <c r="O71" s="185"/>
      <c r="P71" s="185"/>
      <c r="Q71" s="185"/>
      <c r="R71" s="234"/>
      <c r="S71" s="185"/>
      <c r="T71" s="185"/>
      <c r="U71" s="185"/>
    </row>
    <row r="72" spans="1:21" s="8" customFormat="1" ht="243" customHeight="1" x14ac:dyDescent="0.25">
      <c r="A72" s="31" t="s">
        <v>740</v>
      </c>
      <c r="B72" s="4" t="s">
        <v>741</v>
      </c>
      <c r="C72" s="114">
        <v>8189.6</v>
      </c>
      <c r="D72" s="4" t="s">
        <v>742</v>
      </c>
      <c r="E72" s="4" t="s">
        <v>743</v>
      </c>
      <c r="F72" s="4" t="s">
        <v>744</v>
      </c>
      <c r="G72" s="4" t="s">
        <v>745</v>
      </c>
      <c r="H72" s="114">
        <v>38906</v>
      </c>
      <c r="I72" s="221" t="s">
        <v>746</v>
      </c>
      <c r="J72" s="180" t="s">
        <v>924</v>
      </c>
      <c r="K72" s="197">
        <v>8189.6</v>
      </c>
      <c r="L72" s="187">
        <v>8189.6</v>
      </c>
      <c r="M72" s="188" t="s">
        <v>925</v>
      </c>
      <c r="N72" s="187">
        <f>7067.3+1122.3</f>
        <v>8189.6</v>
      </c>
      <c r="O72" s="5" t="s">
        <v>747</v>
      </c>
      <c r="P72" s="4" t="s">
        <v>748</v>
      </c>
      <c r="Q72" s="4" t="s">
        <v>159</v>
      </c>
      <c r="R72" s="148" t="s">
        <v>749</v>
      </c>
      <c r="S72" s="4">
        <v>234</v>
      </c>
      <c r="T72" s="4">
        <v>234</v>
      </c>
      <c r="U72" s="4"/>
    </row>
    <row r="73" spans="1:21" s="8" customFormat="1" ht="182.25" customHeight="1" x14ac:dyDescent="0.25">
      <c r="A73" s="93" t="s">
        <v>750</v>
      </c>
      <c r="B73" s="4" t="s">
        <v>151</v>
      </c>
      <c r="C73" s="114">
        <v>216959</v>
      </c>
      <c r="D73" s="4" t="s">
        <v>751</v>
      </c>
      <c r="E73" s="4" t="s">
        <v>752</v>
      </c>
      <c r="F73" s="4" t="s">
        <v>753</v>
      </c>
      <c r="G73" s="4" t="s">
        <v>754</v>
      </c>
      <c r="H73" s="114">
        <v>39797.21</v>
      </c>
      <c r="I73" s="4" t="s">
        <v>755</v>
      </c>
      <c r="J73" s="180" t="s">
        <v>926</v>
      </c>
      <c r="K73" s="197">
        <v>216959</v>
      </c>
      <c r="L73" s="187">
        <v>210285.51</v>
      </c>
      <c r="M73" s="188" t="s">
        <v>927</v>
      </c>
      <c r="N73" s="187">
        <v>210285.51</v>
      </c>
      <c r="O73" s="5" t="s">
        <v>154</v>
      </c>
      <c r="P73" s="4" t="s">
        <v>173</v>
      </c>
      <c r="Q73" s="4" t="s">
        <v>159</v>
      </c>
      <c r="R73" s="152" t="s">
        <v>756</v>
      </c>
      <c r="S73" s="152" t="s">
        <v>757</v>
      </c>
      <c r="T73" s="152" t="s">
        <v>758</v>
      </c>
      <c r="U73" s="152" t="s">
        <v>759</v>
      </c>
    </row>
    <row r="74" spans="1:21" s="8" customFormat="1" ht="187.5" customHeight="1" x14ac:dyDescent="0.25">
      <c r="A74" s="93" t="s">
        <v>760</v>
      </c>
      <c r="B74" s="4" t="s">
        <v>151</v>
      </c>
      <c r="C74" s="114">
        <v>468684</v>
      </c>
      <c r="D74" s="4" t="s">
        <v>761</v>
      </c>
      <c r="E74" s="4" t="s">
        <v>762</v>
      </c>
      <c r="F74" s="4" t="s">
        <v>753</v>
      </c>
      <c r="G74" s="4" t="s">
        <v>763</v>
      </c>
      <c r="H74" s="114">
        <v>85971.62</v>
      </c>
      <c r="I74" s="180" t="s">
        <v>764</v>
      </c>
      <c r="J74" s="180" t="s">
        <v>928</v>
      </c>
      <c r="K74" s="197">
        <v>468684</v>
      </c>
      <c r="L74" s="187">
        <v>456968.33</v>
      </c>
      <c r="M74" s="188" t="s">
        <v>929</v>
      </c>
      <c r="N74" s="187">
        <v>456968.33</v>
      </c>
      <c r="O74" s="5" t="s">
        <v>765</v>
      </c>
      <c r="P74" s="4" t="s">
        <v>173</v>
      </c>
      <c r="Q74" s="4" t="s">
        <v>159</v>
      </c>
      <c r="R74" s="152" t="s">
        <v>766</v>
      </c>
      <c r="S74" s="152" t="s">
        <v>767</v>
      </c>
      <c r="T74" s="152" t="s">
        <v>768</v>
      </c>
      <c r="U74" s="152" t="s">
        <v>769</v>
      </c>
    </row>
    <row r="75" spans="1:21" s="8" customFormat="1" ht="222.75" customHeight="1" x14ac:dyDescent="0.25">
      <c r="A75" s="93" t="s">
        <v>770</v>
      </c>
      <c r="B75" s="4" t="s">
        <v>151</v>
      </c>
      <c r="C75" s="114">
        <v>18604</v>
      </c>
      <c r="D75" s="4" t="s">
        <v>946</v>
      </c>
      <c r="E75" s="4" t="s">
        <v>947</v>
      </c>
      <c r="F75" s="4"/>
      <c r="G75" s="4"/>
      <c r="H75" s="114">
        <v>18604</v>
      </c>
      <c r="I75" s="180" t="s">
        <v>771</v>
      </c>
      <c r="J75" s="180" t="s">
        <v>930</v>
      </c>
      <c r="K75" s="197">
        <v>18604</v>
      </c>
      <c r="L75" s="187">
        <v>18537.759999999998</v>
      </c>
      <c r="M75" s="188" t="s">
        <v>931</v>
      </c>
      <c r="N75" s="187">
        <v>18537.759999999998</v>
      </c>
      <c r="O75" s="5" t="s">
        <v>772</v>
      </c>
      <c r="P75" s="4"/>
      <c r="Q75" s="4"/>
      <c r="R75" s="4"/>
      <c r="S75" s="4"/>
      <c r="T75" s="4"/>
      <c r="U75" s="4"/>
    </row>
    <row r="76" spans="1:21" s="8" customFormat="1" ht="101.25" customHeight="1" x14ac:dyDescent="0.25">
      <c r="A76" s="93" t="s">
        <v>773</v>
      </c>
      <c r="B76" s="4" t="s">
        <v>151</v>
      </c>
      <c r="C76" s="161">
        <v>7994.3</v>
      </c>
      <c r="D76" s="4" t="s">
        <v>774</v>
      </c>
      <c r="E76" s="4" t="s">
        <v>948</v>
      </c>
      <c r="F76" s="4" t="s">
        <v>775</v>
      </c>
      <c r="G76" s="4" t="s">
        <v>776</v>
      </c>
      <c r="H76" s="161">
        <v>40000</v>
      </c>
      <c r="I76" s="180" t="s">
        <v>777</v>
      </c>
      <c r="J76" s="180" t="s">
        <v>932</v>
      </c>
      <c r="K76" s="187">
        <f>7994.3+75.2</f>
        <v>8069.5</v>
      </c>
      <c r="L76" s="187">
        <v>8049.5</v>
      </c>
      <c r="M76" s="188" t="s">
        <v>933</v>
      </c>
      <c r="N76" s="187">
        <v>8049.5</v>
      </c>
      <c r="O76" s="5" t="s">
        <v>156</v>
      </c>
      <c r="P76" s="4" t="s">
        <v>173</v>
      </c>
      <c r="Q76" s="4" t="s">
        <v>159</v>
      </c>
      <c r="R76" s="152" t="s">
        <v>778</v>
      </c>
      <c r="S76" s="163">
        <v>98</v>
      </c>
      <c r="T76" s="163">
        <v>98</v>
      </c>
      <c r="U76" s="4"/>
    </row>
    <row r="77" spans="1:21" s="8" customFormat="1" ht="310.5" customHeight="1" x14ac:dyDescent="0.25">
      <c r="A77" s="93" t="s">
        <v>779</v>
      </c>
      <c r="B77" s="4" t="s">
        <v>151</v>
      </c>
      <c r="C77" s="161">
        <v>9191.4</v>
      </c>
      <c r="D77" s="4" t="s">
        <v>780</v>
      </c>
      <c r="E77" s="4" t="s">
        <v>781</v>
      </c>
      <c r="F77" s="4" t="s">
        <v>775</v>
      </c>
      <c r="G77" s="4" t="s">
        <v>782</v>
      </c>
      <c r="H77" s="161">
        <v>80000</v>
      </c>
      <c r="I77" s="4" t="s">
        <v>783</v>
      </c>
      <c r="J77" s="180" t="s">
        <v>934</v>
      </c>
      <c r="K77" s="187">
        <f>9191.4+1550.9</f>
        <v>10742.3</v>
      </c>
      <c r="L77" s="187">
        <v>10453.31</v>
      </c>
      <c r="M77" s="188" t="s">
        <v>935</v>
      </c>
      <c r="N77" s="187">
        <f>300+10153.31</f>
        <v>10453.31</v>
      </c>
      <c r="O77" s="5" t="s">
        <v>784</v>
      </c>
      <c r="P77" s="4" t="s">
        <v>173</v>
      </c>
      <c r="Q77" s="4" t="s">
        <v>159</v>
      </c>
      <c r="R77" s="152" t="s">
        <v>785</v>
      </c>
      <c r="S77" s="164" t="s">
        <v>786</v>
      </c>
      <c r="T77" s="152">
        <v>92</v>
      </c>
      <c r="U77" s="4"/>
    </row>
    <row r="78" spans="1:21" s="8" customFormat="1" ht="147" customHeight="1" x14ac:dyDescent="0.25">
      <c r="A78" s="93" t="s">
        <v>787</v>
      </c>
      <c r="B78" s="4" t="s">
        <v>151</v>
      </c>
      <c r="C78" s="161">
        <v>81912.399999999994</v>
      </c>
      <c r="D78" s="4" t="s">
        <v>788</v>
      </c>
      <c r="E78" s="4" t="s">
        <v>789</v>
      </c>
      <c r="F78" s="4" t="s">
        <v>790</v>
      </c>
      <c r="G78" s="4" t="s">
        <v>791</v>
      </c>
      <c r="H78" s="161">
        <v>18293.8</v>
      </c>
      <c r="I78" s="180" t="s">
        <v>792</v>
      </c>
      <c r="J78" s="180" t="s">
        <v>936</v>
      </c>
      <c r="K78" s="187">
        <v>81912.399999999994</v>
      </c>
      <c r="L78" s="187">
        <v>81626.52</v>
      </c>
      <c r="M78" s="188" t="s">
        <v>937</v>
      </c>
      <c r="N78" s="187">
        <v>81626.52</v>
      </c>
      <c r="O78" s="5" t="s">
        <v>784</v>
      </c>
      <c r="P78" s="4" t="s">
        <v>173</v>
      </c>
      <c r="Q78" s="4" t="s">
        <v>159</v>
      </c>
      <c r="R78" s="152" t="s">
        <v>793</v>
      </c>
      <c r="S78" s="152" t="s">
        <v>794</v>
      </c>
      <c r="T78" s="152" t="s">
        <v>795</v>
      </c>
      <c r="U78" s="152" t="s">
        <v>796</v>
      </c>
    </row>
    <row r="79" spans="1:21" s="8" customFormat="1" ht="15.75" customHeight="1" x14ac:dyDescent="0.25">
      <c r="A79" s="94" t="s">
        <v>797</v>
      </c>
      <c r="B79" s="4"/>
      <c r="C79" s="216">
        <f>C80</f>
        <v>10482.4</v>
      </c>
      <c r="D79" s="183"/>
      <c r="E79" s="183"/>
      <c r="F79" s="183"/>
      <c r="G79" s="183"/>
      <c r="H79" s="216">
        <f>H80</f>
        <v>6000</v>
      </c>
      <c r="I79" s="183"/>
      <c r="J79" s="183"/>
      <c r="K79" s="193">
        <f t="shared" ref="K79:N79" si="5">K80</f>
        <v>7337.7</v>
      </c>
      <c r="L79" s="193">
        <f t="shared" si="5"/>
        <v>0</v>
      </c>
      <c r="M79" s="194"/>
      <c r="N79" s="193">
        <f t="shared" si="5"/>
        <v>0</v>
      </c>
      <c r="O79" s="183"/>
      <c r="P79" s="183"/>
      <c r="Q79" s="183"/>
      <c r="R79" s="183"/>
      <c r="S79" s="183"/>
      <c r="T79" s="183"/>
      <c r="U79" s="183"/>
    </row>
    <row r="80" spans="1:21" s="8" customFormat="1" ht="177.75" customHeight="1" x14ac:dyDescent="0.25">
      <c r="A80" s="93" t="s">
        <v>798</v>
      </c>
      <c r="B80" s="4" t="s">
        <v>799</v>
      </c>
      <c r="C80" s="27">
        <v>10482.4</v>
      </c>
      <c r="D80" s="4"/>
      <c r="E80" s="4" t="s">
        <v>800</v>
      </c>
      <c r="F80" s="4" t="s">
        <v>801</v>
      </c>
      <c r="G80" s="4" t="s">
        <v>802</v>
      </c>
      <c r="H80" s="114">
        <v>6000</v>
      </c>
      <c r="I80" s="221" t="s">
        <v>803</v>
      </c>
      <c r="J80" s="180" t="s">
        <v>938</v>
      </c>
      <c r="K80" s="197">
        <v>7337.7</v>
      </c>
      <c r="L80" s="197">
        <v>0</v>
      </c>
      <c r="M80" s="196">
        <v>2915131</v>
      </c>
      <c r="N80" s="197">
        <v>0</v>
      </c>
      <c r="O80" s="4"/>
      <c r="P80" s="4" t="s">
        <v>804</v>
      </c>
      <c r="Q80" s="4" t="s">
        <v>804</v>
      </c>
      <c r="R80" s="4"/>
      <c r="S80" s="4"/>
      <c r="T80" s="4"/>
      <c r="U80" s="4"/>
    </row>
    <row r="81" spans="1:21" s="8" customFormat="1" ht="27" customHeight="1" x14ac:dyDescent="0.25">
      <c r="A81" s="94" t="s">
        <v>805</v>
      </c>
      <c r="B81" s="4"/>
      <c r="C81" s="220">
        <f>C82</f>
        <v>7030.2</v>
      </c>
      <c r="D81" s="185"/>
      <c r="E81" s="185"/>
      <c r="F81" s="185"/>
      <c r="G81" s="185"/>
      <c r="H81" s="220">
        <f>H82</f>
        <v>10768.9</v>
      </c>
      <c r="I81" s="185"/>
      <c r="J81" s="185"/>
      <c r="K81" s="205">
        <f>K82</f>
        <v>7030.2</v>
      </c>
      <c r="L81" s="205">
        <f>L82</f>
        <v>7030.2</v>
      </c>
      <c r="M81" s="206"/>
      <c r="N81" s="205">
        <f>N82</f>
        <v>7030.2</v>
      </c>
      <c r="O81" s="185"/>
      <c r="P81" s="185"/>
      <c r="Q81" s="185"/>
      <c r="R81" s="185"/>
      <c r="S81" s="185"/>
      <c r="T81" s="185"/>
      <c r="U81" s="185"/>
    </row>
    <row r="82" spans="1:21" s="8" customFormat="1" ht="141.75" customHeight="1" x14ac:dyDescent="0.25">
      <c r="A82" s="93" t="s">
        <v>806</v>
      </c>
      <c r="B82" s="4" t="s">
        <v>807</v>
      </c>
      <c r="C82" s="114">
        <v>7030.2</v>
      </c>
      <c r="D82" s="4" t="s">
        <v>808</v>
      </c>
      <c r="E82" s="4" t="s">
        <v>809</v>
      </c>
      <c r="F82" s="4" t="s">
        <v>810</v>
      </c>
      <c r="G82" s="4" t="s">
        <v>811</v>
      </c>
      <c r="H82" s="114">
        <v>10768.9</v>
      </c>
      <c r="I82" s="4" t="s">
        <v>812</v>
      </c>
      <c r="J82" s="180" t="s">
        <v>939</v>
      </c>
      <c r="K82" s="197">
        <v>7030.2</v>
      </c>
      <c r="L82" s="197">
        <v>7030.2</v>
      </c>
      <c r="M82" s="196" t="s">
        <v>940</v>
      </c>
      <c r="N82" s="198">
        <v>7030.2</v>
      </c>
      <c r="O82" s="4" t="s">
        <v>813</v>
      </c>
      <c r="P82" s="4" t="s">
        <v>814</v>
      </c>
      <c r="Q82" s="147" t="s">
        <v>815</v>
      </c>
      <c r="R82" s="4" t="s">
        <v>816</v>
      </c>
      <c r="S82" s="4" t="s">
        <v>817</v>
      </c>
      <c r="T82" s="4" t="s">
        <v>818</v>
      </c>
      <c r="U82" s="4"/>
    </row>
    <row r="83" spans="1:21" s="8" customFormat="1" ht="42" customHeight="1" x14ac:dyDescent="0.25">
      <c r="A83" s="94" t="s">
        <v>819</v>
      </c>
      <c r="B83" s="4"/>
      <c r="C83" s="220">
        <f>C84</f>
        <v>500000</v>
      </c>
      <c r="D83" s="185"/>
      <c r="E83" s="185"/>
      <c r="F83" s="185"/>
      <c r="G83" s="185"/>
      <c r="H83" s="220">
        <f>H84</f>
        <v>500000</v>
      </c>
      <c r="I83" s="185"/>
      <c r="J83" s="185"/>
      <c r="K83" s="205">
        <f t="shared" ref="K83:N83" si="6">K84</f>
        <v>500000</v>
      </c>
      <c r="L83" s="205">
        <f t="shared" si="6"/>
        <v>145803.20000000001</v>
      </c>
      <c r="M83" s="205">
        <f t="shared" si="6"/>
        <v>1335013</v>
      </c>
      <c r="N83" s="205">
        <f t="shared" si="6"/>
        <v>150000</v>
      </c>
      <c r="O83" s="185"/>
      <c r="P83" s="185"/>
      <c r="Q83" s="185"/>
      <c r="R83" s="185"/>
      <c r="S83" s="185"/>
      <c r="T83" s="185"/>
      <c r="U83" s="185"/>
    </row>
    <row r="84" spans="1:21" s="8" customFormat="1" ht="128.25" customHeight="1" x14ac:dyDescent="0.25">
      <c r="A84" s="93" t="s">
        <v>820</v>
      </c>
      <c r="B84" s="4" t="s">
        <v>821</v>
      </c>
      <c r="C84" s="114">
        <v>500000</v>
      </c>
      <c r="D84" s="4" t="s">
        <v>822</v>
      </c>
      <c r="E84" s="3" t="s">
        <v>823</v>
      </c>
      <c r="F84" s="4" t="s">
        <v>824</v>
      </c>
      <c r="G84" s="213">
        <v>0.59899999999999998</v>
      </c>
      <c r="H84" s="114">
        <v>500000</v>
      </c>
      <c r="I84" s="4" t="s">
        <v>825</v>
      </c>
      <c r="J84" s="180" t="s">
        <v>941</v>
      </c>
      <c r="K84" s="197">
        <v>500000</v>
      </c>
      <c r="L84" s="197">
        <v>145803.20000000001</v>
      </c>
      <c r="M84" s="209">
        <v>1335013</v>
      </c>
      <c r="N84" s="197">
        <v>150000</v>
      </c>
      <c r="O84" s="4" t="s">
        <v>826</v>
      </c>
      <c r="P84" s="4" t="s">
        <v>827</v>
      </c>
      <c r="Q84" s="4" t="s">
        <v>828</v>
      </c>
      <c r="R84" s="3" t="s">
        <v>829</v>
      </c>
      <c r="S84" s="3">
        <v>353000</v>
      </c>
      <c r="T84" s="3">
        <v>350922.73</v>
      </c>
      <c r="U84" s="3" t="s">
        <v>830</v>
      </c>
    </row>
    <row r="85" spans="1:21" s="8" customFormat="1" ht="14.25" customHeight="1" x14ac:dyDescent="0.25">
      <c r="A85" s="94" t="s">
        <v>831</v>
      </c>
      <c r="B85" s="4"/>
      <c r="C85" s="220">
        <f>C86</f>
        <v>105963</v>
      </c>
      <c r="D85" s="185"/>
      <c r="E85" s="185"/>
      <c r="F85" s="185"/>
      <c r="G85" s="185"/>
      <c r="H85" s="220">
        <f>H86</f>
        <v>105963</v>
      </c>
      <c r="I85" s="185"/>
      <c r="J85" s="185"/>
      <c r="K85" s="205">
        <f>K86</f>
        <v>116593.3</v>
      </c>
      <c r="L85" s="205">
        <f>L86</f>
        <v>65475.9</v>
      </c>
      <c r="M85" s="205"/>
      <c r="N85" s="205">
        <f>N86</f>
        <v>105963</v>
      </c>
      <c r="O85" s="185"/>
      <c r="P85" s="185"/>
      <c r="Q85" s="185"/>
      <c r="R85" s="185"/>
      <c r="S85" s="185"/>
      <c r="T85" s="185"/>
      <c r="U85" s="185"/>
    </row>
    <row r="86" spans="1:21" s="8" customFormat="1" ht="124.5" customHeight="1" x14ac:dyDescent="0.25">
      <c r="A86" s="93" t="s">
        <v>832</v>
      </c>
      <c r="B86" s="4" t="s">
        <v>833</v>
      </c>
      <c r="C86" s="114">
        <v>105963</v>
      </c>
      <c r="D86" s="4" t="s">
        <v>834</v>
      </c>
      <c r="E86" s="4" t="s">
        <v>835</v>
      </c>
      <c r="F86" s="147">
        <v>41843</v>
      </c>
      <c r="G86" s="214" t="s">
        <v>836</v>
      </c>
      <c r="H86" s="114">
        <v>105963</v>
      </c>
      <c r="I86" s="180" t="s">
        <v>837</v>
      </c>
      <c r="J86" s="180" t="s">
        <v>838</v>
      </c>
      <c r="K86" s="197">
        <f>105963+10630.3</f>
        <v>116593.3</v>
      </c>
      <c r="L86" s="197">
        <v>65475.9</v>
      </c>
      <c r="M86" s="196" t="s">
        <v>942</v>
      </c>
      <c r="N86" s="197">
        <v>105963</v>
      </c>
      <c r="O86" s="4" t="s">
        <v>839</v>
      </c>
      <c r="P86" s="4" t="s">
        <v>840</v>
      </c>
      <c r="Q86" s="147">
        <v>42019</v>
      </c>
      <c r="R86" s="153" t="s">
        <v>841</v>
      </c>
      <c r="S86" s="4">
        <v>347</v>
      </c>
      <c r="T86" s="4">
        <v>198</v>
      </c>
      <c r="U86" s="4"/>
    </row>
    <row r="87" spans="1:21" s="8" customFormat="1" ht="15" customHeight="1" x14ac:dyDescent="0.25">
      <c r="A87" s="94" t="s">
        <v>842</v>
      </c>
      <c r="B87" s="4"/>
      <c r="C87" s="216">
        <f>C88+C89+C90</f>
        <v>0</v>
      </c>
      <c r="D87" s="183"/>
      <c r="E87" s="183"/>
      <c r="F87" s="183"/>
      <c r="G87" s="183"/>
      <c r="H87" s="216">
        <f>H88+H89+H90</f>
        <v>922100</v>
      </c>
      <c r="I87" s="183"/>
      <c r="J87" s="183"/>
      <c r="K87" s="193">
        <f t="shared" ref="K87:N87" si="7">K88+K89+K90</f>
        <v>1748656.5</v>
      </c>
      <c r="L87" s="193">
        <f t="shared" si="7"/>
        <v>1159683</v>
      </c>
      <c r="M87" s="193"/>
      <c r="N87" s="193">
        <f t="shared" si="7"/>
        <v>1159683</v>
      </c>
      <c r="O87" s="183"/>
      <c r="P87" s="183"/>
      <c r="Q87" s="183"/>
      <c r="R87" s="183"/>
      <c r="S87" s="183"/>
      <c r="T87" s="183"/>
      <c r="U87" s="183"/>
    </row>
    <row r="88" spans="1:21" s="8" customFormat="1" ht="181.5" customHeight="1" x14ac:dyDescent="0.25">
      <c r="A88" s="93" t="s">
        <v>843</v>
      </c>
      <c r="B88" s="4" t="s">
        <v>844</v>
      </c>
      <c r="C88" s="33">
        <v>0</v>
      </c>
      <c r="D88" s="4" t="s">
        <v>845</v>
      </c>
      <c r="E88" s="153" t="s">
        <v>846</v>
      </c>
      <c r="F88" s="4" t="s">
        <v>412</v>
      </c>
      <c r="G88" s="214">
        <v>5.28E-2</v>
      </c>
      <c r="H88" s="33"/>
      <c r="I88" s="4" t="s">
        <v>847</v>
      </c>
      <c r="J88" s="182" t="s">
        <v>943</v>
      </c>
      <c r="K88" s="197">
        <v>826456.5</v>
      </c>
      <c r="L88" s="197">
        <v>277086.7</v>
      </c>
      <c r="M88" s="196" t="s">
        <v>944</v>
      </c>
      <c r="N88" s="197">
        <v>277086.7</v>
      </c>
      <c r="O88" s="4" t="s">
        <v>848</v>
      </c>
      <c r="P88" s="4" t="s">
        <v>443</v>
      </c>
      <c r="Q88" s="4" t="s">
        <v>849</v>
      </c>
      <c r="R88" s="4" t="s">
        <v>28</v>
      </c>
      <c r="S88" s="4" t="s">
        <v>28</v>
      </c>
      <c r="T88" s="4" t="s">
        <v>28</v>
      </c>
      <c r="U88" s="4"/>
    </row>
    <row r="89" spans="1:21" s="8" customFormat="1" ht="154.5" customHeight="1" x14ac:dyDescent="0.25">
      <c r="A89" s="93" t="s">
        <v>850</v>
      </c>
      <c r="B89" s="4"/>
      <c r="C89" s="114"/>
      <c r="D89" s="4"/>
      <c r="E89" s="4"/>
      <c r="F89" s="4"/>
      <c r="G89" s="4"/>
      <c r="H89" s="114"/>
      <c r="I89" s="4" t="s">
        <v>851</v>
      </c>
      <c r="J89" s="180"/>
      <c r="K89" s="197">
        <f>147961.3+916-148777.3</f>
        <v>100</v>
      </c>
      <c r="L89" s="192"/>
      <c r="M89" s="192"/>
      <c r="N89" s="192"/>
      <c r="O89" s="4"/>
      <c r="P89" s="4"/>
      <c r="Q89" s="4"/>
      <c r="R89" s="4"/>
      <c r="S89" s="4"/>
      <c r="T89" s="4"/>
      <c r="U89" s="4"/>
    </row>
    <row r="90" spans="1:21" s="8" customFormat="1" ht="160.5" customHeight="1" x14ac:dyDescent="0.25">
      <c r="A90" s="93" t="s">
        <v>440</v>
      </c>
      <c r="B90" s="4" t="s">
        <v>852</v>
      </c>
      <c r="C90" s="33">
        <v>0</v>
      </c>
      <c r="D90" s="4" t="s">
        <v>28</v>
      </c>
      <c r="E90" s="153" t="s">
        <v>853</v>
      </c>
      <c r="F90" s="4" t="s">
        <v>412</v>
      </c>
      <c r="G90" s="214">
        <v>0.27979999999999999</v>
      </c>
      <c r="H90" s="114">
        <v>922100</v>
      </c>
      <c r="I90" s="4" t="s">
        <v>854</v>
      </c>
      <c r="J90" s="180" t="s">
        <v>28</v>
      </c>
      <c r="K90" s="198">
        <v>922100</v>
      </c>
      <c r="L90" s="189">
        <v>882596.3</v>
      </c>
      <c r="M90" s="192" t="s">
        <v>855</v>
      </c>
      <c r="N90" s="189">
        <v>882596.3</v>
      </c>
      <c r="O90" s="4" t="s">
        <v>856</v>
      </c>
      <c r="P90" s="4" t="s">
        <v>28</v>
      </c>
      <c r="Q90" s="4" t="s">
        <v>28</v>
      </c>
      <c r="R90" s="153" t="s">
        <v>857</v>
      </c>
      <c r="S90" s="153">
        <v>19495</v>
      </c>
      <c r="T90" s="4" t="s">
        <v>28</v>
      </c>
      <c r="U90" s="4"/>
    </row>
    <row r="91" spans="1:21" s="8" customFormat="1" ht="26.25" customHeight="1" x14ac:dyDescent="0.25">
      <c r="A91" s="94" t="s">
        <v>858</v>
      </c>
      <c r="B91" s="4"/>
      <c r="C91" s="216">
        <f>C92</f>
        <v>261337.4</v>
      </c>
      <c r="D91" s="183"/>
      <c r="E91" s="183"/>
      <c r="F91" s="183"/>
      <c r="G91" s="183"/>
      <c r="H91" s="216">
        <f>H92</f>
        <v>261337.4</v>
      </c>
      <c r="I91" s="183"/>
      <c r="J91" s="183"/>
      <c r="K91" s="193">
        <f t="shared" ref="K91:N91" si="8">K92</f>
        <v>261337.4</v>
      </c>
      <c r="L91" s="193">
        <f t="shared" si="8"/>
        <v>252258.9</v>
      </c>
      <c r="M91" s="193"/>
      <c r="N91" s="193">
        <f t="shared" si="8"/>
        <v>252258.9</v>
      </c>
      <c r="O91" s="183"/>
      <c r="P91" s="183"/>
      <c r="Q91" s="183"/>
      <c r="R91" s="183"/>
      <c r="S91" s="183"/>
      <c r="T91" s="183"/>
      <c r="U91" s="183"/>
    </row>
    <row r="92" spans="1:21" s="8" customFormat="1" ht="408.95" customHeight="1" x14ac:dyDescent="0.25">
      <c r="A92" s="93" t="s">
        <v>859</v>
      </c>
      <c r="B92" s="4" t="s">
        <v>860</v>
      </c>
      <c r="C92" s="114">
        <v>261337.4</v>
      </c>
      <c r="D92" s="4" t="s">
        <v>861</v>
      </c>
      <c r="E92" s="4" t="s">
        <v>862</v>
      </c>
      <c r="F92" s="4" t="s">
        <v>863</v>
      </c>
      <c r="G92" s="4" t="s">
        <v>864</v>
      </c>
      <c r="H92" s="114">
        <v>261337.4</v>
      </c>
      <c r="I92" s="4" t="s">
        <v>865</v>
      </c>
      <c r="J92" s="186" t="s">
        <v>866</v>
      </c>
      <c r="K92" s="197">
        <v>261337.4</v>
      </c>
      <c r="L92" s="189">
        <v>252258.9</v>
      </c>
      <c r="M92" s="190">
        <v>1725064</v>
      </c>
      <c r="N92" s="189">
        <v>252258.9</v>
      </c>
      <c r="O92" s="4" t="s">
        <v>867</v>
      </c>
      <c r="P92" s="4" t="s">
        <v>868</v>
      </c>
      <c r="Q92" s="4" t="s">
        <v>869</v>
      </c>
      <c r="R92" s="4" t="s">
        <v>870</v>
      </c>
      <c r="S92" s="4" t="s">
        <v>871</v>
      </c>
      <c r="T92" s="4" t="s">
        <v>872</v>
      </c>
      <c r="U92" s="4" t="s">
        <v>873</v>
      </c>
    </row>
  </sheetData>
  <mergeCells count="72">
    <mergeCell ref="B48:B54"/>
    <mergeCell ref="G48:G54"/>
    <mergeCell ref="K5:K6"/>
    <mergeCell ref="L5:L6"/>
    <mergeCell ref="B55:B56"/>
    <mergeCell ref="A2:Q2"/>
    <mergeCell ref="A4:A6"/>
    <mergeCell ref="B4:C4"/>
    <mergeCell ref="D4:D6"/>
    <mergeCell ref="E4:H4"/>
    <mergeCell ref="I4:K4"/>
    <mergeCell ref="L4:M4"/>
    <mergeCell ref="N4:O4"/>
    <mergeCell ref="P4:Q4"/>
    <mergeCell ref="A48:A54"/>
    <mergeCell ref="C48:C54"/>
    <mergeCell ref="D48:D54"/>
    <mergeCell ref="E48:E54"/>
    <mergeCell ref="J48:J54"/>
    <mergeCell ref="K48:K54"/>
    <mergeCell ref="A27:A28"/>
    <mergeCell ref="R4:T4"/>
    <mergeCell ref="U4:U6"/>
    <mergeCell ref="B5:B6"/>
    <mergeCell ref="C5:C6"/>
    <mergeCell ref="E5:E6"/>
    <mergeCell ref="F5:G5"/>
    <mergeCell ref="H5:H6"/>
    <mergeCell ref="I5:I6"/>
    <mergeCell ref="R5:R6"/>
    <mergeCell ref="S5:T5"/>
    <mergeCell ref="J5:J6"/>
    <mergeCell ref="P5:P6"/>
    <mergeCell ref="Q5:Q6"/>
    <mergeCell ref="R49:U49"/>
    <mergeCell ref="A55:A56"/>
    <mergeCell ref="C55:C56"/>
    <mergeCell ref="D55:D56"/>
    <mergeCell ref="E55:E56"/>
    <mergeCell ref="F55:F56"/>
    <mergeCell ref="G55:G56"/>
    <mergeCell ref="H55:H56"/>
    <mergeCell ref="I55:I56"/>
    <mergeCell ref="L48:L54"/>
    <mergeCell ref="M48:M54"/>
    <mergeCell ref="N48:N54"/>
    <mergeCell ref="O48:O54"/>
    <mergeCell ref="P48:P54"/>
    <mergeCell ref="H48:H54"/>
    <mergeCell ref="I48:I54"/>
    <mergeCell ref="M55:M56"/>
    <mergeCell ref="N55:N56"/>
    <mergeCell ref="O55:O56"/>
    <mergeCell ref="M5:M6"/>
    <mergeCell ref="N5:N6"/>
    <mergeCell ref="O5:O6"/>
    <mergeCell ref="T1:U1"/>
    <mergeCell ref="A68:A69"/>
    <mergeCell ref="D68:D69"/>
    <mergeCell ref="E68:E69"/>
    <mergeCell ref="F68:F69"/>
    <mergeCell ref="G68:G69"/>
    <mergeCell ref="Q48:Q54"/>
    <mergeCell ref="F48:F54"/>
    <mergeCell ref="Q68:Q69"/>
    <mergeCell ref="P55:P56"/>
    <mergeCell ref="Q55:Q56"/>
    <mergeCell ref="J68:J69"/>
    <mergeCell ref="P68:P69"/>
    <mergeCell ref="J55:J56"/>
    <mergeCell ref="K55:K56"/>
    <mergeCell ref="L55:L56"/>
  </mergeCells>
  <pageMargins left="0.70866141732283472" right="0.70866141732283472" top="0.74803149606299213" bottom="0.74803149606299213" header="0.31496062992125984" footer="0.31496062992125984"/>
  <pageSetup paperSize="8"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7"/>
  <sheetViews>
    <sheetView tabSelected="1" topLeftCell="A54" zoomScale="75" zoomScaleNormal="75" workbookViewId="0">
      <selection activeCell="A79" sqref="A79"/>
    </sheetView>
  </sheetViews>
  <sheetFormatPr defaultRowHeight="15" x14ac:dyDescent="0.25"/>
  <cols>
    <col min="1" max="1" width="32.28515625" style="2" customWidth="1"/>
    <col min="2" max="2" width="19" style="2" customWidth="1"/>
    <col min="3" max="3" width="12.7109375" style="2" bestFit="1" customWidth="1"/>
    <col min="4" max="4" width="25.85546875" style="2" customWidth="1"/>
    <col min="5" max="5" width="21.7109375" style="2" customWidth="1"/>
    <col min="6" max="6" width="11.42578125" style="2" customWidth="1"/>
    <col min="7" max="7" width="9.140625" style="2"/>
    <col min="8" max="8" width="15.140625" style="2" customWidth="1"/>
    <col min="9" max="9" width="27.7109375" style="2" customWidth="1"/>
    <col min="10" max="10" width="12.42578125" style="2" customWidth="1"/>
    <col min="11" max="12" width="13" style="2" customWidth="1"/>
    <col min="13" max="13" width="9.140625" style="2"/>
    <col min="14" max="14" width="13.7109375" style="2" customWidth="1"/>
    <col min="15" max="15" width="26.7109375" style="2" customWidth="1"/>
    <col min="16" max="16" width="13.85546875" style="2" customWidth="1"/>
    <col min="17" max="17" width="9.140625" style="2"/>
    <col min="18" max="18" width="26.140625" style="2" customWidth="1"/>
    <col min="19" max="20" width="9.140625" style="2"/>
    <col min="21" max="21" width="21.28515625" style="2" customWidth="1"/>
    <col min="22" max="16384" width="9.140625" style="2"/>
  </cols>
  <sheetData>
    <row r="1" spans="1:21" ht="28.5" customHeight="1" x14ac:dyDescent="0.25">
      <c r="A1" s="9"/>
      <c r="B1" s="9"/>
      <c r="C1" s="9"/>
      <c r="D1" s="9"/>
      <c r="E1" s="9"/>
      <c r="F1" s="9"/>
      <c r="G1" s="9"/>
      <c r="H1" s="9"/>
      <c r="I1" s="9"/>
      <c r="J1" s="9"/>
      <c r="K1" s="9"/>
      <c r="L1" s="9"/>
      <c r="M1" s="9"/>
      <c r="N1" s="9"/>
      <c r="O1" s="9"/>
      <c r="P1" s="344"/>
      <c r="Q1" s="344"/>
      <c r="R1" s="9"/>
      <c r="S1" s="9"/>
      <c r="T1" s="290" t="s">
        <v>980</v>
      </c>
      <c r="U1" s="290"/>
    </row>
    <row r="2" spans="1:21" x14ac:dyDescent="0.25">
      <c r="A2" s="291" t="s">
        <v>26</v>
      </c>
      <c r="B2" s="291"/>
      <c r="C2" s="291"/>
      <c r="D2" s="291"/>
      <c r="E2" s="291"/>
      <c r="F2" s="291"/>
      <c r="G2" s="291"/>
      <c r="H2" s="291"/>
      <c r="I2" s="291"/>
      <c r="J2" s="291"/>
      <c r="K2" s="291"/>
      <c r="L2" s="291"/>
      <c r="M2" s="291"/>
      <c r="N2" s="291"/>
      <c r="O2" s="291"/>
      <c r="P2" s="291"/>
      <c r="Q2" s="291"/>
      <c r="R2" s="9"/>
      <c r="S2" s="9"/>
      <c r="T2" s="9"/>
      <c r="U2" s="9"/>
    </row>
    <row r="3" spans="1:21" x14ac:dyDescent="0.25">
      <c r="A3" s="291" t="s">
        <v>423</v>
      </c>
      <c r="B3" s="291"/>
      <c r="C3" s="291"/>
      <c r="D3" s="291"/>
      <c r="E3" s="291"/>
      <c r="F3" s="291"/>
      <c r="G3" s="291"/>
      <c r="H3" s="291"/>
      <c r="I3" s="291"/>
      <c r="J3" s="291"/>
      <c r="K3" s="291"/>
      <c r="L3" s="291"/>
      <c r="M3" s="291"/>
      <c r="N3" s="291"/>
      <c r="O3" s="291"/>
      <c r="P3" s="291"/>
      <c r="Q3" s="291"/>
      <c r="R3" s="11"/>
      <c r="S3" s="11"/>
      <c r="T3" s="11"/>
      <c r="U3" s="11"/>
    </row>
    <row r="4" spans="1:21" x14ac:dyDescent="0.25">
      <c r="A4" s="12"/>
      <c r="B4" s="12"/>
      <c r="C4" s="12"/>
      <c r="D4" s="12"/>
      <c r="E4" s="12"/>
      <c r="F4" s="12"/>
      <c r="G4" s="12"/>
      <c r="H4" s="12"/>
      <c r="I4" s="12"/>
      <c r="J4" s="12"/>
      <c r="K4" s="12"/>
      <c r="L4" s="12"/>
      <c r="M4" s="12"/>
      <c r="N4" s="12"/>
      <c r="O4" s="12"/>
      <c r="P4" s="12"/>
      <c r="Q4" s="12"/>
      <c r="R4" s="12"/>
      <c r="S4" s="12"/>
      <c r="T4" s="12"/>
      <c r="U4" s="14" t="s">
        <v>422</v>
      </c>
    </row>
    <row r="5" spans="1:21" ht="81" customHeight="1" x14ac:dyDescent="0.25">
      <c r="A5" s="293" t="s">
        <v>0</v>
      </c>
      <c r="B5" s="293" t="s">
        <v>1</v>
      </c>
      <c r="C5" s="293"/>
      <c r="D5" s="293" t="s">
        <v>2</v>
      </c>
      <c r="E5" s="293" t="s">
        <v>424</v>
      </c>
      <c r="F5" s="293"/>
      <c r="G5" s="293"/>
      <c r="H5" s="293"/>
      <c r="I5" s="293" t="s">
        <v>3</v>
      </c>
      <c r="J5" s="293"/>
      <c r="K5" s="293"/>
      <c r="L5" s="294" t="s">
        <v>981</v>
      </c>
      <c r="M5" s="294"/>
      <c r="N5" s="294" t="s">
        <v>5</v>
      </c>
      <c r="O5" s="294"/>
      <c r="P5" s="293" t="s">
        <v>6</v>
      </c>
      <c r="Q5" s="293"/>
      <c r="R5" s="293" t="s">
        <v>7</v>
      </c>
      <c r="S5" s="293"/>
      <c r="T5" s="293"/>
      <c r="U5" s="295" t="s">
        <v>8</v>
      </c>
    </row>
    <row r="6" spans="1:21" ht="46.5" customHeight="1" x14ac:dyDescent="0.25">
      <c r="A6" s="293"/>
      <c r="B6" s="293" t="s">
        <v>9</v>
      </c>
      <c r="C6" s="293" t="s">
        <v>10</v>
      </c>
      <c r="D6" s="293"/>
      <c r="E6" s="293" t="s">
        <v>11</v>
      </c>
      <c r="F6" s="293" t="s">
        <v>12</v>
      </c>
      <c r="G6" s="293"/>
      <c r="H6" s="293" t="s">
        <v>13</v>
      </c>
      <c r="I6" s="293" t="s">
        <v>14</v>
      </c>
      <c r="J6" s="295" t="s">
        <v>15</v>
      </c>
      <c r="K6" s="293" t="s">
        <v>10</v>
      </c>
      <c r="L6" s="295" t="s">
        <v>10</v>
      </c>
      <c r="M6" s="293" t="s">
        <v>16</v>
      </c>
      <c r="N6" s="293" t="s">
        <v>10</v>
      </c>
      <c r="O6" s="293" t="s">
        <v>17</v>
      </c>
      <c r="P6" s="293" t="s">
        <v>18</v>
      </c>
      <c r="Q6" s="293" t="s">
        <v>19</v>
      </c>
      <c r="R6" s="293" t="s">
        <v>20</v>
      </c>
      <c r="S6" s="293" t="s">
        <v>21</v>
      </c>
      <c r="T6" s="293"/>
      <c r="U6" s="296"/>
    </row>
    <row r="7" spans="1:21" ht="57.75" customHeight="1" x14ac:dyDescent="0.25">
      <c r="A7" s="293"/>
      <c r="B7" s="293"/>
      <c r="C7" s="293"/>
      <c r="D7" s="293"/>
      <c r="E7" s="293"/>
      <c r="F7" s="168" t="s">
        <v>22</v>
      </c>
      <c r="G7" s="168" t="s">
        <v>23</v>
      </c>
      <c r="H7" s="293"/>
      <c r="I7" s="293"/>
      <c r="J7" s="297"/>
      <c r="K7" s="293"/>
      <c r="L7" s="297"/>
      <c r="M7" s="293"/>
      <c r="N7" s="293"/>
      <c r="O7" s="293"/>
      <c r="P7" s="293"/>
      <c r="Q7" s="293"/>
      <c r="R7" s="293"/>
      <c r="S7" s="168" t="s">
        <v>24</v>
      </c>
      <c r="T7" s="168" t="s">
        <v>25</v>
      </c>
      <c r="U7" s="297"/>
    </row>
    <row r="8" spans="1:21" s="289" customFormat="1" x14ac:dyDescent="0.25">
      <c r="A8" s="287">
        <v>1</v>
      </c>
      <c r="B8" s="287">
        <v>2</v>
      </c>
      <c r="C8" s="287">
        <v>3</v>
      </c>
      <c r="D8" s="287">
        <v>4</v>
      </c>
      <c r="E8" s="287">
        <v>5</v>
      </c>
      <c r="F8" s="287">
        <v>6</v>
      </c>
      <c r="G8" s="287">
        <v>7</v>
      </c>
      <c r="H8" s="287">
        <v>8</v>
      </c>
      <c r="I8" s="287">
        <v>9</v>
      </c>
      <c r="J8" s="287">
        <v>10</v>
      </c>
      <c r="K8" s="287">
        <v>11</v>
      </c>
      <c r="L8" s="287">
        <v>12</v>
      </c>
      <c r="M8" s="287">
        <v>13</v>
      </c>
      <c r="N8" s="287">
        <v>14</v>
      </c>
      <c r="O8" s="288">
        <v>15</v>
      </c>
      <c r="P8" s="288">
        <v>16</v>
      </c>
      <c r="Q8" s="288">
        <v>17</v>
      </c>
      <c r="R8" s="288">
        <v>18</v>
      </c>
      <c r="S8" s="288">
        <v>19</v>
      </c>
      <c r="T8" s="288">
        <v>20</v>
      </c>
      <c r="U8" s="288">
        <v>21</v>
      </c>
    </row>
    <row r="9" spans="1:21" ht="17.25" customHeight="1" x14ac:dyDescent="0.25">
      <c r="A9" s="22" t="s">
        <v>50</v>
      </c>
      <c r="B9" s="18"/>
      <c r="C9" s="41">
        <f>C11+C28+C41+C45+C70+C74</f>
        <v>4236741.3</v>
      </c>
      <c r="D9" s="18"/>
      <c r="E9" s="18"/>
      <c r="F9" s="18"/>
      <c r="G9" s="18"/>
      <c r="H9" s="41">
        <f>H11+H28+H41+H45+H70+H74</f>
        <v>3633194.2432999997</v>
      </c>
      <c r="I9" s="18"/>
      <c r="J9" s="18"/>
      <c r="K9" s="41">
        <f>K11+K24+K28+K41+K45+K70+K74</f>
        <v>4568208.1953399992</v>
      </c>
      <c r="L9" s="41">
        <f>L11+L24+L28+L41+L45+L70+L74</f>
        <v>4484172.3588999994</v>
      </c>
      <c r="M9" s="42"/>
      <c r="N9" s="41">
        <f>N11+N24+N28+N41+N45+N70+N74</f>
        <v>4484172.3547599996</v>
      </c>
      <c r="O9" s="6"/>
      <c r="P9" s="258"/>
      <c r="Q9" s="258"/>
      <c r="R9" s="258"/>
      <c r="S9" s="258"/>
      <c r="T9" s="258"/>
      <c r="U9" s="258"/>
    </row>
    <row r="10" spans="1:21" s="40" customFormat="1" ht="38.25" customHeight="1" x14ac:dyDescent="0.25">
      <c r="A10" s="44" t="s">
        <v>43</v>
      </c>
      <c r="B10" s="45"/>
      <c r="C10" s="46"/>
      <c r="D10" s="30"/>
      <c r="E10" s="30"/>
      <c r="F10" s="30"/>
      <c r="G10" s="30"/>
      <c r="H10" s="30"/>
      <c r="I10" s="30"/>
      <c r="J10" s="30"/>
      <c r="K10" s="47"/>
      <c r="L10" s="47"/>
      <c r="M10" s="47"/>
      <c r="N10" s="47"/>
      <c r="O10" s="128"/>
      <c r="P10" s="259"/>
      <c r="Q10" s="259"/>
      <c r="R10" s="259"/>
      <c r="S10" s="259"/>
      <c r="T10" s="259"/>
      <c r="U10" s="259"/>
    </row>
    <row r="11" spans="1:21" s="40" customFormat="1" ht="17.25" customHeight="1" x14ac:dyDescent="0.25">
      <c r="A11" s="23" t="s">
        <v>427</v>
      </c>
      <c r="B11" s="23"/>
      <c r="C11" s="48">
        <f>C12</f>
        <v>177674.2</v>
      </c>
      <c r="D11" s="23"/>
      <c r="E11" s="23"/>
      <c r="F11" s="23"/>
      <c r="G11" s="23"/>
      <c r="H11" s="48">
        <f>H12</f>
        <v>0</v>
      </c>
      <c r="I11" s="23"/>
      <c r="J11" s="24"/>
      <c r="K11" s="48">
        <f>K12</f>
        <v>177674.2</v>
      </c>
      <c r="L11" s="48">
        <f>L12</f>
        <v>173965.92414000002</v>
      </c>
      <c r="M11" s="48"/>
      <c r="N11" s="48">
        <v>173965.92</v>
      </c>
      <c r="O11" s="129"/>
      <c r="P11" s="129"/>
      <c r="Q11" s="129"/>
      <c r="R11" s="129"/>
      <c r="S11" s="129"/>
      <c r="T11" s="129"/>
      <c r="U11" s="129"/>
    </row>
    <row r="12" spans="1:21" s="40" customFormat="1" ht="126.75" customHeight="1" x14ac:dyDescent="0.25">
      <c r="A12" s="24" t="s">
        <v>51</v>
      </c>
      <c r="B12" s="50" t="s">
        <v>52</v>
      </c>
      <c r="C12" s="51">
        <f>C14+C15+C16+C17+C18+C19+C20+C21+C22</f>
        <v>177674.2</v>
      </c>
      <c r="D12" s="135" t="s">
        <v>53</v>
      </c>
      <c r="E12" s="5"/>
      <c r="F12" s="5"/>
      <c r="G12" s="24"/>
      <c r="H12" s="25"/>
      <c r="I12" s="5" t="s">
        <v>54</v>
      </c>
      <c r="J12" s="135" t="s">
        <v>55</v>
      </c>
      <c r="K12" s="51">
        <v>177674.2</v>
      </c>
      <c r="L12" s="51">
        <f>L14+L15+L16+L17+L18+L19+L20+L21+L22</f>
        <v>173965.92414000002</v>
      </c>
      <c r="M12" s="51"/>
      <c r="N12" s="51">
        <v>173965.92</v>
      </c>
      <c r="O12" s="5"/>
      <c r="P12" s="260"/>
      <c r="Q12" s="260"/>
      <c r="R12" s="5"/>
      <c r="S12" s="5"/>
      <c r="T12" s="5"/>
      <c r="U12" s="5"/>
    </row>
    <row r="13" spans="1:21" s="40" customFormat="1" ht="30" x14ac:dyDescent="0.25">
      <c r="A13" s="24" t="s">
        <v>29</v>
      </c>
      <c r="B13" s="24"/>
      <c r="C13" s="52"/>
      <c r="D13" s="5"/>
      <c r="E13" s="5"/>
      <c r="F13" s="5"/>
      <c r="G13" s="24"/>
      <c r="H13" s="25"/>
      <c r="I13" s="5"/>
      <c r="J13" s="5"/>
      <c r="K13" s="52"/>
      <c r="L13" s="52"/>
      <c r="M13" s="52"/>
      <c r="N13" s="52"/>
      <c r="O13" s="5"/>
      <c r="P13" s="5"/>
      <c r="Q13" s="5"/>
      <c r="R13" s="5"/>
      <c r="S13" s="5"/>
      <c r="T13" s="5"/>
      <c r="U13" s="5"/>
    </row>
    <row r="14" spans="1:21" s="40" customFormat="1" ht="123.75" customHeight="1" x14ac:dyDescent="0.25">
      <c r="A14" s="24" t="s">
        <v>56</v>
      </c>
      <c r="B14" s="24"/>
      <c r="C14" s="51">
        <v>12510.4</v>
      </c>
      <c r="D14" s="5"/>
      <c r="E14" s="5"/>
      <c r="F14" s="5"/>
      <c r="G14" s="24"/>
      <c r="H14" s="25"/>
      <c r="I14" s="5"/>
      <c r="J14" s="5"/>
      <c r="K14" s="52"/>
      <c r="L14" s="53">
        <v>12083.8148</v>
      </c>
      <c r="M14" s="54" t="s">
        <v>57</v>
      </c>
      <c r="N14" s="52"/>
      <c r="O14" s="5"/>
      <c r="P14" s="5"/>
      <c r="Q14" s="5"/>
      <c r="R14" s="5"/>
      <c r="S14" s="5"/>
      <c r="T14" s="5"/>
      <c r="U14" s="5"/>
    </row>
    <row r="15" spans="1:21" s="40" customFormat="1" ht="303" customHeight="1" x14ac:dyDescent="0.25">
      <c r="A15" s="24" t="s">
        <v>58</v>
      </c>
      <c r="B15" s="24"/>
      <c r="C15" s="51">
        <v>764.5</v>
      </c>
      <c r="D15" s="5"/>
      <c r="E15" s="5"/>
      <c r="F15" s="5"/>
      <c r="G15" s="24"/>
      <c r="H15" s="25"/>
      <c r="I15" s="5"/>
      <c r="J15" s="5"/>
      <c r="K15" s="52"/>
      <c r="L15" s="53">
        <v>140.92349999999999</v>
      </c>
      <c r="M15" s="54" t="s">
        <v>59</v>
      </c>
      <c r="N15" s="52"/>
      <c r="O15" s="5"/>
      <c r="P15" s="5"/>
      <c r="Q15" s="5"/>
      <c r="R15" s="5"/>
      <c r="S15" s="5"/>
      <c r="T15" s="5"/>
      <c r="U15" s="5"/>
    </row>
    <row r="16" spans="1:21" s="40" customFormat="1" ht="132.75" customHeight="1" x14ac:dyDescent="0.25">
      <c r="A16" s="24" t="s">
        <v>60</v>
      </c>
      <c r="B16" s="24"/>
      <c r="C16" s="51">
        <v>4460.6000000000004</v>
      </c>
      <c r="D16" s="5"/>
      <c r="E16" s="5"/>
      <c r="F16" s="5"/>
      <c r="G16" s="24"/>
      <c r="H16" s="25"/>
      <c r="I16" s="5"/>
      <c r="J16" s="5"/>
      <c r="K16" s="52"/>
      <c r="L16" s="53">
        <v>4289.4912199999999</v>
      </c>
      <c r="M16" s="54" t="s">
        <v>61</v>
      </c>
      <c r="N16" s="52"/>
      <c r="O16" s="5"/>
      <c r="P16" s="5"/>
      <c r="Q16" s="5"/>
      <c r="R16" s="5"/>
      <c r="S16" s="5"/>
      <c r="T16" s="5"/>
      <c r="U16" s="5"/>
    </row>
    <row r="17" spans="1:21" s="40" customFormat="1" ht="180" x14ac:dyDescent="0.25">
      <c r="A17" s="24" t="s">
        <v>62</v>
      </c>
      <c r="B17" s="24"/>
      <c r="C17" s="51">
        <v>3476.6</v>
      </c>
      <c r="D17" s="5"/>
      <c r="E17" s="5"/>
      <c r="F17" s="5"/>
      <c r="G17" s="24"/>
      <c r="H17" s="25"/>
      <c r="I17" s="5"/>
      <c r="J17" s="5"/>
      <c r="K17" s="52"/>
      <c r="L17" s="53">
        <v>3309.9126500000002</v>
      </c>
      <c r="M17" s="54" t="s">
        <v>63</v>
      </c>
      <c r="N17" s="52"/>
      <c r="O17" s="5"/>
      <c r="P17" s="5"/>
      <c r="Q17" s="5"/>
      <c r="R17" s="5"/>
      <c r="S17" s="5"/>
      <c r="T17" s="5"/>
      <c r="U17" s="5"/>
    </row>
    <row r="18" spans="1:21" s="40" customFormat="1" ht="150" x14ac:dyDescent="0.25">
      <c r="A18" s="24" t="s">
        <v>64</v>
      </c>
      <c r="B18" s="24"/>
      <c r="C18" s="51">
        <v>133076.70000000001</v>
      </c>
      <c r="D18" s="5"/>
      <c r="E18" s="5"/>
      <c r="F18" s="5"/>
      <c r="G18" s="24"/>
      <c r="H18" s="25"/>
      <c r="I18" s="5"/>
      <c r="J18" s="5"/>
      <c r="K18" s="52"/>
      <c r="L18" s="53">
        <v>131867.79331000001</v>
      </c>
      <c r="M18" s="54" t="s">
        <v>65</v>
      </c>
      <c r="N18" s="52"/>
      <c r="O18" s="5"/>
      <c r="P18" s="5"/>
      <c r="Q18" s="5"/>
      <c r="R18" s="5"/>
      <c r="S18" s="5"/>
      <c r="T18" s="5"/>
      <c r="U18" s="5"/>
    </row>
    <row r="19" spans="1:21" s="40" customFormat="1" ht="165" x14ac:dyDescent="0.25">
      <c r="A19" s="24" t="s">
        <v>66</v>
      </c>
      <c r="B19" s="24"/>
      <c r="C19" s="51">
        <v>238.6</v>
      </c>
      <c r="D19" s="5"/>
      <c r="E19" s="5"/>
      <c r="F19" s="5"/>
      <c r="G19" s="24"/>
      <c r="H19" s="25"/>
      <c r="I19" s="5"/>
      <c r="J19" s="5"/>
      <c r="K19" s="52"/>
      <c r="L19" s="53">
        <v>0</v>
      </c>
      <c r="M19" s="54" t="s">
        <v>67</v>
      </c>
      <c r="N19" s="52"/>
      <c r="O19" s="5"/>
      <c r="P19" s="5"/>
      <c r="Q19" s="5"/>
      <c r="R19" s="5"/>
      <c r="S19" s="5"/>
      <c r="T19" s="5"/>
      <c r="U19" s="5"/>
    </row>
    <row r="20" spans="1:21" s="40" customFormat="1" ht="315" x14ac:dyDescent="0.25">
      <c r="A20" s="24" t="s">
        <v>68</v>
      </c>
      <c r="B20" s="24"/>
      <c r="C20" s="51">
        <v>256.39999999999998</v>
      </c>
      <c r="D20" s="5"/>
      <c r="E20" s="5"/>
      <c r="F20" s="5"/>
      <c r="G20" s="24"/>
      <c r="H20" s="25"/>
      <c r="I20" s="5"/>
      <c r="J20" s="5"/>
      <c r="K20" s="52"/>
      <c r="L20" s="53">
        <v>93.418499999999995</v>
      </c>
      <c r="M20" s="54" t="s">
        <v>69</v>
      </c>
      <c r="N20" s="52"/>
      <c r="O20" s="5"/>
      <c r="P20" s="5"/>
      <c r="Q20" s="5"/>
      <c r="R20" s="5"/>
      <c r="S20" s="5"/>
      <c r="T20" s="5"/>
      <c r="U20" s="5"/>
    </row>
    <row r="21" spans="1:21" s="40" customFormat="1" ht="285" x14ac:dyDescent="0.25">
      <c r="A21" s="24" t="s">
        <v>70</v>
      </c>
      <c r="B21" s="24"/>
      <c r="C21" s="51">
        <v>22412.3</v>
      </c>
      <c r="D21" s="5"/>
      <c r="E21" s="5"/>
      <c r="F21" s="5"/>
      <c r="G21" s="24"/>
      <c r="H21" s="25"/>
      <c r="I21" s="5"/>
      <c r="J21" s="5"/>
      <c r="K21" s="52"/>
      <c r="L21" s="53">
        <v>21712.151160000001</v>
      </c>
      <c r="M21" s="54" t="s">
        <v>71</v>
      </c>
      <c r="N21" s="52"/>
      <c r="O21" s="5"/>
      <c r="P21" s="5"/>
      <c r="Q21" s="5"/>
      <c r="R21" s="5"/>
      <c r="S21" s="5"/>
      <c r="T21" s="5"/>
      <c r="U21" s="5"/>
    </row>
    <row r="22" spans="1:21" s="40" customFormat="1" ht="150" x14ac:dyDescent="0.25">
      <c r="A22" s="24" t="s">
        <v>72</v>
      </c>
      <c r="B22" s="24"/>
      <c r="C22" s="51">
        <v>478.1</v>
      </c>
      <c r="D22" s="5"/>
      <c r="E22" s="5"/>
      <c r="F22" s="5"/>
      <c r="G22" s="24"/>
      <c r="H22" s="25"/>
      <c r="I22" s="5"/>
      <c r="J22" s="5"/>
      <c r="K22" s="52"/>
      <c r="L22" s="53">
        <v>468.41899999999998</v>
      </c>
      <c r="M22" s="54" t="s">
        <v>73</v>
      </c>
      <c r="N22" s="52"/>
      <c r="O22" s="5"/>
      <c r="P22" s="5"/>
      <c r="Q22" s="5"/>
      <c r="R22" s="5"/>
      <c r="S22" s="5"/>
      <c r="T22" s="5"/>
      <c r="U22" s="5"/>
    </row>
    <row r="23" spans="1:21" s="40" customFormat="1" ht="19.5" customHeight="1" x14ac:dyDescent="0.25">
      <c r="A23" s="341" t="s">
        <v>211</v>
      </c>
      <c r="B23" s="342"/>
      <c r="C23" s="343"/>
      <c r="D23" s="129"/>
      <c r="E23" s="129"/>
      <c r="F23" s="129"/>
      <c r="G23" s="23"/>
      <c r="H23" s="49"/>
      <c r="I23" s="129"/>
      <c r="J23" s="129"/>
      <c r="K23" s="55"/>
      <c r="L23" s="56"/>
      <c r="M23" s="57"/>
      <c r="N23" s="55"/>
      <c r="O23" s="129"/>
      <c r="P23" s="129"/>
      <c r="Q23" s="129"/>
      <c r="R23" s="129"/>
      <c r="S23" s="129"/>
      <c r="T23" s="129"/>
      <c r="U23" s="129"/>
    </row>
    <row r="24" spans="1:21" s="40" customFormat="1" x14ac:dyDescent="0.25">
      <c r="A24" s="37" t="s">
        <v>50</v>
      </c>
      <c r="B24" s="37"/>
      <c r="C24" s="58">
        <f>C26</f>
        <v>23216.9</v>
      </c>
      <c r="D24" s="130"/>
      <c r="E24" s="130"/>
      <c r="F24" s="130"/>
      <c r="G24" s="37"/>
      <c r="H24" s="59">
        <f>H26</f>
        <v>23216.9</v>
      </c>
      <c r="I24" s="130"/>
      <c r="J24" s="130"/>
      <c r="K24" s="59">
        <f>K26</f>
        <v>19106.563040000001</v>
      </c>
      <c r="L24" s="59">
        <f>L26</f>
        <v>19106.563040000001</v>
      </c>
      <c r="M24" s="37"/>
      <c r="N24" s="59">
        <f>N26</f>
        <v>19106.563040000001</v>
      </c>
      <c r="O24" s="130"/>
      <c r="P24" s="261"/>
      <c r="Q24" s="261"/>
      <c r="R24" s="261"/>
      <c r="S24" s="261"/>
      <c r="T24" s="261"/>
      <c r="U24" s="261"/>
    </row>
    <row r="25" spans="1:21" s="40" customFormat="1" ht="30" x14ac:dyDescent="0.25">
      <c r="A25" s="21" t="s">
        <v>29</v>
      </c>
      <c r="B25" s="21"/>
      <c r="C25" s="21"/>
      <c r="D25" s="131"/>
      <c r="E25" s="131"/>
      <c r="F25" s="131"/>
      <c r="G25" s="21"/>
      <c r="H25" s="21"/>
      <c r="I25" s="131"/>
      <c r="J25" s="131"/>
      <c r="K25" s="21"/>
      <c r="L25" s="21"/>
      <c r="M25" s="21"/>
      <c r="N25" s="21"/>
      <c r="O25" s="131"/>
      <c r="P25" s="154"/>
      <c r="Q25" s="154"/>
      <c r="R25" s="154"/>
      <c r="S25" s="154"/>
      <c r="T25" s="154"/>
      <c r="U25" s="154"/>
    </row>
    <row r="26" spans="1:21" s="40" customFormat="1" ht="382.5" x14ac:dyDescent="0.25">
      <c r="A26" s="24" t="s">
        <v>960</v>
      </c>
      <c r="B26" s="50" t="s">
        <v>275</v>
      </c>
      <c r="C26" s="60">
        <f>23216900/1000</f>
        <v>23216.9</v>
      </c>
      <c r="D26" s="5" t="s">
        <v>276</v>
      </c>
      <c r="E26" s="5" t="s">
        <v>277</v>
      </c>
      <c r="F26" s="7"/>
      <c r="G26" s="167"/>
      <c r="H26" s="43">
        <f>23216900/1000</f>
        <v>23216.9</v>
      </c>
      <c r="I26" s="5" t="s">
        <v>278</v>
      </c>
      <c r="J26" s="254" t="s">
        <v>279</v>
      </c>
      <c r="K26" s="43">
        <f>19106563.04/1000</f>
        <v>19106.563040000001</v>
      </c>
      <c r="L26" s="43">
        <f>19106563.04/1000</f>
        <v>19106.563040000001</v>
      </c>
      <c r="M26" s="43" t="s">
        <v>280</v>
      </c>
      <c r="N26" s="43">
        <f>19106563.04/1000</f>
        <v>19106.563040000001</v>
      </c>
      <c r="O26" s="5" t="s">
        <v>281</v>
      </c>
      <c r="P26" s="5" t="s">
        <v>282</v>
      </c>
      <c r="Q26" s="5" t="s">
        <v>283</v>
      </c>
      <c r="R26" s="146"/>
      <c r="S26" s="146"/>
      <c r="T26" s="146"/>
      <c r="U26" s="5" t="s">
        <v>284</v>
      </c>
    </row>
    <row r="27" spans="1:21" s="40" customFormat="1" ht="21" customHeight="1" x14ac:dyDescent="0.25">
      <c r="A27" s="341" t="s">
        <v>274</v>
      </c>
      <c r="B27" s="342"/>
      <c r="C27" s="342"/>
      <c r="D27" s="251"/>
      <c r="E27" s="128"/>
      <c r="F27" s="128"/>
      <c r="G27" s="30"/>
      <c r="H27" s="30"/>
      <c r="I27" s="128"/>
      <c r="J27" s="128"/>
      <c r="K27" s="30"/>
      <c r="L27" s="30"/>
      <c r="M27" s="30"/>
      <c r="N27" s="30"/>
      <c r="O27" s="128"/>
      <c r="P27" s="259"/>
      <c r="Q27" s="259"/>
      <c r="R27" s="259"/>
      <c r="S27" s="259"/>
      <c r="T27" s="259"/>
      <c r="U27" s="259"/>
    </row>
    <row r="28" spans="1:21" s="40" customFormat="1" x14ac:dyDescent="0.25">
      <c r="A28" s="38" t="s">
        <v>50</v>
      </c>
      <c r="B28" s="38"/>
      <c r="C28" s="61">
        <f>SUM(C30:C38)</f>
        <v>3749056.6</v>
      </c>
      <c r="D28" s="132">
        <f t="shared" ref="D28:U28" si="0">SUM(D30:D38)</f>
        <v>0</v>
      </c>
      <c r="E28" s="132">
        <f t="shared" si="0"/>
        <v>0</v>
      </c>
      <c r="F28" s="133">
        <f t="shared" si="0"/>
        <v>0</v>
      </c>
      <c r="G28" s="38">
        <f t="shared" si="0"/>
        <v>0</v>
      </c>
      <c r="H28" s="61">
        <f t="shared" si="0"/>
        <v>3604829.1432999996</v>
      </c>
      <c r="I28" s="133"/>
      <c r="J28" s="133"/>
      <c r="K28" s="61">
        <f t="shared" si="0"/>
        <v>3604829.1432999996</v>
      </c>
      <c r="L28" s="61">
        <f t="shared" si="0"/>
        <v>3567798.67772</v>
      </c>
      <c r="M28" s="61">
        <f t="shared" si="0"/>
        <v>0</v>
      </c>
      <c r="N28" s="61">
        <f t="shared" si="0"/>
        <v>3567798.67772</v>
      </c>
      <c r="O28" s="132">
        <f t="shared" si="0"/>
        <v>0</v>
      </c>
      <c r="P28" s="162">
        <f t="shared" si="0"/>
        <v>0</v>
      </c>
      <c r="Q28" s="162"/>
      <c r="R28" s="162">
        <f t="shared" si="0"/>
        <v>0</v>
      </c>
      <c r="S28" s="162">
        <f t="shared" si="0"/>
        <v>0</v>
      </c>
      <c r="T28" s="162">
        <f t="shared" si="0"/>
        <v>0</v>
      </c>
      <c r="U28" s="162">
        <f t="shared" si="0"/>
        <v>0</v>
      </c>
    </row>
    <row r="29" spans="1:21" s="40" customFormat="1" ht="30" x14ac:dyDescent="0.25">
      <c r="A29" s="39" t="s">
        <v>29</v>
      </c>
      <c r="B29" s="39"/>
      <c r="C29" s="43"/>
      <c r="D29" s="134"/>
      <c r="E29" s="134"/>
      <c r="F29" s="7"/>
      <c r="G29" s="39"/>
      <c r="H29" s="43"/>
      <c r="I29" s="7"/>
      <c r="J29" s="7"/>
      <c r="K29" s="43"/>
      <c r="L29" s="43"/>
      <c r="M29" s="43"/>
      <c r="N29" s="43"/>
      <c r="O29" s="134"/>
      <c r="P29" s="146"/>
      <c r="Q29" s="146"/>
      <c r="R29" s="146"/>
      <c r="S29" s="146"/>
      <c r="T29" s="146"/>
      <c r="U29" s="146"/>
    </row>
    <row r="30" spans="1:21" s="40" customFormat="1" ht="255" x14ac:dyDescent="0.25">
      <c r="A30" s="50" t="s">
        <v>951</v>
      </c>
      <c r="B30" s="50" t="s">
        <v>285</v>
      </c>
      <c r="C30" s="43">
        <v>56</v>
      </c>
      <c r="D30" s="135" t="s">
        <v>286</v>
      </c>
      <c r="E30" s="134"/>
      <c r="F30" s="7"/>
      <c r="G30" s="39"/>
      <c r="H30" s="43">
        <f>K30</f>
        <v>56</v>
      </c>
      <c r="I30" s="5" t="s">
        <v>287</v>
      </c>
      <c r="J30" s="5" t="s">
        <v>288</v>
      </c>
      <c r="K30" s="43">
        <v>56</v>
      </c>
      <c r="L30" s="43">
        <v>56</v>
      </c>
      <c r="M30" s="43" t="s">
        <v>289</v>
      </c>
      <c r="N30" s="43">
        <f>L30</f>
        <v>56</v>
      </c>
      <c r="O30" s="5" t="s">
        <v>290</v>
      </c>
      <c r="P30" s="5" t="s">
        <v>291</v>
      </c>
      <c r="Q30" s="5" t="s">
        <v>159</v>
      </c>
      <c r="R30" s="146"/>
      <c r="S30" s="146"/>
      <c r="T30" s="146"/>
      <c r="U30" s="146"/>
    </row>
    <row r="31" spans="1:21" s="40" customFormat="1" ht="409.5" x14ac:dyDescent="0.25">
      <c r="A31" s="50" t="s">
        <v>952</v>
      </c>
      <c r="B31" s="50" t="s">
        <v>292</v>
      </c>
      <c r="C31" s="43">
        <v>86747</v>
      </c>
      <c r="D31" s="135" t="s">
        <v>293</v>
      </c>
      <c r="E31" s="135" t="s">
        <v>294</v>
      </c>
      <c r="F31" s="5" t="s">
        <v>266</v>
      </c>
      <c r="G31" s="39"/>
      <c r="H31" s="43">
        <v>86747</v>
      </c>
      <c r="I31" s="5" t="s">
        <v>295</v>
      </c>
      <c r="J31" s="5" t="s">
        <v>296</v>
      </c>
      <c r="K31" s="43">
        <v>86747</v>
      </c>
      <c r="L31" s="43">
        <v>85793.76</v>
      </c>
      <c r="M31" s="43" t="s">
        <v>297</v>
      </c>
      <c r="N31" s="43">
        <f t="shared" ref="N31:N38" si="1">L31</f>
        <v>85793.76</v>
      </c>
      <c r="O31" s="5" t="s">
        <v>298</v>
      </c>
      <c r="P31" s="5" t="s">
        <v>299</v>
      </c>
      <c r="Q31" s="5">
        <v>42020</v>
      </c>
      <c r="R31" s="5" t="s">
        <v>300</v>
      </c>
      <c r="S31" s="146"/>
      <c r="T31" s="146"/>
      <c r="U31" s="146"/>
    </row>
    <row r="32" spans="1:21" s="40" customFormat="1" ht="382.5" x14ac:dyDescent="0.25">
      <c r="A32" s="50" t="s">
        <v>953</v>
      </c>
      <c r="B32" s="50" t="s">
        <v>292</v>
      </c>
      <c r="C32" s="43">
        <v>20621</v>
      </c>
      <c r="D32" s="135" t="s">
        <v>301</v>
      </c>
      <c r="E32" s="135" t="s">
        <v>294</v>
      </c>
      <c r="F32" s="135" t="s">
        <v>266</v>
      </c>
      <c r="G32" s="39"/>
      <c r="H32" s="43">
        <v>20621</v>
      </c>
      <c r="I32" s="135" t="s">
        <v>302</v>
      </c>
      <c r="J32" s="135" t="s">
        <v>303</v>
      </c>
      <c r="K32" s="43">
        <v>20621</v>
      </c>
      <c r="L32" s="43">
        <v>9045.1260000000002</v>
      </c>
      <c r="M32" s="43" t="s">
        <v>304</v>
      </c>
      <c r="N32" s="43">
        <f t="shared" si="1"/>
        <v>9045.1260000000002</v>
      </c>
      <c r="O32" s="135" t="s">
        <v>305</v>
      </c>
      <c r="P32" s="135" t="s">
        <v>299</v>
      </c>
      <c r="Q32" s="135">
        <v>42020</v>
      </c>
      <c r="R32" s="135" t="s">
        <v>306</v>
      </c>
      <c r="S32" s="262"/>
      <c r="T32" s="262"/>
      <c r="U32" s="263"/>
    </row>
    <row r="33" spans="1:21" s="40" customFormat="1" ht="331.5" x14ac:dyDescent="0.25">
      <c r="A33" s="50" t="s">
        <v>954</v>
      </c>
      <c r="B33" s="50" t="s">
        <v>285</v>
      </c>
      <c r="C33" s="43">
        <v>1864615.8</v>
      </c>
      <c r="D33" s="135" t="s">
        <v>307</v>
      </c>
      <c r="E33" s="134"/>
      <c r="F33" s="7"/>
      <c r="G33" s="39"/>
      <c r="H33" s="43">
        <f t="shared" ref="H33:H38" si="2">K33</f>
        <v>1798284.09644</v>
      </c>
      <c r="I33" s="135" t="s">
        <v>308</v>
      </c>
      <c r="J33" s="135" t="s">
        <v>309</v>
      </c>
      <c r="K33" s="43">
        <v>1798284.09644</v>
      </c>
      <c r="L33" s="43">
        <v>1798297.44242</v>
      </c>
      <c r="M33" s="43" t="s">
        <v>310</v>
      </c>
      <c r="N33" s="43">
        <f t="shared" si="1"/>
        <v>1798297.44242</v>
      </c>
      <c r="O33" s="135" t="s">
        <v>259</v>
      </c>
      <c r="P33" s="135" t="s">
        <v>311</v>
      </c>
      <c r="Q33" s="135" t="s">
        <v>312</v>
      </c>
      <c r="R33" s="146"/>
      <c r="S33" s="146"/>
      <c r="T33" s="146"/>
      <c r="U33" s="146"/>
    </row>
    <row r="34" spans="1:21" s="40" customFormat="1" ht="285" x14ac:dyDescent="0.25">
      <c r="A34" s="39" t="s">
        <v>955</v>
      </c>
      <c r="B34" s="50" t="s">
        <v>285</v>
      </c>
      <c r="C34" s="43">
        <v>38703</v>
      </c>
      <c r="D34" s="4" t="s">
        <v>313</v>
      </c>
      <c r="E34" s="134"/>
      <c r="F34" s="7"/>
      <c r="G34" s="39"/>
      <c r="H34" s="43">
        <f t="shared" si="2"/>
        <v>18129.57849</v>
      </c>
      <c r="I34" s="4" t="s">
        <v>314</v>
      </c>
      <c r="J34" s="4" t="s">
        <v>315</v>
      </c>
      <c r="K34" s="43">
        <v>18129.57849</v>
      </c>
      <c r="L34" s="43">
        <v>18129.57849</v>
      </c>
      <c r="M34" s="43" t="s">
        <v>316</v>
      </c>
      <c r="N34" s="43">
        <f t="shared" si="1"/>
        <v>18129.57849</v>
      </c>
      <c r="O34" s="134"/>
      <c r="P34" s="4" t="s">
        <v>317</v>
      </c>
      <c r="Q34" s="4" t="s">
        <v>159</v>
      </c>
      <c r="R34" s="146"/>
      <c r="S34" s="146"/>
      <c r="T34" s="146"/>
      <c r="U34" s="146"/>
    </row>
    <row r="35" spans="1:21" s="40" customFormat="1" ht="409.5" x14ac:dyDescent="0.25">
      <c r="A35" s="20" t="s">
        <v>956</v>
      </c>
      <c r="B35" s="20" t="s">
        <v>318</v>
      </c>
      <c r="C35" s="43">
        <v>950141.3</v>
      </c>
      <c r="D35" s="4" t="s">
        <v>319</v>
      </c>
      <c r="E35" s="134"/>
      <c r="F35" s="7"/>
      <c r="G35" s="39"/>
      <c r="H35" s="43">
        <f t="shared" si="2"/>
        <v>950107.69203999999</v>
      </c>
      <c r="I35" s="4" t="s">
        <v>320</v>
      </c>
      <c r="J35" s="4" t="s">
        <v>321</v>
      </c>
      <c r="K35" s="43">
        <v>950107.69203999999</v>
      </c>
      <c r="L35" s="43">
        <v>949656.70871000004</v>
      </c>
      <c r="M35" s="43" t="s">
        <v>322</v>
      </c>
      <c r="N35" s="43">
        <f t="shared" si="1"/>
        <v>949656.70871000004</v>
      </c>
      <c r="O35" s="4" t="s">
        <v>259</v>
      </c>
      <c r="P35" s="4" t="s">
        <v>323</v>
      </c>
      <c r="Q35" s="4" t="s">
        <v>159</v>
      </c>
      <c r="R35" s="146"/>
      <c r="S35" s="146"/>
      <c r="T35" s="146"/>
      <c r="U35" s="146"/>
    </row>
    <row r="36" spans="1:21" s="40" customFormat="1" ht="225" x14ac:dyDescent="0.25">
      <c r="A36" s="39" t="s">
        <v>957</v>
      </c>
      <c r="B36" s="50" t="s">
        <v>324</v>
      </c>
      <c r="C36" s="43">
        <v>719830.5</v>
      </c>
      <c r="D36" s="4" t="s">
        <v>325</v>
      </c>
      <c r="E36" s="134"/>
      <c r="F36" s="7"/>
      <c r="G36" s="39"/>
      <c r="H36" s="43">
        <f t="shared" si="2"/>
        <v>663000</v>
      </c>
      <c r="I36" s="4" t="s">
        <v>326</v>
      </c>
      <c r="J36" s="4" t="s">
        <v>327</v>
      </c>
      <c r="K36" s="43">
        <v>663000</v>
      </c>
      <c r="L36" s="43">
        <v>642049.75785000005</v>
      </c>
      <c r="M36" s="43" t="s">
        <v>328</v>
      </c>
      <c r="N36" s="43">
        <f t="shared" si="1"/>
        <v>642049.75785000005</v>
      </c>
      <c r="O36" s="4" t="s">
        <v>259</v>
      </c>
      <c r="P36" s="4" t="s">
        <v>329</v>
      </c>
      <c r="Q36" s="4" t="s">
        <v>159</v>
      </c>
      <c r="R36" s="146"/>
      <c r="S36" s="146"/>
      <c r="T36" s="146"/>
      <c r="U36" s="146"/>
    </row>
    <row r="37" spans="1:21" s="40" customFormat="1" ht="210" x14ac:dyDescent="0.25">
      <c r="A37" s="20" t="s">
        <v>958</v>
      </c>
      <c r="B37" s="50" t="s">
        <v>285</v>
      </c>
      <c r="C37" s="43">
        <v>67852.800000000003</v>
      </c>
      <c r="D37" s="4" t="s">
        <v>330</v>
      </c>
      <c r="E37" s="134"/>
      <c r="F37" s="7"/>
      <c r="G37" s="39"/>
      <c r="H37" s="43">
        <f t="shared" si="2"/>
        <v>67852.800000000003</v>
      </c>
      <c r="I37" s="4" t="s">
        <v>331</v>
      </c>
      <c r="J37" s="4" t="s">
        <v>332</v>
      </c>
      <c r="K37" s="43">
        <v>67852.800000000003</v>
      </c>
      <c r="L37" s="43">
        <v>64739.327920000003</v>
      </c>
      <c r="M37" s="43" t="s">
        <v>333</v>
      </c>
      <c r="N37" s="43">
        <f t="shared" si="1"/>
        <v>64739.327920000003</v>
      </c>
      <c r="O37" s="4" t="s">
        <v>259</v>
      </c>
      <c r="P37" s="4" t="s">
        <v>334</v>
      </c>
      <c r="Q37" s="4" t="s">
        <v>159</v>
      </c>
      <c r="R37" s="146"/>
      <c r="S37" s="146"/>
      <c r="T37" s="146"/>
      <c r="U37" s="146"/>
    </row>
    <row r="38" spans="1:21" s="40" customFormat="1" ht="315" x14ac:dyDescent="0.25">
      <c r="A38" s="20" t="s">
        <v>959</v>
      </c>
      <c r="B38" s="50" t="s">
        <v>285</v>
      </c>
      <c r="C38" s="43">
        <v>489.2</v>
      </c>
      <c r="D38" s="4" t="s">
        <v>335</v>
      </c>
      <c r="E38" s="134"/>
      <c r="F38" s="7"/>
      <c r="G38" s="39"/>
      <c r="H38" s="43">
        <f t="shared" si="2"/>
        <v>30.976330000000001</v>
      </c>
      <c r="I38" s="4" t="s">
        <v>336</v>
      </c>
      <c r="J38" s="4" t="s">
        <v>337</v>
      </c>
      <c r="K38" s="43">
        <v>30.976330000000001</v>
      </c>
      <c r="L38" s="43">
        <v>30.976330000000001</v>
      </c>
      <c r="M38" s="43" t="s">
        <v>338</v>
      </c>
      <c r="N38" s="43">
        <f t="shared" si="1"/>
        <v>30.976330000000001</v>
      </c>
      <c r="O38" s="4" t="s">
        <v>339</v>
      </c>
      <c r="P38" s="4" t="s">
        <v>340</v>
      </c>
      <c r="Q38" s="4" t="s">
        <v>159</v>
      </c>
      <c r="R38" s="146"/>
      <c r="S38" s="146"/>
      <c r="T38" s="146"/>
      <c r="U38" s="146"/>
    </row>
    <row r="39" spans="1:21" s="40" customFormat="1" ht="240" hidden="1" x14ac:dyDescent="0.25">
      <c r="A39" s="39" t="s">
        <v>341</v>
      </c>
      <c r="B39" s="167" t="s">
        <v>342</v>
      </c>
      <c r="C39" s="62"/>
      <c r="D39" s="179"/>
      <c r="E39" s="134"/>
      <c r="F39" s="7"/>
      <c r="G39" s="39"/>
      <c r="H39" s="61"/>
      <c r="I39" s="7"/>
      <c r="J39" s="7"/>
      <c r="K39" s="63"/>
      <c r="L39" s="63"/>
      <c r="M39" s="64"/>
      <c r="N39" s="63"/>
      <c r="O39" s="7"/>
      <c r="P39" s="146"/>
      <c r="Q39" s="146"/>
      <c r="R39" s="146"/>
      <c r="S39" s="146"/>
      <c r="T39" s="146"/>
      <c r="U39" s="146"/>
    </row>
    <row r="40" spans="1:21" s="40" customFormat="1" ht="18" customHeight="1" x14ac:dyDescent="0.25">
      <c r="A40" s="340" t="s">
        <v>150</v>
      </c>
      <c r="B40" s="340"/>
      <c r="C40" s="340"/>
      <c r="D40" s="128"/>
      <c r="E40" s="128"/>
      <c r="F40" s="128"/>
      <c r="G40" s="30"/>
      <c r="H40" s="43"/>
      <c r="I40" s="128"/>
      <c r="J40" s="128"/>
      <c r="K40" s="30"/>
      <c r="L40" s="30"/>
      <c r="M40" s="30"/>
      <c r="N40" s="30"/>
      <c r="O40" s="128"/>
      <c r="P40" s="259"/>
      <c r="Q40" s="259"/>
      <c r="R40" s="259"/>
      <c r="S40" s="259"/>
      <c r="T40" s="259"/>
      <c r="U40" s="259"/>
    </row>
    <row r="41" spans="1:21" s="40" customFormat="1" ht="13.5" customHeight="1" x14ac:dyDescent="0.25">
      <c r="A41" s="37" t="s">
        <v>50</v>
      </c>
      <c r="B41" s="37"/>
      <c r="C41" s="65">
        <f>C43</f>
        <v>281645.40000000002</v>
      </c>
      <c r="D41" s="130"/>
      <c r="E41" s="130"/>
      <c r="F41" s="130"/>
      <c r="G41" s="37"/>
      <c r="H41" s="43"/>
      <c r="I41" s="130"/>
      <c r="J41" s="130"/>
      <c r="K41" s="66">
        <f>K43</f>
        <v>281645.40000000002</v>
      </c>
      <c r="L41" s="66">
        <f>L43</f>
        <v>281645.40000000002</v>
      </c>
      <c r="M41" s="66"/>
      <c r="N41" s="66">
        <f>N43</f>
        <v>281645.39999999997</v>
      </c>
      <c r="O41" s="130"/>
      <c r="P41" s="261"/>
      <c r="Q41" s="261"/>
      <c r="R41" s="261"/>
      <c r="S41" s="261"/>
      <c r="T41" s="261"/>
      <c r="U41" s="261"/>
    </row>
    <row r="42" spans="1:21" s="40" customFormat="1" ht="30" x14ac:dyDescent="0.25">
      <c r="A42" s="21" t="s">
        <v>29</v>
      </c>
      <c r="B42" s="21"/>
      <c r="C42" s="21"/>
      <c r="D42" s="131"/>
      <c r="E42" s="131"/>
      <c r="F42" s="131"/>
      <c r="G42" s="21"/>
      <c r="H42" s="43"/>
      <c r="I42" s="131"/>
      <c r="J42" s="131"/>
      <c r="K42" s="21"/>
      <c r="L42" s="21"/>
      <c r="M42" s="21"/>
      <c r="N42" s="21"/>
      <c r="O42" s="136"/>
      <c r="P42" s="154"/>
      <c r="Q42" s="154"/>
      <c r="R42" s="154"/>
      <c r="S42" s="154"/>
      <c r="T42" s="154"/>
      <c r="U42" s="154"/>
    </row>
    <row r="43" spans="1:21" s="40" customFormat="1" ht="318.75" x14ac:dyDescent="0.25">
      <c r="A43" s="284" t="s">
        <v>343</v>
      </c>
      <c r="B43" s="50" t="s">
        <v>344</v>
      </c>
      <c r="C43" s="67">
        <v>281645.40000000002</v>
      </c>
      <c r="D43" s="139" t="s">
        <v>345</v>
      </c>
      <c r="E43" s="138"/>
      <c r="F43" s="138"/>
      <c r="G43" s="68"/>
      <c r="H43" s="43"/>
      <c r="I43" s="172" t="s">
        <v>346</v>
      </c>
      <c r="J43" s="255" t="s">
        <v>347</v>
      </c>
      <c r="K43" s="69">
        <v>281645.40000000002</v>
      </c>
      <c r="L43" s="69">
        <v>281645.40000000002</v>
      </c>
      <c r="M43" s="70" t="s">
        <v>348</v>
      </c>
      <c r="N43" s="69">
        <f>20160.63+261484.77</f>
        <v>281645.39999999997</v>
      </c>
      <c r="O43" s="137" t="s">
        <v>349</v>
      </c>
      <c r="P43" s="264"/>
      <c r="Q43" s="264"/>
      <c r="R43" s="264"/>
      <c r="S43" s="264"/>
      <c r="T43" s="264"/>
      <c r="U43" s="264"/>
    </row>
    <row r="44" spans="1:21" s="40" customFormat="1" ht="15" customHeight="1" x14ac:dyDescent="0.25">
      <c r="A44" s="341" t="s">
        <v>382</v>
      </c>
      <c r="B44" s="342"/>
      <c r="C44" s="343"/>
      <c r="D44" s="128"/>
      <c r="E44" s="128"/>
      <c r="F44" s="128"/>
      <c r="G44" s="30"/>
      <c r="H44" s="30"/>
      <c r="I44" s="128"/>
      <c r="J44" s="128"/>
      <c r="K44" s="71"/>
      <c r="L44" s="71"/>
      <c r="M44" s="72"/>
      <c r="N44" s="71"/>
      <c r="O44" s="128"/>
      <c r="P44" s="259"/>
      <c r="Q44" s="259"/>
      <c r="R44" s="259"/>
      <c r="S44" s="259"/>
      <c r="T44" s="259"/>
      <c r="U44" s="259"/>
    </row>
    <row r="45" spans="1:21" s="40" customFormat="1" ht="12.75" customHeight="1" x14ac:dyDescent="0.25">
      <c r="A45" s="37" t="s">
        <v>50</v>
      </c>
      <c r="B45" s="21"/>
      <c r="C45" s="21"/>
      <c r="D45" s="131"/>
      <c r="E45" s="131"/>
      <c r="F45" s="131"/>
      <c r="G45" s="21"/>
      <c r="H45" s="21"/>
      <c r="I45" s="131"/>
      <c r="J45" s="131"/>
      <c r="K45" s="73">
        <f>SUM(K47:K53)</f>
        <v>423843.78899999999</v>
      </c>
      <c r="L45" s="73">
        <f t="shared" ref="L45:N45" si="3">SUM(L47:L53)</f>
        <v>395706.15399999998</v>
      </c>
      <c r="M45" s="73"/>
      <c r="N45" s="73">
        <f t="shared" si="3"/>
        <v>395706.15399999998</v>
      </c>
      <c r="O45" s="131"/>
      <c r="P45" s="154"/>
      <c r="Q45" s="154"/>
      <c r="R45" s="154"/>
      <c r="S45" s="154"/>
      <c r="T45" s="154"/>
      <c r="U45" s="154"/>
    </row>
    <row r="46" spans="1:21" s="40" customFormat="1" ht="30" x14ac:dyDescent="0.25">
      <c r="A46" s="21" t="s">
        <v>29</v>
      </c>
      <c r="B46" s="21"/>
      <c r="C46" s="21"/>
      <c r="D46" s="131"/>
      <c r="E46" s="131"/>
      <c r="F46" s="131"/>
      <c r="G46" s="21"/>
      <c r="H46" s="21"/>
      <c r="I46" s="131"/>
      <c r="J46" s="131"/>
      <c r="K46" s="74"/>
      <c r="L46" s="74"/>
      <c r="M46" s="74"/>
      <c r="N46" s="74"/>
      <c r="O46" s="131"/>
      <c r="P46" s="154"/>
      <c r="Q46" s="154"/>
      <c r="R46" s="154"/>
      <c r="S46" s="154"/>
      <c r="T46" s="154"/>
      <c r="U46" s="154"/>
    </row>
    <row r="47" spans="1:21" s="40" customFormat="1" ht="108" customHeight="1" x14ac:dyDescent="0.25">
      <c r="A47" s="284" t="s">
        <v>965</v>
      </c>
      <c r="B47" s="50" t="s">
        <v>401</v>
      </c>
      <c r="C47" s="21"/>
      <c r="D47" s="139" t="s">
        <v>402</v>
      </c>
      <c r="E47" s="131"/>
      <c r="F47" s="131"/>
      <c r="G47" s="21"/>
      <c r="H47" s="21"/>
      <c r="I47" s="256" t="s">
        <v>351</v>
      </c>
      <c r="J47" s="140" t="s">
        <v>352</v>
      </c>
      <c r="K47" s="27">
        <v>126642.5</v>
      </c>
      <c r="L47" s="27">
        <v>104642.5</v>
      </c>
      <c r="M47" s="27">
        <v>2915129</v>
      </c>
      <c r="N47" s="27">
        <v>104642.5</v>
      </c>
      <c r="O47" s="139" t="s">
        <v>350</v>
      </c>
      <c r="P47" s="154"/>
      <c r="Q47" s="154"/>
      <c r="R47" s="154"/>
      <c r="S47" s="154"/>
      <c r="T47" s="154"/>
      <c r="U47" s="154"/>
    </row>
    <row r="48" spans="1:21" s="40" customFormat="1" ht="55.5" customHeight="1" x14ac:dyDescent="0.25">
      <c r="A48" s="76"/>
      <c r="B48" s="21"/>
      <c r="C48" s="21"/>
      <c r="D48" s="131"/>
      <c r="E48" s="131"/>
      <c r="F48" s="131"/>
      <c r="G48" s="21"/>
      <c r="H48" s="21"/>
      <c r="I48" s="257"/>
      <c r="J48" s="181"/>
      <c r="K48" s="77"/>
      <c r="L48" s="77"/>
      <c r="M48" s="77"/>
      <c r="N48" s="77"/>
      <c r="O48" s="131"/>
      <c r="P48" s="154"/>
      <c r="Q48" s="154"/>
      <c r="R48" s="4" t="s">
        <v>353</v>
      </c>
      <c r="S48" s="146">
        <v>68.900000000000006</v>
      </c>
      <c r="T48" s="265">
        <v>55.6</v>
      </c>
      <c r="U48" s="266" t="s">
        <v>354</v>
      </c>
    </row>
    <row r="49" spans="1:21" s="40" customFormat="1" ht="96" customHeight="1" x14ac:dyDescent="0.25">
      <c r="A49" s="76"/>
      <c r="B49" s="21"/>
      <c r="C49" s="21"/>
      <c r="D49" s="131"/>
      <c r="E49" s="131"/>
      <c r="F49" s="131"/>
      <c r="G49" s="21"/>
      <c r="H49" s="21"/>
      <c r="I49" s="257"/>
      <c r="J49" s="181"/>
      <c r="K49" s="74"/>
      <c r="L49" s="74"/>
      <c r="M49" s="74"/>
      <c r="N49" s="74"/>
      <c r="O49" s="131"/>
      <c r="P49" s="154"/>
      <c r="Q49" s="154"/>
      <c r="R49" s="4" t="s">
        <v>355</v>
      </c>
      <c r="S49" s="146">
        <v>78.7</v>
      </c>
      <c r="T49" s="265">
        <v>77.7</v>
      </c>
      <c r="U49" s="141" t="s">
        <v>356</v>
      </c>
    </row>
    <row r="50" spans="1:21" s="40" customFormat="1" ht="121.5" customHeight="1" x14ac:dyDescent="0.25">
      <c r="A50" s="76"/>
      <c r="B50" s="21"/>
      <c r="C50" s="21"/>
      <c r="D50" s="131"/>
      <c r="E50" s="131"/>
      <c r="F50" s="131"/>
      <c r="G50" s="21"/>
      <c r="H50" s="21"/>
      <c r="I50" s="257"/>
      <c r="J50" s="181"/>
      <c r="K50" s="27"/>
      <c r="L50" s="27"/>
      <c r="M50" s="27"/>
      <c r="N50" s="27"/>
      <c r="O50" s="131"/>
      <c r="P50" s="154"/>
      <c r="Q50" s="154"/>
      <c r="R50" s="4" t="s">
        <v>357</v>
      </c>
      <c r="S50" s="146">
        <v>23.3</v>
      </c>
      <c r="T50" s="265">
        <v>24.3</v>
      </c>
      <c r="U50" s="266" t="s">
        <v>358</v>
      </c>
    </row>
    <row r="51" spans="1:21" s="40" customFormat="1" ht="76.5" x14ac:dyDescent="0.25">
      <c r="A51" s="76"/>
      <c r="B51" s="21"/>
      <c r="C51" s="21"/>
      <c r="D51" s="131"/>
      <c r="E51" s="131"/>
      <c r="F51" s="131"/>
      <c r="G51" s="21"/>
      <c r="H51" s="21"/>
      <c r="I51" s="257"/>
      <c r="J51" s="181"/>
      <c r="K51" s="77"/>
      <c r="L51" s="77"/>
      <c r="M51" s="77"/>
      <c r="N51" s="77"/>
      <c r="O51" s="131"/>
      <c r="P51" s="154"/>
      <c r="Q51" s="154"/>
      <c r="R51" s="4" t="s">
        <v>359</v>
      </c>
      <c r="S51" s="146">
        <v>24.1</v>
      </c>
      <c r="T51" s="265">
        <v>100</v>
      </c>
      <c r="U51" s="141" t="s">
        <v>360</v>
      </c>
    </row>
    <row r="52" spans="1:21" s="40" customFormat="1" ht="140.25" x14ac:dyDescent="0.25">
      <c r="A52" s="75" t="s">
        <v>964</v>
      </c>
      <c r="B52" s="21"/>
      <c r="C52" s="21"/>
      <c r="D52" s="140" t="s">
        <v>402</v>
      </c>
      <c r="E52" s="131"/>
      <c r="F52" s="131"/>
      <c r="G52" s="21"/>
      <c r="H52" s="21"/>
      <c r="I52" s="140" t="s">
        <v>361</v>
      </c>
      <c r="J52" s="140" t="s">
        <v>352</v>
      </c>
      <c r="K52" s="78">
        <v>60500</v>
      </c>
      <c r="L52" s="78">
        <v>60500</v>
      </c>
      <c r="M52" s="74">
        <v>2925129</v>
      </c>
      <c r="N52" s="78">
        <v>60500</v>
      </c>
      <c r="O52" s="140" t="s">
        <v>350</v>
      </c>
      <c r="P52" s="154"/>
      <c r="Q52" s="154"/>
      <c r="R52" s="154"/>
      <c r="S52" s="154"/>
      <c r="T52" s="154"/>
      <c r="U52" s="154"/>
    </row>
    <row r="53" spans="1:21" s="40" customFormat="1" ht="140.25" x14ac:dyDescent="0.25">
      <c r="A53" s="285" t="s">
        <v>963</v>
      </c>
      <c r="B53" s="21"/>
      <c r="C53" s="21"/>
      <c r="D53" s="140" t="s">
        <v>402</v>
      </c>
      <c r="E53" s="131"/>
      <c r="F53" s="131"/>
      <c r="G53" s="21"/>
      <c r="H53" s="21"/>
      <c r="I53" s="140" t="s">
        <v>362</v>
      </c>
      <c r="J53" s="140" t="s">
        <v>352</v>
      </c>
      <c r="K53" s="43">
        <v>236701.28899999999</v>
      </c>
      <c r="L53" s="43">
        <v>230563.65400000001</v>
      </c>
      <c r="M53" s="27">
        <v>2945129</v>
      </c>
      <c r="N53" s="43">
        <v>230563.65400000001</v>
      </c>
      <c r="O53" s="140" t="s">
        <v>350</v>
      </c>
      <c r="P53" s="154"/>
      <c r="Q53" s="154"/>
      <c r="R53" s="154"/>
      <c r="S53" s="154"/>
      <c r="T53" s="154"/>
      <c r="U53" s="154"/>
    </row>
    <row r="54" spans="1:21" s="40" customFormat="1" ht="140.25" x14ac:dyDescent="0.25">
      <c r="A54" s="21"/>
      <c r="B54" s="21"/>
      <c r="C54" s="21"/>
      <c r="D54" s="131"/>
      <c r="E54" s="131"/>
      <c r="F54" s="131"/>
      <c r="G54" s="21"/>
      <c r="H54" s="21"/>
      <c r="I54" s="257"/>
      <c r="J54" s="181"/>
      <c r="K54" s="77"/>
      <c r="L54" s="77"/>
      <c r="M54" s="77"/>
      <c r="N54" s="77"/>
      <c r="O54" s="131"/>
      <c r="P54" s="154"/>
      <c r="Q54" s="154"/>
      <c r="R54" s="267" t="s">
        <v>363</v>
      </c>
      <c r="S54" s="268">
        <v>0.111</v>
      </c>
      <c r="T54" s="265">
        <v>2E-3</v>
      </c>
      <c r="U54" s="302" t="s">
        <v>358</v>
      </c>
    </row>
    <row r="55" spans="1:21" s="40" customFormat="1" ht="25.5" x14ac:dyDescent="0.25">
      <c r="A55" s="21"/>
      <c r="B55" s="21"/>
      <c r="C55" s="21"/>
      <c r="D55" s="131"/>
      <c r="E55" s="131"/>
      <c r="F55" s="131"/>
      <c r="G55" s="21"/>
      <c r="H55" s="21"/>
      <c r="I55" s="257"/>
      <c r="J55" s="181"/>
      <c r="K55" s="74"/>
      <c r="L55" s="74"/>
      <c r="M55" s="74"/>
      <c r="N55" s="74"/>
      <c r="O55" s="131"/>
      <c r="P55" s="154"/>
      <c r="Q55" s="154"/>
      <c r="R55" s="4" t="s">
        <v>364</v>
      </c>
      <c r="S55" s="265">
        <v>77.599999999999994</v>
      </c>
      <c r="T55" s="265">
        <v>77.5</v>
      </c>
      <c r="U55" s="307"/>
    </row>
    <row r="56" spans="1:21" s="40" customFormat="1" ht="63.75" x14ac:dyDescent="0.25">
      <c r="A56" s="21"/>
      <c r="B56" s="21"/>
      <c r="C56" s="21"/>
      <c r="D56" s="131"/>
      <c r="E56" s="131"/>
      <c r="F56" s="131"/>
      <c r="G56" s="21"/>
      <c r="H56" s="21"/>
      <c r="I56" s="257"/>
      <c r="J56" s="181"/>
      <c r="K56" s="27"/>
      <c r="L56" s="27"/>
      <c r="M56" s="27"/>
      <c r="N56" s="27"/>
      <c r="O56" s="131"/>
      <c r="P56" s="154"/>
      <c r="Q56" s="154"/>
      <c r="R56" s="4" t="s">
        <v>365</v>
      </c>
      <c r="S56" s="265">
        <v>88.6</v>
      </c>
      <c r="T56" s="265">
        <v>78.05</v>
      </c>
      <c r="U56" s="303"/>
    </row>
    <row r="57" spans="1:21" s="40" customFormat="1" ht="129.75" customHeight="1" x14ac:dyDescent="0.25">
      <c r="A57" s="21"/>
      <c r="B57" s="21"/>
      <c r="C57" s="21"/>
      <c r="D57" s="131"/>
      <c r="E57" s="131"/>
      <c r="F57" s="131"/>
      <c r="G57" s="21"/>
      <c r="H57" s="21"/>
      <c r="I57" s="257"/>
      <c r="J57" s="181"/>
      <c r="K57" s="77"/>
      <c r="L57" s="77"/>
      <c r="M57" s="77"/>
      <c r="N57" s="77"/>
      <c r="O57" s="131"/>
      <c r="P57" s="154"/>
      <c r="Q57" s="154"/>
      <c r="R57" s="4" t="s">
        <v>366</v>
      </c>
      <c r="S57" s="265">
        <v>53</v>
      </c>
      <c r="T57" s="265">
        <v>56.4</v>
      </c>
      <c r="U57" s="266" t="s">
        <v>367</v>
      </c>
    </row>
    <row r="58" spans="1:21" s="40" customFormat="1" ht="51" x14ac:dyDescent="0.25">
      <c r="A58" s="21"/>
      <c r="B58" s="21"/>
      <c r="C58" s="21"/>
      <c r="D58" s="131"/>
      <c r="E58" s="131"/>
      <c r="F58" s="131"/>
      <c r="G58" s="21"/>
      <c r="H58" s="21"/>
      <c r="I58" s="257"/>
      <c r="J58" s="181"/>
      <c r="K58" s="74"/>
      <c r="L58" s="74"/>
      <c r="M58" s="74"/>
      <c r="N58" s="74"/>
      <c r="O58" s="131"/>
      <c r="P58" s="154"/>
      <c r="Q58" s="154"/>
      <c r="R58" s="4" t="s">
        <v>353</v>
      </c>
      <c r="S58" s="146">
        <v>60.6</v>
      </c>
      <c r="T58" s="265">
        <v>55.6</v>
      </c>
      <c r="U58" s="266" t="s">
        <v>354</v>
      </c>
    </row>
    <row r="59" spans="1:21" s="40" customFormat="1" ht="89.25" x14ac:dyDescent="0.25">
      <c r="A59" s="21"/>
      <c r="B59" s="21"/>
      <c r="C59" s="21"/>
      <c r="D59" s="131"/>
      <c r="E59" s="131"/>
      <c r="F59" s="131"/>
      <c r="G59" s="21"/>
      <c r="H59" s="21"/>
      <c r="I59" s="257"/>
      <c r="J59" s="181"/>
      <c r="K59" s="27"/>
      <c r="L59" s="27"/>
      <c r="M59" s="27"/>
      <c r="N59" s="27"/>
      <c r="O59" s="131"/>
      <c r="P59" s="154"/>
      <c r="Q59" s="154"/>
      <c r="R59" s="4" t="s">
        <v>355</v>
      </c>
      <c r="S59" s="146">
        <v>79.5</v>
      </c>
      <c r="T59" s="265">
        <v>77.7</v>
      </c>
      <c r="U59" s="141" t="s">
        <v>356</v>
      </c>
    </row>
    <row r="60" spans="1:21" s="40" customFormat="1" ht="76.5" x14ac:dyDescent="0.25">
      <c r="A60" s="21"/>
      <c r="B60" s="21"/>
      <c r="C60" s="21"/>
      <c r="D60" s="131"/>
      <c r="E60" s="131"/>
      <c r="F60" s="131"/>
      <c r="G60" s="21"/>
      <c r="H60" s="21"/>
      <c r="I60" s="257"/>
      <c r="J60" s="181"/>
      <c r="K60" s="77"/>
      <c r="L60" s="77"/>
      <c r="M60" s="77"/>
      <c r="N60" s="77"/>
      <c r="O60" s="131"/>
      <c r="P60" s="154"/>
      <c r="Q60" s="154"/>
      <c r="R60" s="4" t="s">
        <v>357</v>
      </c>
      <c r="S60" s="146">
        <v>23.3</v>
      </c>
      <c r="T60" s="265">
        <v>24.2</v>
      </c>
      <c r="U60" s="266" t="s">
        <v>368</v>
      </c>
    </row>
    <row r="61" spans="1:21" s="40" customFormat="1" ht="76.5" x14ac:dyDescent="0.25">
      <c r="A61" s="21"/>
      <c r="B61" s="21"/>
      <c r="C61" s="21"/>
      <c r="D61" s="131"/>
      <c r="E61" s="131"/>
      <c r="F61" s="131"/>
      <c r="G61" s="21"/>
      <c r="H61" s="21"/>
      <c r="I61" s="257"/>
      <c r="J61" s="181"/>
      <c r="K61" s="74"/>
      <c r="L61" s="74"/>
      <c r="M61" s="74"/>
      <c r="N61" s="74"/>
      <c r="O61" s="131"/>
      <c r="P61" s="154"/>
      <c r="Q61" s="154"/>
      <c r="R61" s="4" t="s">
        <v>359</v>
      </c>
      <c r="S61" s="146">
        <v>25.6</v>
      </c>
      <c r="T61" s="265">
        <v>100</v>
      </c>
      <c r="U61" s="141" t="s">
        <v>360</v>
      </c>
    </row>
    <row r="62" spans="1:21" s="40" customFormat="1" ht="51" x14ac:dyDescent="0.25">
      <c r="A62" s="21"/>
      <c r="B62" s="21"/>
      <c r="C62" s="21"/>
      <c r="D62" s="131"/>
      <c r="E62" s="131"/>
      <c r="F62" s="131"/>
      <c r="G62" s="21"/>
      <c r="H62" s="21"/>
      <c r="I62" s="257"/>
      <c r="J62" s="181"/>
      <c r="K62" s="27"/>
      <c r="L62" s="27"/>
      <c r="M62" s="27"/>
      <c r="N62" s="27"/>
      <c r="O62" s="131"/>
      <c r="P62" s="154"/>
      <c r="Q62" s="154"/>
      <c r="R62" s="4" t="s">
        <v>369</v>
      </c>
      <c r="S62" s="146">
        <v>93.7</v>
      </c>
      <c r="T62" s="146">
        <v>93.7</v>
      </c>
      <c r="U62" s="259"/>
    </row>
    <row r="63" spans="1:21" s="40" customFormat="1" ht="51" x14ac:dyDescent="0.25">
      <c r="A63" s="21"/>
      <c r="B63" s="21"/>
      <c r="C63" s="21"/>
      <c r="D63" s="131"/>
      <c r="E63" s="131"/>
      <c r="F63" s="131"/>
      <c r="G63" s="21"/>
      <c r="H63" s="21"/>
      <c r="I63" s="257"/>
      <c r="J63" s="181"/>
      <c r="K63" s="77"/>
      <c r="L63" s="77"/>
      <c r="M63" s="77"/>
      <c r="N63" s="77"/>
      <c r="O63" s="131"/>
      <c r="P63" s="154"/>
      <c r="Q63" s="154"/>
      <c r="R63" s="4" t="s">
        <v>370</v>
      </c>
      <c r="S63" s="146">
        <v>72.900000000000006</v>
      </c>
      <c r="T63" s="265">
        <v>78.8</v>
      </c>
      <c r="U63" s="141" t="s">
        <v>371</v>
      </c>
    </row>
    <row r="64" spans="1:21" s="40" customFormat="1" ht="178.5" x14ac:dyDescent="0.25">
      <c r="A64" s="21"/>
      <c r="B64" s="21"/>
      <c r="C64" s="21"/>
      <c r="D64" s="131"/>
      <c r="E64" s="131"/>
      <c r="F64" s="131"/>
      <c r="G64" s="21"/>
      <c r="H64" s="21"/>
      <c r="I64" s="257"/>
      <c r="J64" s="181"/>
      <c r="K64" s="74"/>
      <c r="L64" s="74"/>
      <c r="M64" s="74"/>
      <c r="N64" s="74"/>
      <c r="O64" s="131"/>
      <c r="P64" s="154"/>
      <c r="Q64" s="154"/>
      <c r="R64" s="4" t="s">
        <v>372</v>
      </c>
      <c r="S64" s="146">
        <v>51.7</v>
      </c>
      <c r="T64" s="265">
        <v>30.4</v>
      </c>
      <c r="U64" s="266" t="s">
        <v>373</v>
      </c>
    </row>
    <row r="65" spans="1:21" s="40" customFormat="1" ht="153" x14ac:dyDescent="0.25">
      <c r="A65" s="21"/>
      <c r="B65" s="21"/>
      <c r="C65" s="21"/>
      <c r="D65" s="131"/>
      <c r="E65" s="131"/>
      <c r="F65" s="131"/>
      <c r="G65" s="21"/>
      <c r="H65" s="21"/>
      <c r="I65" s="257"/>
      <c r="J65" s="181"/>
      <c r="K65" s="27"/>
      <c r="L65" s="27"/>
      <c r="M65" s="27"/>
      <c r="N65" s="27"/>
      <c r="O65" s="131"/>
      <c r="P65" s="154"/>
      <c r="Q65" s="154"/>
      <c r="R65" s="4" t="s">
        <v>374</v>
      </c>
      <c r="S65" s="146">
        <v>4.0999999999999996</v>
      </c>
      <c r="T65" s="265">
        <v>1.2</v>
      </c>
      <c r="U65" s="266" t="s">
        <v>375</v>
      </c>
    </row>
    <row r="66" spans="1:21" s="40" customFormat="1" ht="89.25" x14ac:dyDescent="0.25">
      <c r="A66" s="21"/>
      <c r="B66" s="21"/>
      <c r="C66" s="21"/>
      <c r="D66" s="131"/>
      <c r="E66" s="131"/>
      <c r="F66" s="131"/>
      <c r="G66" s="21"/>
      <c r="H66" s="21"/>
      <c r="I66" s="257"/>
      <c r="J66" s="181"/>
      <c r="K66" s="77"/>
      <c r="L66" s="77"/>
      <c r="M66" s="77"/>
      <c r="N66" s="77"/>
      <c r="O66" s="131"/>
      <c r="P66" s="154"/>
      <c r="Q66" s="154"/>
      <c r="R66" s="4" t="s">
        <v>376</v>
      </c>
      <c r="S66" s="146">
        <v>17.3</v>
      </c>
      <c r="T66" s="146">
        <v>12.1</v>
      </c>
      <c r="U66" s="266" t="s">
        <v>377</v>
      </c>
    </row>
    <row r="67" spans="1:21" s="40" customFormat="1" ht="204" x14ac:dyDescent="0.25">
      <c r="A67" s="21"/>
      <c r="B67" s="21"/>
      <c r="C67" s="21"/>
      <c r="D67" s="131"/>
      <c r="E67" s="131"/>
      <c r="F67" s="131"/>
      <c r="G67" s="21"/>
      <c r="H67" s="21"/>
      <c r="I67" s="257"/>
      <c r="J67" s="181"/>
      <c r="K67" s="74"/>
      <c r="L67" s="74"/>
      <c r="M67" s="74"/>
      <c r="N67" s="74"/>
      <c r="O67" s="131"/>
      <c r="P67" s="154"/>
      <c r="Q67" s="154"/>
      <c r="R67" s="4" t="s">
        <v>378</v>
      </c>
      <c r="S67" s="146">
        <v>6.2</v>
      </c>
      <c r="T67" s="265">
        <v>5</v>
      </c>
      <c r="U67" s="266" t="s">
        <v>379</v>
      </c>
    </row>
    <row r="68" spans="1:21" s="40" customFormat="1" ht="140.25" x14ac:dyDescent="0.25">
      <c r="A68" s="21"/>
      <c r="B68" s="21"/>
      <c r="C68" s="21"/>
      <c r="D68" s="131"/>
      <c r="E68" s="131"/>
      <c r="F68" s="131"/>
      <c r="G68" s="21"/>
      <c r="H68" s="21"/>
      <c r="I68" s="257"/>
      <c r="J68" s="181"/>
      <c r="K68" s="27"/>
      <c r="L68" s="27"/>
      <c r="M68" s="27"/>
      <c r="N68" s="27"/>
      <c r="O68" s="131"/>
      <c r="P68" s="154"/>
      <c r="Q68" s="154"/>
      <c r="R68" s="4" t="s">
        <v>380</v>
      </c>
      <c r="S68" s="146">
        <v>30.8</v>
      </c>
      <c r="T68" s="265">
        <v>49.3</v>
      </c>
      <c r="U68" s="266" t="s">
        <v>381</v>
      </c>
    </row>
    <row r="69" spans="1:21" s="40" customFormat="1" ht="60.75" customHeight="1" x14ac:dyDescent="0.25">
      <c r="A69" s="341" t="s">
        <v>398</v>
      </c>
      <c r="B69" s="342"/>
      <c r="C69" s="342"/>
      <c r="D69" s="251"/>
      <c r="E69" s="128"/>
      <c r="F69" s="128"/>
      <c r="G69" s="30"/>
      <c r="H69" s="79"/>
      <c r="I69" s="128"/>
      <c r="J69" s="128"/>
      <c r="K69" s="79"/>
      <c r="L69" s="79"/>
      <c r="M69" s="30"/>
      <c r="N69" s="79"/>
      <c r="O69" s="128"/>
      <c r="P69" s="259"/>
      <c r="Q69" s="259"/>
      <c r="R69" s="259"/>
      <c r="S69" s="259"/>
      <c r="T69" s="259"/>
      <c r="U69" s="259"/>
    </row>
    <row r="70" spans="1:21" s="40" customFormat="1" ht="19.5" customHeight="1" x14ac:dyDescent="0.25">
      <c r="A70" s="80" t="s">
        <v>50</v>
      </c>
      <c r="B70" s="174"/>
      <c r="C70" s="77">
        <f>C71+C72</f>
        <v>28365.100000000002</v>
      </c>
      <c r="D70" s="252"/>
      <c r="E70" s="142"/>
      <c r="F70" s="142"/>
      <c r="G70" s="81"/>
      <c r="H70" s="77">
        <f>H71+H72</f>
        <v>28365.100000000002</v>
      </c>
      <c r="I70" s="142"/>
      <c r="J70" s="142"/>
      <c r="K70" s="77">
        <f t="shared" ref="K70:L70" si="4">K71+K72</f>
        <v>28365.100000000002</v>
      </c>
      <c r="L70" s="77">
        <f t="shared" si="4"/>
        <v>28173.100000000002</v>
      </c>
      <c r="M70" s="77"/>
      <c r="N70" s="77">
        <f>N71+N72</f>
        <v>28173.100000000002</v>
      </c>
      <c r="O70" s="142"/>
      <c r="P70" s="269"/>
      <c r="Q70" s="269"/>
      <c r="R70" s="269"/>
      <c r="S70" s="269"/>
      <c r="T70" s="269"/>
      <c r="U70" s="259"/>
    </row>
    <row r="71" spans="1:21" s="40" customFormat="1" ht="120" x14ac:dyDescent="0.25">
      <c r="A71" s="284" t="s">
        <v>961</v>
      </c>
      <c r="B71" s="50" t="s">
        <v>383</v>
      </c>
      <c r="C71" s="74">
        <v>27106.2</v>
      </c>
      <c r="D71" s="135" t="s">
        <v>384</v>
      </c>
      <c r="E71" s="173" t="s">
        <v>384</v>
      </c>
      <c r="F71" s="173" t="s">
        <v>385</v>
      </c>
      <c r="G71" s="82"/>
      <c r="H71" s="74">
        <v>27106.2</v>
      </c>
      <c r="I71" s="173" t="s">
        <v>386</v>
      </c>
      <c r="J71" s="173" t="s">
        <v>387</v>
      </c>
      <c r="K71" s="74">
        <v>27106.2</v>
      </c>
      <c r="L71" s="74">
        <v>27082.400000000001</v>
      </c>
      <c r="M71" s="74">
        <v>9995118</v>
      </c>
      <c r="N71" s="74">
        <v>27082.400000000001</v>
      </c>
      <c r="O71" s="143"/>
      <c r="P71" s="173" t="s">
        <v>388</v>
      </c>
      <c r="Q71" s="173" t="s">
        <v>389</v>
      </c>
      <c r="R71" s="270"/>
      <c r="S71" s="270"/>
      <c r="T71" s="270"/>
      <c r="U71" s="173" t="s">
        <v>390</v>
      </c>
    </row>
    <row r="72" spans="1:21" s="40" customFormat="1" ht="300" x14ac:dyDescent="0.25">
      <c r="A72" s="284" t="s">
        <v>962</v>
      </c>
      <c r="B72" s="50" t="s">
        <v>391</v>
      </c>
      <c r="C72" s="27">
        <v>1258.9000000000001</v>
      </c>
      <c r="D72" s="135" t="s">
        <v>392</v>
      </c>
      <c r="E72" s="173" t="s">
        <v>392</v>
      </c>
      <c r="F72" s="173" t="s">
        <v>385</v>
      </c>
      <c r="G72" s="21"/>
      <c r="H72" s="27">
        <v>1258.9000000000001</v>
      </c>
      <c r="I72" s="173" t="s">
        <v>393</v>
      </c>
      <c r="J72" s="173" t="s">
        <v>394</v>
      </c>
      <c r="K72" s="27">
        <v>1258.9000000000001</v>
      </c>
      <c r="L72" s="27">
        <v>1090.7</v>
      </c>
      <c r="M72" s="27">
        <v>9995120</v>
      </c>
      <c r="N72" s="27">
        <v>1090.7</v>
      </c>
      <c r="O72" s="131"/>
      <c r="P72" s="173" t="s">
        <v>395</v>
      </c>
      <c r="Q72" s="173" t="s">
        <v>396</v>
      </c>
      <c r="R72" s="154"/>
      <c r="S72" s="154"/>
      <c r="T72" s="154"/>
      <c r="U72" s="173" t="s">
        <v>397</v>
      </c>
    </row>
    <row r="73" spans="1:21" s="40" customFormat="1" ht="33.75" customHeight="1" x14ac:dyDescent="0.25">
      <c r="A73" s="341" t="s">
        <v>404</v>
      </c>
      <c r="B73" s="342"/>
      <c r="C73" s="342"/>
      <c r="D73" s="251"/>
      <c r="E73" s="128"/>
      <c r="F73" s="128"/>
      <c r="G73" s="30"/>
      <c r="H73" s="79"/>
      <c r="I73" s="128"/>
      <c r="J73" s="128"/>
      <c r="K73" s="79"/>
      <c r="L73" s="79"/>
      <c r="M73" s="30"/>
      <c r="N73" s="79"/>
      <c r="O73" s="128"/>
      <c r="P73" s="259"/>
      <c r="Q73" s="259"/>
      <c r="R73" s="259"/>
      <c r="S73" s="259"/>
      <c r="T73" s="259"/>
      <c r="U73" s="259"/>
    </row>
    <row r="74" spans="1:21" s="40" customFormat="1" ht="19.5" customHeight="1" x14ac:dyDescent="0.25">
      <c r="A74" s="80" t="s">
        <v>50</v>
      </c>
      <c r="B74" s="174"/>
      <c r="C74" s="77"/>
      <c r="D74" s="252"/>
      <c r="E74" s="142"/>
      <c r="F74" s="142"/>
      <c r="G74" s="81"/>
      <c r="H74" s="77">
        <f>H75</f>
        <v>0</v>
      </c>
      <c r="I74" s="142"/>
      <c r="J74" s="142"/>
      <c r="K74" s="73">
        <f>K75</f>
        <v>32744</v>
      </c>
      <c r="L74" s="73">
        <f>L75</f>
        <v>17776.54</v>
      </c>
      <c r="M74" s="77"/>
      <c r="N74" s="73">
        <f>N75</f>
        <v>17776.54</v>
      </c>
      <c r="O74" s="142"/>
      <c r="P74" s="269"/>
      <c r="Q74" s="269"/>
      <c r="R74" s="269"/>
      <c r="S74" s="269"/>
      <c r="T74" s="269"/>
      <c r="U74" s="259"/>
    </row>
    <row r="75" spans="1:21" s="40" customFormat="1" ht="120" x14ac:dyDescent="0.25">
      <c r="A75" s="75" t="s">
        <v>403</v>
      </c>
      <c r="B75" s="50" t="s">
        <v>383</v>
      </c>
      <c r="C75" s="50"/>
      <c r="D75" s="135" t="s">
        <v>406</v>
      </c>
      <c r="E75" s="253"/>
      <c r="F75" s="4" t="s">
        <v>385</v>
      </c>
      <c r="G75" s="21"/>
      <c r="H75" s="27"/>
      <c r="I75" s="131"/>
      <c r="J75" s="131"/>
      <c r="K75" s="43">
        <v>32744</v>
      </c>
      <c r="L75" s="43">
        <v>17776.54</v>
      </c>
      <c r="M75" s="171" t="s">
        <v>405</v>
      </c>
      <c r="N75" s="43">
        <v>17776.54</v>
      </c>
      <c r="O75" s="131"/>
      <c r="P75" s="135" t="s">
        <v>388</v>
      </c>
      <c r="Q75" s="154"/>
      <c r="R75" s="154"/>
      <c r="S75" s="154"/>
      <c r="T75" s="154"/>
      <c r="U75" s="144"/>
    </row>
    <row r="76" spans="1:21" s="40" customFormat="1" x14ac:dyDescent="0.25">
      <c r="A76" s="86" t="s">
        <v>982</v>
      </c>
      <c r="B76" s="86"/>
      <c r="C76" s="86"/>
      <c r="D76" s="86"/>
      <c r="E76" s="86"/>
      <c r="F76" s="86"/>
      <c r="G76" s="86"/>
      <c r="H76" s="86"/>
      <c r="I76" s="86"/>
      <c r="J76" s="86"/>
      <c r="K76" s="86"/>
      <c r="L76" s="86"/>
      <c r="M76" s="86"/>
      <c r="N76" s="86"/>
      <c r="O76" s="86"/>
      <c r="P76" s="86"/>
      <c r="Q76" s="86"/>
      <c r="R76" s="86"/>
      <c r="S76" s="86"/>
      <c r="T76" s="86"/>
      <c r="U76" s="86"/>
    </row>
    <row r="77" spans="1:21" x14ac:dyDescent="0.25">
      <c r="A77" s="1" t="s">
        <v>983</v>
      </c>
      <c r="B77" s="1"/>
      <c r="C77" s="1"/>
      <c r="D77" s="1"/>
      <c r="E77" s="1"/>
      <c r="F77" s="1"/>
      <c r="G77" s="1"/>
      <c r="H77" s="1"/>
      <c r="I77" s="1"/>
      <c r="J77" s="1"/>
      <c r="K77" s="1"/>
      <c r="L77" s="1"/>
      <c r="M77" s="1"/>
      <c r="N77" s="1"/>
      <c r="O77" s="1"/>
      <c r="P77" s="1"/>
      <c r="Q77" s="1"/>
      <c r="R77" s="1"/>
      <c r="S77" s="1"/>
      <c r="T77" s="1"/>
      <c r="U77" s="1"/>
    </row>
  </sheetData>
  <mergeCells count="37">
    <mergeCell ref="A73:C73"/>
    <mergeCell ref="O6:O7"/>
    <mergeCell ref="A23:C23"/>
    <mergeCell ref="A27:C27"/>
    <mergeCell ref="A69:C69"/>
    <mergeCell ref="K6:K7"/>
    <mergeCell ref="L6:L7"/>
    <mergeCell ref="M6:M7"/>
    <mergeCell ref="J6:J7"/>
    <mergeCell ref="P1:Q1"/>
    <mergeCell ref="A2:Q2"/>
    <mergeCell ref="A3:Q3"/>
    <mergeCell ref="A5:A7"/>
    <mergeCell ref="B5:C5"/>
    <mergeCell ref="D5:D7"/>
    <mergeCell ref="E5:H5"/>
    <mergeCell ref="I5:K5"/>
    <mergeCell ref="L5:M5"/>
    <mergeCell ref="N5:O5"/>
    <mergeCell ref="P5:Q5"/>
    <mergeCell ref="N6:N7"/>
    <mergeCell ref="T1:U1"/>
    <mergeCell ref="U54:U56"/>
    <mergeCell ref="A40:C40"/>
    <mergeCell ref="A44:C44"/>
    <mergeCell ref="R5:T5"/>
    <mergeCell ref="U5:U7"/>
    <mergeCell ref="B6:B7"/>
    <mergeCell ref="C6:C7"/>
    <mergeCell ref="E6:E7"/>
    <mergeCell ref="F6:G6"/>
    <mergeCell ref="H6:H7"/>
    <mergeCell ref="I6:I7"/>
    <mergeCell ref="P6:P7"/>
    <mergeCell ref="Q6:Q7"/>
    <mergeCell ref="R6:R7"/>
    <mergeCell ref="S6:T6"/>
  </mergeCells>
  <pageMargins left="0.70866141732283472" right="0.70866141732283472" top="0.74803149606299213" bottom="0.74803149606299213" header="0.31496062992125984" footer="0.31496062992125984"/>
  <pageSetup paperSize="8" scale="54"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87"/>
  <sheetViews>
    <sheetView zoomScale="95" zoomScaleNormal="95" workbookViewId="0">
      <pane ySplit="7" topLeftCell="A8" activePane="bottomLeft" state="frozen"/>
      <selection pane="bottomLeft" activeCell="F13" sqref="F13"/>
    </sheetView>
  </sheetViews>
  <sheetFormatPr defaultRowHeight="15" x14ac:dyDescent="0.25"/>
  <cols>
    <col min="1" max="1" width="36.28515625" style="86" customWidth="1"/>
    <col min="2" max="2" width="18.85546875" style="1" customWidth="1"/>
    <col min="3" max="3" width="13.85546875" style="1" customWidth="1"/>
    <col min="4" max="4" width="20.42578125" style="1" customWidth="1"/>
    <col min="5" max="5" width="17.42578125" style="1" customWidth="1"/>
    <col min="6" max="6" width="15.140625" style="1" customWidth="1"/>
    <col min="7" max="7" width="9.7109375" style="1" customWidth="1"/>
    <col min="8" max="8" width="17.42578125" style="1" customWidth="1"/>
    <col min="9" max="9" width="14.7109375" style="1" customWidth="1"/>
    <col min="10" max="10" width="16.7109375" style="1" customWidth="1"/>
    <col min="11" max="11" width="14.85546875" style="1" customWidth="1"/>
    <col min="12" max="12" width="15.5703125" style="1" customWidth="1"/>
    <col min="13" max="13" width="13.7109375" style="1" customWidth="1"/>
    <col min="14" max="14" width="16" style="1" customWidth="1"/>
    <col min="15" max="15" width="17" style="1" customWidth="1"/>
    <col min="16" max="16" width="16.85546875" style="1" customWidth="1"/>
    <col min="17" max="17" width="13.42578125" style="1" customWidth="1"/>
    <col min="18" max="18" width="16.85546875" style="86" customWidth="1"/>
    <col min="19" max="20" width="9.28515625" style="86" bestFit="1" customWidth="1"/>
    <col min="21" max="21" width="17.85546875" style="1" customWidth="1"/>
    <col min="22" max="16384" width="9.140625" style="1"/>
  </cols>
  <sheetData>
    <row r="1" spans="1:21" ht="30" customHeight="1" x14ac:dyDescent="0.25">
      <c r="A1" s="8"/>
      <c r="B1" s="9"/>
      <c r="C1" s="9"/>
      <c r="D1" s="9"/>
      <c r="E1" s="9"/>
      <c r="F1" s="9"/>
      <c r="G1" s="9"/>
      <c r="H1" s="9"/>
      <c r="I1" s="9"/>
      <c r="J1" s="9"/>
      <c r="K1" s="9"/>
      <c r="L1" s="9"/>
      <c r="M1" s="9"/>
      <c r="N1" s="9"/>
      <c r="O1" s="9"/>
      <c r="R1" s="8"/>
      <c r="S1" s="8"/>
      <c r="T1" s="298" t="s">
        <v>980</v>
      </c>
      <c r="U1" s="298"/>
    </row>
    <row r="2" spans="1:21" ht="20.25" customHeight="1" x14ac:dyDescent="0.25">
      <c r="A2" s="291" t="s">
        <v>26</v>
      </c>
      <c r="B2" s="291"/>
      <c r="C2" s="291"/>
      <c r="D2" s="291"/>
      <c r="E2" s="291"/>
      <c r="F2" s="291"/>
      <c r="G2" s="291"/>
      <c r="H2" s="291"/>
      <c r="I2" s="291"/>
      <c r="J2" s="291"/>
      <c r="K2" s="291"/>
      <c r="L2" s="291"/>
      <c r="M2" s="291"/>
      <c r="N2" s="291"/>
      <c r="O2" s="291"/>
      <c r="P2" s="291"/>
      <c r="Q2" s="291"/>
      <c r="R2" s="8"/>
      <c r="S2" s="8"/>
      <c r="T2" s="8"/>
      <c r="U2" s="9"/>
    </row>
    <row r="3" spans="1:21" x14ac:dyDescent="0.25">
      <c r="A3" s="291" t="s">
        <v>423</v>
      </c>
      <c r="B3" s="291"/>
      <c r="C3" s="291"/>
      <c r="D3" s="291"/>
      <c r="E3" s="291"/>
      <c r="F3" s="291"/>
      <c r="G3" s="291"/>
      <c r="H3" s="291"/>
      <c r="I3" s="291"/>
      <c r="J3" s="291"/>
      <c r="K3" s="291"/>
      <c r="L3" s="291"/>
      <c r="M3" s="291"/>
      <c r="N3" s="291"/>
      <c r="O3" s="291"/>
      <c r="P3" s="291"/>
      <c r="Q3" s="291"/>
      <c r="R3" s="10"/>
      <c r="S3" s="10"/>
      <c r="T3" s="10"/>
      <c r="U3" s="11"/>
    </row>
    <row r="4" spans="1:21" x14ac:dyDescent="0.25">
      <c r="A4" s="13"/>
      <c r="B4" s="166"/>
      <c r="C4" s="166"/>
      <c r="D4" s="166"/>
      <c r="E4" s="166"/>
      <c r="F4" s="166"/>
      <c r="G4" s="166"/>
      <c r="H4" s="166"/>
      <c r="I4" s="166"/>
      <c r="J4" s="166"/>
      <c r="K4" s="166"/>
      <c r="L4" s="166"/>
      <c r="M4" s="166"/>
      <c r="N4" s="166"/>
      <c r="O4" s="166"/>
      <c r="P4" s="166"/>
      <c r="Q4" s="166"/>
      <c r="R4" s="13"/>
      <c r="S4" s="13"/>
      <c r="T4" s="13"/>
      <c r="U4" s="165" t="s">
        <v>422</v>
      </c>
    </row>
    <row r="5" spans="1:21" ht="78.75" customHeight="1" x14ac:dyDescent="0.25">
      <c r="A5" s="294" t="s">
        <v>0</v>
      </c>
      <c r="B5" s="293" t="s">
        <v>1</v>
      </c>
      <c r="C5" s="293"/>
      <c r="D5" s="293" t="s">
        <v>2</v>
      </c>
      <c r="E5" s="293" t="s">
        <v>424</v>
      </c>
      <c r="F5" s="293"/>
      <c r="G5" s="293"/>
      <c r="H5" s="293"/>
      <c r="I5" s="293" t="s">
        <v>3</v>
      </c>
      <c r="J5" s="293"/>
      <c r="K5" s="293"/>
      <c r="L5" s="294" t="s">
        <v>4</v>
      </c>
      <c r="M5" s="294"/>
      <c r="N5" s="294" t="s">
        <v>5</v>
      </c>
      <c r="O5" s="294"/>
      <c r="P5" s="293" t="s">
        <v>6</v>
      </c>
      <c r="Q5" s="293"/>
      <c r="R5" s="294" t="s">
        <v>7</v>
      </c>
      <c r="S5" s="294"/>
      <c r="T5" s="294"/>
      <c r="U5" s="295" t="s">
        <v>426</v>
      </c>
    </row>
    <row r="6" spans="1:21" ht="46.5" customHeight="1" x14ac:dyDescent="0.25">
      <c r="A6" s="294"/>
      <c r="B6" s="293" t="s">
        <v>9</v>
      </c>
      <c r="C6" s="293" t="s">
        <v>10</v>
      </c>
      <c r="D6" s="293"/>
      <c r="E6" s="293" t="s">
        <v>11</v>
      </c>
      <c r="F6" s="293" t="s">
        <v>12</v>
      </c>
      <c r="G6" s="293"/>
      <c r="H6" s="293" t="s">
        <v>13</v>
      </c>
      <c r="I6" s="293" t="s">
        <v>14</v>
      </c>
      <c r="J6" s="295" t="s">
        <v>15</v>
      </c>
      <c r="K6" s="293" t="s">
        <v>10</v>
      </c>
      <c r="L6" s="295" t="s">
        <v>10</v>
      </c>
      <c r="M6" s="293" t="s">
        <v>16</v>
      </c>
      <c r="N6" s="293" t="s">
        <v>10</v>
      </c>
      <c r="O6" s="293" t="s">
        <v>17</v>
      </c>
      <c r="P6" s="293" t="s">
        <v>18</v>
      </c>
      <c r="Q6" s="293" t="s">
        <v>19</v>
      </c>
      <c r="R6" s="294" t="s">
        <v>20</v>
      </c>
      <c r="S6" s="294" t="s">
        <v>21</v>
      </c>
      <c r="T6" s="294"/>
      <c r="U6" s="296"/>
    </row>
    <row r="7" spans="1:21" ht="45" x14ac:dyDescent="0.25">
      <c r="A7" s="294"/>
      <c r="B7" s="293"/>
      <c r="C7" s="293"/>
      <c r="D7" s="293"/>
      <c r="E7" s="293"/>
      <c r="F7" s="168" t="s">
        <v>22</v>
      </c>
      <c r="G7" s="168" t="s">
        <v>23</v>
      </c>
      <c r="H7" s="293"/>
      <c r="I7" s="293"/>
      <c r="J7" s="297"/>
      <c r="K7" s="293"/>
      <c r="L7" s="297"/>
      <c r="M7" s="293"/>
      <c r="N7" s="293"/>
      <c r="O7" s="293"/>
      <c r="P7" s="293"/>
      <c r="Q7" s="293"/>
      <c r="R7" s="294"/>
      <c r="S7" s="167" t="s">
        <v>24</v>
      </c>
      <c r="T7" s="167" t="s">
        <v>25</v>
      </c>
      <c r="U7" s="297"/>
    </row>
    <row r="8" spans="1:21" x14ac:dyDescent="0.25">
      <c r="A8" s="176">
        <v>1</v>
      </c>
      <c r="B8" s="178">
        <v>2</v>
      </c>
      <c r="C8" s="178">
        <v>3</v>
      </c>
      <c r="D8" s="178">
        <v>4</v>
      </c>
      <c r="E8" s="178">
        <v>5</v>
      </c>
      <c r="F8" s="178">
        <v>6</v>
      </c>
      <c r="G8" s="178">
        <v>7</v>
      </c>
      <c r="H8" s="178">
        <v>8</v>
      </c>
      <c r="I8" s="178">
        <v>9</v>
      </c>
      <c r="J8" s="177">
        <v>10</v>
      </c>
      <c r="K8" s="178">
        <v>11</v>
      </c>
      <c r="L8" s="177">
        <v>12</v>
      </c>
      <c r="M8" s="178">
        <v>13</v>
      </c>
      <c r="N8" s="178">
        <v>14</v>
      </c>
      <c r="O8" s="178">
        <v>15</v>
      </c>
      <c r="P8" s="178">
        <v>16</v>
      </c>
      <c r="Q8" s="178">
        <v>17</v>
      </c>
      <c r="R8" s="176">
        <v>18</v>
      </c>
      <c r="S8" s="176">
        <v>19</v>
      </c>
      <c r="T8" s="176">
        <v>20</v>
      </c>
      <c r="U8" s="177">
        <v>21</v>
      </c>
    </row>
    <row r="9" spans="1:21" ht="31.5" customHeight="1" x14ac:dyDescent="0.25">
      <c r="A9" s="124" t="s">
        <v>978</v>
      </c>
      <c r="B9" s="125"/>
      <c r="C9" s="126">
        <f>C11+C16+C21+C23+C32+C39+C49+C52+C56+C60+C64+C69+C71</f>
        <v>3058787.6889999998</v>
      </c>
      <c r="D9" s="127"/>
      <c r="E9" s="127"/>
      <c r="F9" s="127"/>
      <c r="G9" s="127"/>
      <c r="H9" s="126">
        <f>H11+H16+H21+H23+H32+H39+H49+H52+H56+H60+H64+H69+H71</f>
        <v>2872057.1289999997</v>
      </c>
      <c r="I9" s="127"/>
      <c r="J9" s="127"/>
      <c r="K9" s="126">
        <f>K11+K16+K21+K23+K32+K39+K49+K52+K56+K60+K64+K69+K71</f>
        <v>3016771.2180000003</v>
      </c>
      <c r="L9" s="126">
        <f>L11+L16+L21+L23+L32+L39+L49+L52+L56+L60+L64+L69+L71</f>
        <v>2304314.1926699998</v>
      </c>
      <c r="M9" s="127"/>
      <c r="N9" s="126">
        <f>N11+N16+N21+N23+N32+N39+N49+N52+N56+N60+N64+N69+N71</f>
        <v>2313203.8126700004</v>
      </c>
      <c r="O9" s="125"/>
      <c r="P9" s="235"/>
      <c r="Q9" s="235"/>
      <c r="R9" s="235"/>
      <c r="S9" s="235"/>
      <c r="T9" s="235"/>
      <c r="U9" s="235"/>
    </row>
    <row r="10" spans="1:21" s="86" customFormat="1" ht="28.5" x14ac:dyDescent="0.25">
      <c r="A10" s="83" t="s">
        <v>42</v>
      </c>
      <c r="B10" s="84"/>
      <c r="C10" s="85"/>
      <c r="D10" s="17"/>
      <c r="E10" s="17"/>
      <c r="F10" s="17"/>
      <c r="G10" s="17"/>
      <c r="H10" s="85"/>
      <c r="I10" s="17"/>
      <c r="J10" s="17"/>
      <c r="K10" s="85"/>
      <c r="L10" s="85"/>
      <c r="M10" s="17"/>
      <c r="N10" s="85"/>
      <c r="O10" s="84"/>
      <c r="P10" s="236"/>
      <c r="Q10" s="236"/>
      <c r="R10" s="236"/>
      <c r="S10" s="236"/>
      <c r="T10" s="236"/>
      <c r="U10" s="236"/>
    </row>
    <row r="11" spans="1:21" s="86" customFormat="1" x14ac:dyDescent="0.25">
      <c r="A11" s="20" t="s">
        <v>27</v>
      </c>
      <c r="B11" s="20"/>
      <c r="C11" s="87">
        <f>C13+C14</f>
        <v>11752.269999999999</v>
      </c>
      <c r="D11" s="37"/>
      <c r="E11" s="37"/>
      <c r="F11" s="37"/>
      <c r="G11" s="37"/>
      <c r="H11" s="87">
        <f>H13+H14</f>
        <v>11752.269999999999</v>
      </c>
      <c r="I11" s="37"/>
      <c r="J11" s="37"/>
      <c r="K11" s="87">
        <f>K13+K14</f>
        <v>11752.269999999999</v>
      </c>
      <c r="L11" s="87">
        <f>L13+L14</f>
        <v>11752.269999999999</v>
      </c>
      <c r="M11" s="37"/>
      <c r="N11" s="87">
        <f>N13+N14</f>
        <v>11752.269999999999</v>
      </c>
      <c r="O11" s="20"/>
      <c r="P11" s="4"/>
      <c r="Q11" s="4"/>
      <c r="R11" s="4" t="s">
        <v>28</v>
      </c>
      <c r="S11" s="4" t="s">
        <v>28</v>
      </c>
      <c r="T11" s="4" t="s">
        <v>28</v>
      </c>
      <c r="U11" s="4" t="s">
        <v>28</v>
      </c>
    </row>
    <row r="12" spans="1:21" s="86" customFormat="1" ht="30" x14ac:dyDescent="0.25">
      <c r="A12" s="20" t="s">
        <v>29</v>
      </c>
      <c r="B12" s="20"/>
      <c r="C12" s="26"/>
      <c r="D12" s="21"/>
      <c r="E12" s="21"/>
      <c r="F12" s="21"/>
      <c r="G12" s="21"/>
      <c r="H12" s="26"/>
      <c r="I12" s="154"/>
      <c r="J12" s="21"/>
      <c r="K12" s="26"/>
      <c r="L12" s="26"/>
      <c r="M12" s="21"/>
      <c r="N12" s="26"/>
      <c r="O12" s="20"/>
      <c r="P12" s="4"/>
      <c r="Q12" s="4"/>
      <c r="R12" s="4"/>
      <c r="S12" s="4"/>
      <c r="T12" s="4"/>
      <c r="U12" s="4"/>
    </row>
    <row r="13" spans="1:21" s="86" customFormat="1" ht="409.5" x14ac:dyDescent="0.25">
      <c r="A13" s="20" t="s">
        <v>30</v>
      </c>
      <c r="B13" s="20" t="s">
        <v>31</v>
      </c>
      <c r="C13" s="26">
        <v>10292.219999999999</v>
      </c>
      <c r="D13" s="20"/>
      <c r="E13" s="20" t="s">
        <v>32</v>
      </c>
      <c r="F13" s="20" t="s">
        <v>33</v>
      </c>
      <c r="G13" s="20" t="s">
        <v>28</v>
      </c>
      <c r="H13" s="26">
        <f>C13</f>
        <v>10292.219999999999</v>
      </c>
      <c r="I13" s="241">
        <f>H13</f>
        <v>10292.219999999999</v>
      </c>
      <c r="J13" s="171" t="s">
        <v>34</v>
      </c>
      <c r="K13" s="26">
        <f>I13</f>
        <v>10292.219999999999</v>
      </c>
      <c r="L13" s="26">
        <f>K13</f>
        <v>10292.219999999999</v>
      </c>
      <c r="M13" s="27">
        <v>9995141</v>
      </c>
      <c r="N13" s="26">
        <f>C13</f>
        <v>10292.219999999999</v>
      </c>
      <c r="O13" s="20" t="s">
        <v>35</v>
      </c>
      <c r="P13" s="4" t="s">
        <v>36</v>
      </c>
      <c r="Q13" s="4" t="s">
        <v>37</v>
      </c>
      <c r="R13" s="4"/>
      <c r="S13" s="4"/>
      <c r="T13" s="4"/>
      <c r="U13" s="4"/>
    </row>
    <row r="14" spans="1:21" s="86" customFormat="1" ht="315" x14ac:dyDescent="0.25">
      <c r="A14" s="20" t="s">
        <v>38</v>
      </c>
      <c r="B14" s="20" t="s">
        <v>31</v>
      </c>
      <c r="C14" s="26">
        <v>1460.05</v>
      </c>
      <c r="D14" s="20"/>
      <c r="E14" s="20" t="s">
        <v>28</v>
      </c>
      <c r="F14" s="20" t="s">
        <v>33</v>
      </c>
      <c r="G14" s="20" t="s">
        <v>28</v>
      </c>
      <c r="H14" s="26">
        <f>C14</f>
        <v>1460.05</v>
      </c>
      <c r="I14" s="4">
        <f>H14</f>
        <v>1460.05</v>
      </c>
      <c r="J14" s="171" t="s">
        <v>39</v>
      </c>
      <c r="K14" s="26">
        <f>I14</f>
        <v>1460.05</v>
      </c>
      <c r="L14" s="26">
        <f>K14</f>
        <v>1460.05</v>
      </c>
      <c r="M14" s="27">
        <v>9995142</v>
      </c>
      <c r="N14" s="27">
        <f>C14</f>
        <v>1460.05</v>
      </c>
      <c r="O14" s="20" t="s">
        <v>40</v>
      </c>
      <c r="P14" s="4" t="s">
        <v>41</v>
      </c>
      <c r="Q14" s="4" t="s">
        <v>41</v>
      </c>
      <c r="R14" s="4"/>
      <c r="S14" s="4"/>
      <c r="T14" s="4"/>
      <c r="U14" s="4"/>
    </row>
    <row r="15" spans="1:21" s="86" customFormat="1" ht="50.25" customHeight="1" x14ac:dyDescent="0.25">
      <c r="A15" s="83" t="s">
        <v>43</v>
      </c>
      <c r="B15" s="84"/>
      <c r="C15" s="85"/>
      <c r="D15" s="84"/>
      <c r="E15" s="84"/>
      <c r="F15" s="84"/>
      <c r="G15" s="84"/>
      <c r="H15" s="85"/>
      <c r="I15" s="236"/>
      <c r="J15" s="88"/>
      <c r="K15" s="85"/>
      <c r="L15" s="85"/>
      <c r="M15" s="88"/>
      <c r="N15" s="88"/>
      <c r="O15" s="84"/>
      <c r="P15" s="236"/>
      <c r="Q15" s="236"/>
      <c r="R15" s="236"/>
      <c r="S15" s="236"/>
      <c r="T15" s="236"/>
      <c r="U15" s="236"/>
    </row>
    <row r="16" spans="1:21" s="86" customFormat="1" ht="32.25" customHeight="1" x14ac:dyDescent="0.25">
      <c r="A16" s="24" t="s">
        <v>27</v>
      </c>
      <c r="B16" s="23"/>
      <c r="C16" s="89">
        <f>C18</f>
        <v>26614</v>
      </c>
      <c r="D16" s="23"/>
      <c r="E16" s="23"/>
      <c r="F16" s="23"/>
      <c r="G16" s="23"/>
      <c r="H16" s="89">
        <f>H18</f>
        <v>26614</v>
      </c>
      <c r="I16" s="129"/>
      <c r="J16" s="55"/>
      <c r="K16" s="89">
        <f>K18+K19+K20</f>
        <v>35533.93</v>
      </c>
      <c r="L16" s="89">
        <f>L18+L19+L20</f>
        <v>28652.45</v>
      </c>
      <c r="M16" s="55"/>
      <c r="N16" s="90">
        <f>N18+N19+N20</f>
        <v>35533.93</v>
      </c>
      <c r="O16" s="23"/>
      <c r="P16" s="129"/>
      <c r="Q16" s="129"/>
      <c r="R16" s="129"/>
      <c r="S16" s="129"/>
      <c r="T16" s="129"/>
      <c r="U16" s="129"/>
    </row>
    <row r="17" spans="1:21" s="86" customFormat="1" ht="30" x14ac:dyDescent="0.25">
      <c r="A17" s="24" t="s">
        <v>29</v>
      </c>
      <c r="B17" s="23"/>
      <c r="C17" s="89"/>
      <c r="D17" s="23"/>
      <c r="E17" s="23"/>
      <c r="F17" s="23"/>
      <c r="G17" s="23"/>
      <c r="H17" s="89"/>
      <c r="I17" s="129"/>
      <c r="J17" s="55"/>
      <c r="K17" s="89"/>
      <c r="L17" s="89"/>
      <c r="M17" s="55"/>
      <c r="N17" s="55"/>
      <c r="O17" s="23"/>
      <c r="P17" s="129"/>
      <c r="Q17" s="129"/>
      <c r="R17" s="129"/>
      <c r="S17" s="129"/>
      <c r="T17" s="129"/>
      <c r="U17" s="129"/>
    </row>
    <row r="18" spans="1:21" s="86" customFormat="1" ht="255" x14ac:dyDescent="0.25">
      <c r="A18" s="24" t="s">
        <v>44</v>
      </c>
      <c r="B18" s="24" t="s">
        <v>45</v>
      </c>
      <c r="C18" s="91">
        <f>1855+24759</f>
        <v>26614</v>
      </c>
      <c r="D18" s="24" t="s">
        <v>46</v>
      </c>
      <c r="E18" s="24"/>
      <c r="F18" s="24"/>
      <c r="G18" s="24"/>
      <c r="H18" s="91">
        <v>26614</v>
      </c>
      <c r="I18" s="5" t="s">
        <v>47</v>
      </c>
      <c r="J18" s="54" t="s">
        <v>48</v>
      </c>
      <c r="K18" s="91">
        <v>28796.54</v>
      </c>
      <c r="L18" s="91">
        <v>25343.9</v>
      </c>
      <c r="M18" s="52">
        <v>1745159</v>
      </c>
      <c r="N18" s="92">
        <v>28796.54</v>
      </c>
      <c r="O18" s="24" t="s">
        <v>49</v>
      </c>
      <c r="P18" s="5"/>
      <c r="Q18" s="5"/>
      <c r="R18" s="5"/>
      <c r="S18" s="145"/>
      <c r="T18" s="5"/>
      <c r="U18" s="5"/>
    </row>
    <row r="19" spans="1:21" s="86" customFormat="1" ht="75" x14ac:dyDescent="0.25">
      <c r="A19" s="24" t="s">
        <v>420</v>
      </c>
      <c r="B19" s="24"/>
      <c r="C19" s="91"/>
      <c r="D19" s="24"/>
      <c r="E19" s="24"/>
      <c r="F19" s="24"/>
      <c r="G19" s="24"/>
      <c r="H19" s="91"/>
      <c r="I19" s="5"/>
      <c r="J19" s="54"/>
      <c r="K19" s="91">
        <v>1330.05</v>
      </c>
      <c r="L19" s="91">
        <v>1310.0999999999999</v>
      </c>
      <c r="M19" s="52"/>
      <c r="N19" s="92">
        <v>1330.05</v>
      </c>
      <c r="O19" s="24"/>
      <c r="P19" s="5"/>
      <c r="Q19" s="5"/>
      <c r="R19" s="5"/>
      <c r="S19" s="145"/>
      <c r="T19" s="5"/>
      <c r="U19" s="5"/>
    </row>
    <row r="20" spans="1:21" s="86" customFormat="1" ht="165" x14ac:dyDescent="0.25">
      <c r="A20" s="24" t="s">
        <v>421</v>
      </c>
      <c r="B20" s="24"/>
      <c r="C20" s="91"/>
      <c r="D20" s="24"/>
      <c r="E20" s="24"/>
      <c r="F20" s="24"/>
      <c r="G20" s="24"/>
      <c r="H20" s="91"/>
      <c r="I20" s="5"/>
      <c r="J20" s="54"/>
      <c r="K20" s="91">
        <v>5407.34</v>
      </c>
      <c r="L20" s="91">
        <v>1998.45</v>
      </c>
      <c r="M20" s="52"/>
      <c r="N20" s="92">
        <v>5407.34</v>
      </c>
      <c r="O20" s="24"/>
      <c r="P20" s="5"/>
      <c r="Q20" s="5"/>
      <c r="R20" s="5"/>
      <c r="S20" s="145"/>
      <c r="T20" s="5"/>
      <c r="U20" s="5"/>
    </row>
    <row r="21" spans="1:21" s="86" customFormat="1" ht="28.5" x14ac:dyDescent="0.25">
      <c r="A21" s="83" t="s">
        <v>416</v>
      </c>
      <c r="B21" s="24"/>
      <c r="C21" s="89">
        <f>C22</f>
        <v>0</v>
      </c>
      <c r="D21" s="23"/>
      <c r="E21" s="23"/>
      <c r="F21" s="23"/>
      <c r="G21" s="23"/>
      <c r="H21" s="89">
        <f>H22</f>
        <v>0</v>
      </c>
      <c r="I21" s="129"/>
      <c r="J21" s="57"/>
      <c r="K21" s="89">
        <f>K22</f>
        <v>515.59</v>
      </c>
      <c r="L21" s="89">
        <f>L22</f>
        <v>515.59</v>
      </c>
      <c r="M21" s="55"/>
      <c r="N21" s="90">
        <f>N22</f>
        <v>0</v>
      </c>
      <c r="O21" s="24"/>
      <c r="P21" s="5"/>
      <c r="Q21" s="5"/>
      <c r="R21" s="5"/>
      <c r="S21" s="145"/>
      <c r="T21" s="5"/>
      <c r="U21" s="5"/>
    </row>
    <row r="22" spans="1:21" s="86" customFormat="1" ht="165" x14ac:dyDescent="0.25">
      <c r="A22" s="93" t="s">
        <v>417</v>
      </c>
      <c r="B22" s="24"/>
      <c r="C22" s="91"/>
      <c r="D22" s="24"/>
      <c r="E22" s="24"/>
      <c r="F22" s="24"/>
      <c r="G22" s="24"/>
      <c r="H22" s="91"/>
      <c r="I22" s="5"/>
      <c r="J22" s="54"/>
      <c r="K22" s="91">
        <v>515.59</v>
      </c>
      <c r="L22" s="91">
        <v>515.59</v>
      </c>
      <c r="M22" s="52"/>
      <c r="N22" s="92"/>
      <c r="O22" s="24"/>
      <c r="P22" s="5"/>
      <c r="Q22" s="5"/>
      <c r="R22" s="5"/>
      <c r="S22" s="145"/>
      <c r="T22" s="5"/>
      <c r="U22" s="5"/>
    </row>
    <row r="23" spans="1:21" s="86" customFormat="1" ht="30.75" customHeight="1" x14ac:dyDescent="0.25">
      <c r="A23" s="83" t="s">
        <v>85</v>
      </c>
      <c r="B23" s="20"/>
      <c r="C23" s="87">
        <f>C25+C26+C27</f>
        <v>527387.6</v>
      </c>
      <c r="D23" s="94">
        <f t="shared" ref="D23:N23" si="0">D25+D26+D27</f>
        <v>0</v>
      </c>
      <c r="E23" s="94"/>
      <c r="F23" s="94"/>
      <c r="G23" s="94"/>
      <c r="H23" s="87">
        <f>H25+H26+H27</f>
        <v>527387.6</v>
      </c>
      <c r="I23" s="242"/>
      <c r="J23" s="95"/>
      <c r="K23" s="87">
        <f t="shared" si="0"/>
        <v>528970.299</v>
      </c>
      <c r="L23" s="87">
        <f t="shared" si="0"/>
        <v>414959.52122</v>
      </c>
      <c r="M23" s="95"/>
      <c r="N23" s="95">
        <f t="shared" si="0"/>
        <v>414959.52122</v>
      </c>
      <c r="O23" s="96"/>
      <c r="P23" s="237"/>
      <c r="Q23" s="237"/>
      <c r="R23" s="237"/>
      <c r="S23" s="237"/>
      <c r="T23" s="237"/>
      <c r="U23" s="237"/>
    </row>
    <row r="24" spans="1:21" s="86" customFormat="1" ht="30" x14ac:dyDescent="0.25">
      <c r="A24" s="20" t="s">
        <v>29</v>
      </c>
      <c r="B24" s="20"/>
      <c r="C24" s="26"/>
      <c r="D24" s="20"/>
      <c r="E24" s="20"/>
      <c r="F24" s="20"/>
      <c r="G24" s="20"/>
      <c r="H24" s="26"/>
      <c r="I24" s="4"/>
      <c r="J24" s="27"/>
      <c r="K24" s="26"/>
      <c r="L24" s="26"/>
      <c r="M24" s="27"/>
      <c r="N24" s="27"/>
      <c r="O24" s="20"/>
      <c r="P24" s="4"/>
      <c r="Q24" s="4"/>
      <c r="R24" s="4"/>
      <c r="S24" s="4"/>
      <c r="T24" s="4"/>
      <c r="U24" s="4"/>
    </row>
    <row r="25" spans="1:21" s="86" customFormat="1" ht="165.75" x14ac:dyDescent="0.25">
      <c r="A25" s="20" t="s">
        <v>74</v>
      </c>
      <c r="B25" s="20" t="s">
        <v>75</v>
      </c>
      <c r="C25" s="26">
        <v>375900</v>
      </c>
      <c r="D25" s="20"/>
      <c r="E25" s="20"/>
      <c r="F25" s="20"/>
      <c r="G25" s="20"/>
      <c r="H25" s="26">
        <v>375900</v>
      </c>
      <c r="I25" s="4" t="s">
        <v>76</v>
      </c>
      <c r="J25" s="171" t="s">
        <v>77</v>
      </c>
      <c r="K25" s="26">
        <v>377482.7</v>
      </c>
      <c r="L25" s="26">
        <v>327504.897</v>
      </c>
      <c r="M25" s="171" t="s">
        <v>78</v>
      </c>
      <c r="N25" s="27">
        <v>327504.897</v>
      </c>
      <c r="O25" s="20"/>
      <c r="P25" s="4" t="s">
        <v>28</v>
      </c>
      <c r="Q25" s="4" t="s">
        <v>28</v>
      </c>
      <c r="R25" s="4" t="s">
        <v>28</v>
      </c>
      <c r="S25" s="4" t="s">
        <v>28</v>
      </c>
      <c r="T25" s="4" t="s">
        <v>28</v>
      </c>
      <c r="U25" s="4" t="s">
        <v>80</v>
      </c>
    </row>
    <row r="26" spans="1:21" s="86" customFormat="1" ht="210" customHeight="1" x14ac:dyDescent="0.25">
      <c r="A26" s="20" t="s">
        <v>86</v>
      </c>
      <c r="B26" s="20" t="s">
        <v>81</v>
      </c>
      <c r="C26" s="28">
        <v>151487.6</v>
      </c>
      <c r="D26" s="20"/>
      <c r="E26" s="20" t="s">
        <v>28</v>
      </c>
      <c r="F26" s="20" t="s">
        <v>28</v>
      </c>
      <c r="G26" s="20" t="s">
        <v>28</v>
      </c>
      <c r="H26" s="28">
        <v>151487.6</v>
      </c>
      <c r="I26" s="4" t="s">
        <v>82</v>
      </c>
      <c r="J26" s="171" t="s">
        <v>77</v>
      </c>
      <c r="K26" s="28">
        <v>151487.59899999999</v>
      </c>
      <c r="L26" s="28">
        <v>87454.624219999998</v>
      </c>
      <c r="M26" s="171" t="s">
        <v>83</v>
      </c>
      <c r="N26" s="29">
        <v>87454.624219999998</v>
      </c>
      <c r="O26" s="20" t="s">
        <v>79</v>
      </c>
      <c r="P26" s="4" t="s">
        <v>28</v>
      </c>
      <c r="Q26" s="4" t="s">
        <v>28</v>
      </c>
      <c r="R26" s="4" t="s">
        <v>28</v>
      </c>
      <c r="S26" s="4" t="s">
        <v>28</v>
      </c>
      <c r="T26" s="4" t="s">
        <v>28</v>
      </c>
      <c r="U26" s="4" t="s">
        <v>84</v>
      </c>
    </row>
    <row r="27" spans="1:21" s="86" customFormat="1" ht="174.75" hidden="1" customHeight="1" x14ac:dyDescent="0.25">
      <c r="A27" s="175"/>
      <c r="B27" s="175"/>
      <c r="C27" s="97"/>
      <c r="D27" s="175"/>
      <c r="E27" s="175"/>
      <c r="F27" s="175"/>
      <c r="G27" s="175"/>
      <c r="H27" s="97"/>
      <c r="I27" s="4"/>
      <c r="J27" s="171"/>
      <c r="K27" s="97"/>
      <c r="L27" s="97"/>
      <c r="M27" s="171"/>
      <c r="N27" s="98"/>
      <c r="O27" s="20"/>
      <c r="P27" s="4"/>
      <c r="Q27" s="4"/>
      <c r="R27" s="4"/>
      <c r="S27" s="4"/>
      <c r="T27" s="4"/>
      <c r="U27" s="4"/>
    </row>
    <row r="28" spans="1:21" s="86" customFormat="1" ht="41.25" hidden="1" customHeight="1" x14ac:dyDescent="0.25">
      <c r="A28" s="99"/>
      <c r="B28" s="99"/>
      <c r="C28" s="100"/>
      <c r="D28" s="99"/>
      <c r="E28" s="99"/>
      <c r="F28" s="99"/>
      <c r="G28" s="99"/>
      <c r="H28" s="100"/>
      <c r="I28" s="302"/>
      <c r="J28" s="345"/>
      <c r="K28" s="100"/>
      <c r="L28" s="100"/>
      <c r="M28" s="171"/>
      <c r="N28" s="101"/>
      <c r="O28" s="20"/>
      <c r="P28" s="4"/>
      <c r="Q28" s="4"/>
      <c r="R28" s="4"/>
      <c r="S28" s="4"/>
      <c r="T28" s="4"/>
      <c r="U28" s="4"/>
    </row>
    <row r="29" spans="1:21" s="86" customFormat="1" ht="67.5" hidden="1" customHeight="1" x14ac:dyDescent="0.25">
      <c r="A29" s="34"/>
      <c r="B29" s="34"/>
      <c r="C29" s="102"/>
      <c r="D29" s="34"/>
      <c r="E29" s="34"/>
      <c r="F29" s="34"/>
      <c r="G29" s="34"/>
      <c r="H29" s="102"/>
      <c r="I29" s="303"/>
      <c r="J29" s="345"/>
      <c r="K29" s="102"/>
      <c r="L29" s="102"/>
      <c r="M29" s="171"/>
      <c r="N29" s="103"/>
      <c r="O29" s="20"/>
      <c r="P29" s="4"/>
      <c r="Q29" s="4"/>
      <c r="R29" s="4"/>
      <c r="S29" s="4"/>
      <c r="T29" s="4"/>
      <c r="U29" s="4"/>
    </row>
    <row r="30" spans="1:21" s="86" customFormat="1" ht="42.75" hidden="1" customHeight="1" x14ac:dyDescent="0.25">
      <c r="A30" s="34"/>
      <c r="B30" s="34"/>
      <c r="C30" s="28"/>
      <c r="D30" s="34"/>
      <c r="E30" s="34"/>
      <c r="F30" s="34"/>
      <c r="G30" s="34"/>
      <c r="H30" s="28"/>
      <c r="I30" s="173"/>
      <c r="J30" s="171"/>
      <c r="K30" s="28"/>
      <c r="L30" s="28"/>
      <c r="M30" s="171"/>
      <c r="N30" s="29"/>
      <c r="O30" s="20"/>
      <c r="P30" s="4"/>
      <c r="Q30" s="4"/>
      <c r="R30" s="4"/>
      <c r="S30" s="4"/>
      <c r="T30" s="4"/>
      <c r="U30" s="4"/>
    </row>
    <row r="31" spans="1:21" s="86" customFormat="1" ht="28.5" x14ac:dyDescent="0.25">
      <c r="A31" s="83" t="s">
        <v>118</v>
      </c>
      <c r="B31" s="84"/>
      <c r="C31" s="87">
        <f>C32</f>
        <v>18785.989000000001</v>
      </c>
      <c r="D31" s="84"/>
      <c r="E31" s="84"/>
      <c r="F31" s="84"/>
      <c r="G31" s="84"/>
      <c r="H31" s="87">
        <f t="shared" ref="H31:N31" si="1">H32</f>
        <v>18785.989000000001</v>
      </c>
      <c r="I31" s="243"/>
      <c r="J31" s="104"/>
      <c r="K31" s="87">
        <f t="shared" si="1"/>
        <v>18785.989000000001</v>
      </c>
      <c r="L31" s="87">
        <f t="shared" si="1"/>
        <v>1250</v>
      </c>
      <c r="M31" s="104"/>
      <c r="N31" s="104">
        <f t="shared" si="1"/>
        <v>1250</v>
      </c>
      <c r="O31" s="84"/>
      <c r="P31" s="236"/>
      <c r="Q31" s="236"/>
      <c r="R31" s="236"/>
      <c r="S31" s="236"/>
      <c r="T31" s="236"/>
      <c r="U31" s="236"/>
    </row>
    <row r="32" spans="1:21" s="86" customFormat="1" x14ac:dyDescent="0.25">
      <c r="A32" s="20" t="s">
        <v>27</v>
      </c>
      <c r="B32" s="20"/>
      <c r="C32" s="26">
        <f>C34+C35+C36+C37</f>
        <v>18785.989000000001</v>
      </c>
      <c r="D32" s="20"/>
      <c r="E32" s="20"/>
      <c r="F32" s="20"/>
      <c r="G32" s="20"/>
      <c r="H32" s="26">
        <f>H34+H35+H36+H37</f>
        <v>18785.989000000001</v>
      </c>
      <c r="I32" s="244"/>
      <c r="J32" s="105"/>
      <c r="K32" s="26">
        <f t="shared" ref="K32:N32" si="2">K34+K35+K36+K37</f>
        <v>18785.989000000001</v>
      </c>
      <c r="L32" s="26">
        <f t="shared" si="2"/>
        <v>1250</v>
      </c>
      <c r="M32" s="105"/>
      <c r="N32" s="105">
        <f t="shared" si="2"/>
        <v>1250</v>
      </c>
      <c r="O32" s="20"/>
      <c r="P32" s="4"/>
      <c r="Q32" s="4"/>
      <c r="R32" s="4"/>
      <c r="S32" s="4"/>
      <c r="T32" s="4"/>
      <c r="U32" s="4"/>
    </row>
    <row r="33" spans="1:21" s="86" customFormat="1" ht="30" x14ac:dyDescent="0.25">
      <c r="A33" s="20" t="s">
        <v>29</v>
      </c>
      <c r="B33" s="20"/>
      <c r="C33" s="26"/>
      <c r="D33" s="20"/>
      <c r="E33" s="20"/>
      <c r="F33" s="20"/>
      <c r="G33" s="20"/>
      <c r="H33" s="26"/>
      <c r="I33" s="4"/>
      <c r="J33" s="27"/>
      <c r="K33" s="26"/>
      <c r="L33" s="26"/>
      <c r="M33" s="27"/>
      <c r="N33" s="27"/>
      <c r="O33" s="20"/>
      <c r="P33" s="4"/>
      <c r="Q33" s="4"/>
      <c r="R33" s="4"/>
      <c r="S33" s="4"/>
      <c r="T33" s="4"/>
      <c r="U33" s="4"/>
    </row>
    <row r="34" spans="1:21" s="86" customFormat="1" ht="409.5" x14ac:dyDescent="0.25">
      <c r="A34" s="31" t="s">
        <v>87</v>
      </c>
      <c r="B34" s="31" t="s">
        <v>88</v>
      </c>
      <c r="C34" s="26">
        <v>800</v>
      </c>
      <c r="D34" s="31" t="s">
        <v>89</v>
      </c>
      <c r="E34" s="31" t="s">
        <v>90</v>
      </c>
      <c r="F34" s="31" t="s">
        <v>28</v>
      </c>
      <c r="G34" s="31" t="s">
        <v>28</v>
      </c>
      <c r="H34" s="26">
        <v>800</v>
      </c>
      <c r="I34" s="3" t="s">
        <v>91</v>
      </c>
      <c r="J34" s="171" t="s">
        <v>92</v>
      </c>
      <c r="K34" s="26">
        <v>800</v>
      </c>
      <c r="L34" s="26">
        <v>800</v>
      </c>
      <c r="M34" s="107" t="s">
        <v>93</v>
      </c>
      <c r="N34" s="105">
        <v>800</v>
      </c>
      <c r="O34" s="108" t="s">
        <v>94</v>
      </c>
      <c r="P34" s="147">
        <v>41958</v>
      </c>
      <c r="Q34" s="147">
        <v>41974</v>
      </c>
      <c r="R34" s="3" t="s">
        <v>28</v>
      </c>
      <c r="S34" s="3" t="s">
        <v>28</v>
      </c>
      <c r="T34" s="3" t="s">
        <v>28</v>
      </c>
      <c r="U34" s="3" t="s">
        <v>28</v>
      </c>
    </row>
    <row r="35" spans="1:21" s="86" customFormat="1" ht="300" x14ac:dyDescent="0.25">
      <c r="A35" s="31" t="s">
        <v>95</v>
      </c>
      <c r="B35" s="31" t="s">
        <v>88</v>
      </c>
      <c r="C35" s="26">
        <v>450</v>
      </c>
      <c r="D35" s="31"/>
      <c r="E35" s="31" t="s">
        <v>90</v>
      </c>
      <c r="F35" s="31" t="s">
        <v>28</v>
      </c>
      <c r="G35" s="31" t="s">
        <v>28</v>
      </c>
      <c r="H35" s="26">
        <v>450</v>
      </c>
      <c r="I35" s="3" t="s">
        <v>96</v>
      </c>
      <c r="J35" s="171" t="s">
        <v>97</v>
      </c>
      <c r="K35" s="26">
        <v>450</v>
      </c>
      <c r="L35" s="26">
        <v>450</v>
      </c>
      <c r="M35" s="107" t="s">
        <v>98</v>
      </c>
      <c r="N35" s="105">
        <v>450</v>
      </c>
      <c r="O35" s="108" t="s">
        <v>99</v>
      </c>
      <c r="P35" s="147">
        <v>41958</v>
      </c>
      <c r="Q35" s="147">
        <v>41974</v>
      </c>
      <c r="R35" s="3" t="s">
        <v>28</v>
      </c>
      <c r="S35" s="3" t="s">
        <v>28</v>
      </c>
      <c r="T35" s="3" t="s">
        <v>28</v>
      </c>
      <c r="U35" s="3" t="s">
        <v>28</v>
      </c>
    </row>
    <row r="36" spans="1:21" s="86" customFormat="1" ht="409.5" x14ac:dyDescent="0.25">
      <c r="A36" s="31" t="s">
        <v>100</v>
      </c>
      <c r="B36" s="31" t="s">
        <v>101</v>
      </c>
      <c r="C36" s="26">
        <v>1135.989</v>
      </c>
      <c r="D36" s="31" t="s">
        <v>102</v>
      </c>
      <c r="E36" s="31" t="s">
        <v>103</v>
      </c>
      <c r="F36" s="31" t="s">
        <v>104</v>
      </c>
      <c r="G36" s="31" t="s">
        <v>28</v>
      </c>
      <c r="H36" s="26">
        <v>1135.989</v>
      </c>
      <c r="I36" s="3" t="s">
        <v>105</v>
      </c>
      <c r="J36" s="171" t="s">
        <v>106</v>
      </c>
      <c r="K36" s="26">
        <v>1135.989</v>
      </c>
      <c r="L36" s="26">
        <v>0</v>
      </c>
      <c r="M36" s="107" t="s">
        <v>107</v>
      </c>
      <c r="N36" s="105">
        <v>0</v>
      </c>
      <c r="O36" s="108"/>
      <c r="P36" s="147">
        <v>42024</v>
      </c>
      <c r="Q36" s="147">
        <v>42027</v>
      </c>
      <c r="R36" s="3" t="s">
        <v>108</v>
      </c>
      <c r="S36" s="3">
        <v>110</v>
      </c>
      <c r="T36" s="3">
        <v>0</v>
      </c>
      <c r="U36" s="3" t="s">
        <v>28</v>
      </c>
    </row>
    <row r="37" spans="1:21" s="86" customFormat="1" ht="409.5" x14ac:dyDescent="0.25">
      <c r="A37" s="31" t="s">
        <v>109</v>
      </c>
      <c r="B37" s="31" t="s">
        <v>110</v>
      </c>
      <c r="C37" s="26">
        <v>16400</v>
      </c>
      <c r="D37" s="31" t="s">
        <v>111</v>
      </c>
      <c r="E37" s="31" t="s">
        <v>112</v>
      </c>
      <c r="F37" s="31" t="s">
        <v>28</v>
      </c>
      <c r="G37" s="31" t="s">
        <v>28</v>
      </c>
      <c r="H37" s="26">
        <v>16400</v>
      </c>
      <c r="I37" s="3" t="s">
        <v>113</v>
      </c>
      <c r="J37" s="171" t="s">
        <v>106</v>
      </c>
      <c r="K37" s="26">
        <v>16400</v>
      </c>
      <c r="L37" s="26">
        <v>0</v>
      </c>
      <c r="M37" s="107" t="s">
        <v>114</v>
      </c>
      <c r="N37" s="105">
        <v>0</v>
      </c>
      <c r="O37" s="108"/>
      <c r="P37" s="147">
        <v>41993</v>
      </c>
      <c r="Q37" s="147">
        <v>42033</v>
      </c>
      <c r="R37" s="3" t="s">
        <v>115</v>
      </c>
      <c r="S37" s="3" t="s">
        <v>116</v>
      </c>
      <c r="T37" s="3" t="s">
        <v>117</v>
      </c>
      <c r="U37" s="3" t="s">
        <v>28</v>
      </c>
    </row>
    <row r="38" spans="1:21" s="86" customFormat="1" ht="28.5" x14ac:dyDescent="0.25">
      <c r="A38" s="83" t="s">
        <v>150</v>
      </c>
      <c r="B38" s="84"/>
      <c r="C38" s="87">
        <f>C39</f>
        <v>474133.70000000007</v>
      </c>
      <c r="D38" s="84"/>
      <c r="E38" s="84"/>
      <c r="F38" s="84"/>
      <c r="G38" s="84"/>
      <c r="H38" s="85"/>
      <c r="I38" s="236"/>
      <c r="J38" s="88"/>
      <c r="K38" s="87">
        <f t="shared" ref="K38:L38" si="3">K39</f>
        <v>503759.91000000003</v>
      </c>
      <c r="L38" s="87">
        <f t="shared" si="3"/>
        <v>478694.62</v>
      </c>
      <c r="M38" s="88"/>
      <c r="N38" s="109">
        <f>N39</f>
        <v>478694.62</v>
      </c>
      <c r="O38" s="84"/>
      <c r="P38" s="236"/>
      <c r="Q38" s="236"/>
      <c r="R38" s="236"/>
      <c r="S38" s="236"/>
      <c r="T38" s="236"/>
      <c r="U38" s="236"/>
    </row>
    <row r="39" spans="1:21" s="86" customFormat="1" ht="14.25" customHeight="1" x14ac:dyDescent="0.25">
      <c r="A39" s="20" t="s">
        <v>27</v>
      </c>
      <c r="B39" s="20"/>
      <c r="C39" s="87">
        <f>C41+C42+C43+C44+C45+C46+C47+C48</f>
        <v>474133.70000000007</v>
      </c>
      <c r="D39" s="20"/>
      <c r="E39" s="20"/>
      <c r="F39" s="20"/>
      <c r="G39" s="20"/>
      <c r="H39" s="87">
        <f>H41+H42+H43+H44+H45+H46+H47+H48</f>
        <v>474133.70000000007</v>
      </c>
      <c r="I39" s="4"/>
      <c r="J39" s="27"/>
      <c r="K39" s="87">
        <f t="shared" ref="K39:L39" si="4">K41+K42+K43+K44+K45+K46+K47+K48</f>
        <v>503759.91000000003</v>
      </c>
      <c r="L39" s="87">
        <f t="shared" si="4"/>
        <v>478694.62</v>
      </c>
      <c r="M39" s="27"/>
      <c r="N39" s="109">
        <f>N41+N42+N43+N44+N45+N46+N47+N48</f>
        <v>478694.62</v>
      </c>
      <c r="O39" s="24"/>
      <c r="P39" s="4"/>
      <c r="Q39" s="4"/>
      <c r="R39" s="4"/>
      <c r="S39" s="4"/>
      <c r="T39" s="4"/>
      <c r="U39" s="4"/>
    </row>
    <row r="40" spans="1:21" s="86" customFormat="1" ht="30" x14ac:dyDescent="0.25">
      <c r="A40" s="20" t="s">
        <v>29</v>
      </c>
      <c r="B40" s="20"/>
      <c r="C40" s="26"/>
      <c r="D40" s="20"/>
      <c r="E40" s="20"/>
      <c r="F40" s="20"/>
      <c r="G40" s="20"/>
      <c r="H40" s="26"/>
      <c r="I40" s="4"/>
      <c r="J40" s="27"/>
      <c r="K40" s="26"/>
      <c r="L40" s="26"/>
      <c r="M40" s="27"/>
      <c r="N40" s="27"/>
      <c r="O40" s="24"/>
      <c r="P40" s="4"/>
      <c r="Q40" s="4"/>
      <c r="R40" s="4"/>
      <c r="S40" s="4"/>
      <c r="T40" s="4"/>
      <c r="U40" s="4"/>
    </row>
    <row r="41" spans="1:21" s="86" customFormat="1" ht="235.5" customHeight="1" x14ac:dyDescent="0.25">
      <c r="A41" s="31" t="s">
        <v>119</v>
      </c>
      <c r="B41" s="31" t="s">
        <v>151</v>
      </c>
      <c r="C41" s="110">
        <v>12159.8</v>
      </c>
      <c r="D41" s="31" t="s">
        <v>152</v>
      </c>
      <c r="E41" s="31"/>
      <c r="F41" s="31"/>
      <c r="G41" s="31"/>
      <c r="H41" s="110">
        <v>12159.8</v>
      </c>
      <c r="I41" s="4" t="s">
        <v>122</v>
      </c>
      <c r="J41" s="171" t="s">
        <v>120</v>
      </c>
      <c r="K41" s="110">
        <v>12159.8</v>
      </c>
      <c r="L41" s="110">
        <v>12159.8</v>
      </c>
      <c r="M41" s="107" t="s">
        <v>121</v>
      </c>
      <c r="N41" s="111">
        <v>12159.8</v>
      </c>
      <c r="O41" s="24" t="s">
        <v>153</v>
      </c>
      <c r="P41" s="4"/>
      <c r="Q41" s="4"/>
      <c r="R41" s="4"/>
      <c r="S41" s="4"/>
      <c r="T41" s="4"/>
      <c r="U41" s="4"/>
    </row>
    <row r="42" spans="1:21" s="86" customFormat="1" ht="120" x14ac:dyDescent="0.25">
      <c r="A42" s="31" t="s">
        <v>123</v>
      </c>
      <c r="B42" s="31" t="s">
        <v>151</v>
      </c>
      <c r="C42" s="110">
        <v>133013.20000000001</v>
      </c>
      <c r="D42" s="31"/>
      <c r="E42" s="31"/>
      <c r="F42" s="31"/>
      <c r="G42" s="31"/>
      <c r="H42" s="110">
        <v>133013.20000000001</v>
      </c>
      <c r="I42" s="4" t="s">
        <v>126</v>
      </c>
      <c r="J42" s="171" t="s">
        <v>124</v>
      </c>
      <c r="K42" s="110">
        <v>139632.19</v>
      </c>
      <c r="L42" s="110">
        <v>139363.13</v>
      </c>
      <c r="M42" s="107" t="s">
        <v>125</v>
      </c>
      <c r="N42" s="111">
        <f>88748.75+6429.71+44184.67</f>
        <v>139363.13</v>
      </c>
      <c r="O42" s="24" t="s">
        <v>154</v>
      </c>
      <c r="P42" s="4"/>
      <c r="Q42" s="4"/>
      <c r="R42" s="4"/>
      <c r="S42" s="4"/>
      <c r="T42" s="4"/>
      <c r="U42" s="4"/>
    </row>
    <row r="43" spans="1:21" s="86" customFormat="1" ht="360" x14ac:dyDescent="0.25">
      <c r="A43" s="31" t="s">
        <v>127</v>
      </c>
      <c r="B43" s="31" t="s">
        <v>151</v>
      </c>
      <c r="C43" s="110">
        <v>2265.6999999999998</v>
      </c>
      <c r="D43" s="31" t="s">
        <v>155</v>
      </c>
      <c r="E43" s="31"/>
      <c r="F43" s="31"/>
      <c r="G43" s="31"/>
      <c r="H43" s="110">
        <v>2265.6999999999998</v>
      </c>
      <c r="I43" s="4" t="s">
        <v>130</v>
      </c>
      <c r="J43" s="171" t="s">
        <v>128</v>
      </c>
      <c r="K43" s="110">
        <v>2265.6999999999998</v>
      </c>
      <c r="L43" s="110">
        <v>2094.4899999999998</v>
      </c>
      <c r="M43" s="107" t="s">
        <v>129</v>
      </c>
      <c r="N43" s="111">
        <v>2094.4899999999998</v>
      </c>
      <c r="O43" s="24" t="s">
        <v>156</v>
      </c>
      <c r="P43" s="4"/>
      <c r="Q43" s="4"/>
      <c r="R43" s="4"/>
      <c r="S43" s="4"/>
      <c r="T43" s="4"/>
      <c r="U43" s="4"/>
    </row>
    <row r="44" spans="1:21" s="86" customFormat="1" ht="360" x14ac:dyDescent="0.25">
      <c r="A44" s="31" t="s">
        <v>131</v>
      </c>
      <c r="B44" s="31" t="s">
        <v>151</v>
      </c>
      <c r="C44" s="110">
        <v>189286.6</v>
      </c>
      <c r="D44" s="31" t="s">
        <v>155</v>
      </c>
      <c r="E44" s="31"/>
      <c r="F44" s="31"/>
      <c r="G44" s="31"/>
      <c r="H44" s="110">
        <v>189286.6</v>
      </c>
      <c r="I44" s="4" t="s">
        <v>134</v>
      </c>
      <c r="J44" s="171" t="s">
        <v>132</v>
      </c>
      <c r="K44" s="110">
        <v>196730.18</v>
      </c>
      <c r="L44" s="110">
        <v>195756.67</v>
      </c>
      <c r="M44" s="107" t="s">
        <v>133</v>
      </c>
      <c r="N44" s="111">
        <v>195756.67</v>
      </c>
      <c r="O44" s="24" t="s">
        <v>157</v>
      </c>
      <c r="P44" s="4" t="s">
        <v>158</v>
      </c>
      <c r="Q44" s="4" t="s">
        <v>159</v>
      </c>
      <c r="R44" s="4"/>
      <c r="S44" s="4"/>
      <c r="T44" s="4"/>
      <c r="U44" s="4"/>
    </row>
    <row r="45" spans="1:21" s="86" customFormat="1" ht="409.5" x14ac:dyDescent="0.25">
      <c r="A45" s="31" t="s">
        <v>135</v>
      </c>
      <c r="B45" s="31" t="s">
        <v>151</v>
      </c>
      <c r="C45" s="110">
        <v>96367.9</v>
      </c>
      <c r="D45" s="31" t="s">
        <v>160</v>
      </c>
      <c r="E45" s="31" t="s">
        <v>161</v>
      </c>
      <c r="F45" s="31" t="s">
        <v>162</v>
      </c>
      <c r="G45" s="31" t="s">
        <v>28</v>
      </c>
      <c r="H45" s="110">
        <v>96367.9</v>
      </c>
      <c r="I45" s="4" t="s">
        <v>138</v>
      </c>
      <c r="J45" s="171" t="s">
        <v>136</v>
      </c>
      <c r="K45" s="110">
        <v>98007.77</v>
      </c>
      <c r="L45" s="110">
        <v>97754</v>
      </c>
      <c r="M45" s="107" t="s">
        <v>137</v>
      </c>
      <c r="N45" s="111">
        <v>97754</v>
      </c>
      <c r="O45" s="24" t="s">
        <v>163</v>
      </c>
      <c r="P45" s="4" t="s">
        <v>158</v>
      </c>
      <c r="Q45" s="4" t="s">
        <v>159</v>
      </c>
      <c r="R45" s="148" t="s">
        <v>164</v>
      </c>
      <c r="S45" s="148" t="s">
        <v>165</v>
      </c>
      <c r="T45" s="148" t="s">
        <v>166</v>
      </c>
      <c r="U45" s="4"/>
    </row>
    <row r="46" spans="1:21" s="86" customFormat="1" ht="409.5" x14ac:dyDescent="0.25">
      <c r="A46" s="31" t="s">
        <v>139</v>
      </c>
      <c r="B46" s="20" t="s">
        <v>167</v>
      </c>
      <c r="C46" s="110">
        <v>10861</v>
      </c>
      <c r="D46" s="20" t="s">
        <v>168</v>
      </c>
      <c r="E46" s="20"/>
      <c r="F46" s="20"/>
      <c r="G46" s="20"/>
      <c r="H46" s="110">
        <v>10861</v>
      </c>
      <c r="I46" s="4" t="s">
        <v>141</v>
      </c>
      <c r="J46" s="171" t="s">
        <v>140</v>
      </c>
      <c r="K46" s="110">
        <v>10861</v>
      </c>
      <c r="L46" s="110">
        <v>0</v>
      </c>
      <c r="M46" s="107">
        <v>9995422</v>
      </c>
      <c r="N46" s="111">
        <v>0</v>
      </c>
      <c r="O46" s="24"/>
      <c r="P46" s="4"/>
      <c r="Q46" s="4"/>
      <c r="R46" s="4"/>
      <c r="S46" s="4"/>
      <c r="T46" s="4"/>
      <c r="U46" s="4"/>
    </row>
    <row r="47" spans="1:21" s="86" customFormat="1" ht="409.5" x14ac:dyDescent="0.25">
      <c r="A47" s="31" t="s">
        <v>142</v>
      </c>
      <c r="B47" s="31" t="s">
        <v>151</v>
      </c>
      <c r="C47" s="110">
        <v>21752.799999999999</v>
      </c>
      <c r="D47" s="31" t="s">
        <v>169</v>
      </c>
      <c r="E47" s="31" t="s">
        <v>170</v>
      </c>
      <c r="F47" s="31" t="s">
        <v>171</v>
      </c>
      <c r="G47" s="31"/>
      <c r="H47" s="110">
        <v>21752.799999999999</v>
      </c>
      <c r="I47" s="4" t="s">
        <v>145</v>
      </c>
      <c r="J47" s="171" t="s">
        <v>143</v>
      </c>
      <c r="K47" s="110">
        <v>21752.799999999999</v>
      </c>
      <c r="L47" s="110">
        <v>9653.0300000000007</v>
      </c>
      <c r="M47" s="107" t="s">
        <v>144</v>
      </c>
      <c r="N47" s="111">
        <v>9653.0300000000007</v>
      </c>
      <c r="O47" s="24" t="s">
        <v>172</v>
      </c>
      <c r="P47" s="4" t="s">
        <v>173</v>
      </c>
      <c r="Q47" s="4" t="s">
        <v>159</v>
      </c>
      <c r="R47" s="148" t="s">
        <v>174</v>
      </c>
      <c r="S47" s="148" t="s">
        <v>175</v>
      </c>
      <c r="T47" s="148" t="s">
        <v>175</v>
      </c>
      <c r="U47" s="4"/>
    </row>
    <row r="48" spans="1:21" s="86" customFormat="1" ht="409.5" x14ac:dyDescent="0.25">
      <c r="A48" s="31" t="s">
        <v>146</v>
      </c>
      <c r="B48" s="31" t="s">
        <v>151</v>
      </c>
      <c r="C48" s="110">
        <v>8426.7000000000007</v>
      </c>
      <c r="D48" s="31" t="s">
        <v>176</v>
      </c>
      <c r="E48" s="31" t="s">
        <v>177</v>
      </c>
      <c r="F48" s="31" t="s">
        <v>178</v>
      </c>
      <c r="G48" s="31" t="s">
        <v>28</v>
      </c>
      <c r="H48" s="110">
        <v>8426.7000000000007</v>
      </c>
      <c r="I48" s="4" t="s">
        <v>149</v>
      </c>
      <c r="J48" s="171" t="s">
        <v>147</v>
      </c>
      <c r="K48" s="110">
        <v>22350.47</v>
      </c>
      <c r="L48" s="110">
        <v>21913.5</v>
      </c>
      <c r="M48" s="107" t="s">
        <v>148</v>
      </c>
      <c r="N48" s="111">
        <v>21913.5</v>
      </c>
      <c r="O48" s="24" t="s">
        <v>157</v>
      </c>
      <c r="P48" s="4"/>
      <c r="Q48" s="4"/>
      <c r="R48" s="4"/>
      <c r="S48" s="4"/>
      <c r="T48" s="4"/>
      <c r="U48" s="4"/>
    </row>
    <row r="49" spans="1:22" s="86" customFormat="1" ht="57" x14ac:dyDescent="0.25">
      <c r="A49" s="83" t="s">
        <v>186</v>
      </c>
      <c r="B49" s="84"/>
      <c r="C49" s="112">
        <f>C50</f>
        <v>1861.5</v>
      </c>
      <c r="D49" s="84"/>
      <c r="E49" s="84"/>
      <c r="F49" s="84"/>
      <c r="G49" s="84"/>
      <c r="H49" s="112">
        <f>H50</f>
        <v>1861.5</v>
      </c>
      <c r="I49" s="236"/>
      <c r="J49" s="88"/>
      <c r="K49" s="112">
        <f t="shared" ref="K49:L49" si="5">K50</f>
        <v>1861.5</v>
      </c>
      <c r="L49" s="112">
        <f t="shared" si="5"/>
        <v>0</v>
      </c>
      <c r="M49" s="88"/>
      <c r="N49" s="113">
        <f>N50</f>
        <v>0</v>
      </c>
      <c r="O49" s="84"/>
      <c r="P49" s="236"/>
      <c r="Q49" s="236"/>
      <c r="R49" s="236"/>
      <c r="S49" s="236"/>
      <c r="T49" s="236"/>
      <c r="U49" s="236"/>
    </row>
    <row r="50" spans="1:22" s="86" customFormat="1" ht="210" x14ac:dyDescent="0.25">
      <c r="A50" s="31" t="s">
        <v>179</v>
      </c>
      <c r="B50" s="20" t="s">
        <v>180</v>
      </c>
      <c r="C50" s="26">
        <v>1861.5</v>
      </c>
      <c r="D50" s="20" t="s">
        <v>180</v>
      </c>
      <c r="E50" s="20" t="s">
        <v>181</v>
      </c>
      <c r="F50" s="20" t="s">
        <v>28</v>
      </c>
      <c r="G50" s="20" t="s">
        <v>28</v>
      </c>
      <c r="H50" s="26">
        <v>1861.5</v>
      </c>
      <c r="I50" s="4" t="s">
        <v>182</v>
      </c>
      <c r="J50" s="171" t="s">
        <v>183</v>
      </c>
      <c r="K50" s="26">
        <v>1861.5</v>
      </c>
      <c r="L50" s="26">
        <v>0</v>
      </c>
      <c r="M50" s="106">
        <v>9995169</v>
      </c>
      <c r="N50" s="114">
        <v>0</v>
      </c>
      <c r="O50" s="20" t="s">
        <v>28</v>
      </c>
      <c r="P50" s="4" t="s">
        <v>184</v>
      </c>
      <c r="Q50" s="147" t="s">
        <v>185</v>
      </c>
      <c r="R50" s="4" t="s">
        <v>28</v>
      </c>
      <c r="S50" s="4" t="s">
        <v>28</v>
      </c>
      <c r="T50" s="4" t="s">
        <v>28</v>
      </c>
      <c r="U50" s="4" t="s">
        <v>28</v>
      </c>
    </row>
    <row r="51" spans="1:22" s="86" customFormat="1" ht="28.5" x14ac:dyDescent="0.25">
      <c r="A51" s="83" t="s">
        <v>211</v>
      </c>
      <c r="B51" s="84"/>
      <c r="C51" s="87">
        <f>C52</f>
        <v>8781.7999999999993</v>
      </c>
      <c r="D51" s="84"/>
      <c r="E51" s="84"/>
      <c r="F51" s="84"/>
      <c r="G51" s="84"/>
      <c r="H51" s="87">
        <f>H52</f>
        <v>8797.5499999999993</v>
      </c>
      <c r="I51" s="236"/>
      <c r="J51" s="88"/>
      <c r="K51" s="87">
        <f t="shared" ref="K51:L51" si="6">K52</f>
        <v>9619.7199999999993</v>
      </c>
      <c r="L51" s="87">
        <f t="shared" si="6"/>
        <v>9491.7199999999993</v>
      </c>
      <c r="M51" s="88"/>
      <c r="N51" s="109">
        <f>N52</f>
        <v>9527.15</v>
      </c>
      <c r="O51" s="84"/>
      <c r="P51" s="236"/>
      <c r="Q51" s="236"/>
      <c r="R51" s="236"/>
      <c r="S51" s="236"/>
      <c r="T51" s="236"/>
      <c r="U51" s="236"/>
    </row>
    <row r="52" spans="1:22" s="86" customFormat="1" x14ac:dyDescent="0.25">
      <c r="A52" s="94" t="s">
        <v>27</v>
      </c>
      <c r="B52" s="115"/>
      <c r="C52" s="87">
        <f>C54+C55</f>
        <v>8781.7999999999993</v>
      </c>
      <c r="D52" s="115"/>
      <c r="E52" s="115"/>
      <c r="F52" s="115"/>
      <c r="G52" s="115"/>
      <c r="H52" s="87">
        <f t="shared" ref="H52:N52" si="7">H54+H55</f>
        <v>8797.5499999999993</v>
      </c>
      <c r="I52" s="238"/>
      <c r="J52" s="109"/>
      <c r="K52" s="87">
        <f>K54+K55</f>
        <v>9619.7199999999993</v>
      </c>
      <c r="L52" s="87">
        <f t="shared" si="7"/>
        <v>9491.7199999999993</v>
      </c>
      <c r="M52" s="109"/>
      <c r="N52" s="109">
        <f t="shared" si="7"/>
        <v>9527.15</v>
      </c>
      <c r="O52" s="115"/>
      <c r="P52" s="238"/>
      <c r="Q52" s="238"/>
      <c r="R52" s="238"/>
      <c r="S52" s="238"/>
      <c r="T52" s="238"/>
      <c r="U52" s="238"/>
      <c r="V52" s="32"/>
    </row>
    <row r="53" spans="1:22" s="86" customFormat="1" ht="30" x14ac:dyDescent="0.25">
      <c r="A53" s="20" t="s">
        <v>29</v>
      </c>
      <c r="B53" s="20"/>
      <c r="C53" s="26"/>
      <c r="D53" s="20"/>
      <c r="E53" s="20"/>
      <c r="F53" s="20"/>
      <c r="G53" s="20"/>
      <c r="H53" s="26"/>
      <c r="I53" s="4"/>
      <c r="J53" s="27"/>
      <c r="K53" s="26"/>
      <c r="L53" s="26"/>
      <c r="M53" s="27"/>
      <c r="N53" s="27"/>
      <c r="O53" s="20"/>
      <c r="P53" s="4"/>
      <c r="Q53" s="4"/>
      <c r="R53" s="4"/>
      <c r="S53" s="4"/>
      <c r="T53" s="4"/>
      <c r="U53" s="4"/>
      <c r="V53" s="8"/>
    </row>
    <row r="54" spans="1:22" s="86" customFormat="1" ht="409.5" x14ac:dyDescent="0.25">
      <c r="A54" s="20" t="s">
        <v>187</v>
      </c>
      <c r="B54" s="20" t="s">
        <v>188</v>
      </c>
      <c r="C54" s="26">
        <f>2564800/1000</f>
        <v>2564.8000000000002</v>
      </c>
      <c r="D54" s="20" t="s">
        <v>189</v>
      </c>
      <c r="E54" s="20" t="s">
        <v>425</v>
      </c>
      <c r="F54" s="20" t="s">
        <v>190</v>
      </c>
      <c r="G54" s="20" t="s">
        <v>28</v>
      </c>
      <c r="H54" s="26">
        <f>2564800/1000</f>
        <v>2564.8000000000002</v>
      </c>
      <c r="I54" s="4" t="s">
        <v>191</v>
      </c>
      <c r="J54" s="171" t="s">
        <v>192</v>
      </c>
      <c r="K54" s="26">
        <v>3422.4</v>
      </c>
      <c r="L54" s="26">
        <f>3294400/1000</f>
        <v>3294.4</v>
      </c>
      <c r="M54" s="171" t="s">
        <v>193</v>
      </c>
      <c r="N54" s="33">
        <f>3294400/1000</f>
        <v>3294.4</v>
      </c>
      <c r="O54" s="34" t="s">
        <v>194</v>
      </c>
      <c r="P54" s="4" t="s">
        <v>195</v>
      </c>
      <c r="Q54" s="4" t="s">
        <v>196</v>
      </c>
      <c r="R54" s="4" t="s">
        <v>197</v>
      </c>
      <c r="S54" s="4"/>
      <c r="T54" s="4"/>
      <c r="U54" s="4"/>
      <c r="V54" s="116"/>
    </row>
    <row r="55" spans="1:22" s="86" customFormat="1" ht="409.5" x14ac:dyDescent="0.25">
      <c r="A55" s="175" t="s">
        <v>198</v>
      </c>
      <c r="B55" s="175" t="s">
        <v>199</v>
      </c>
      <c r="C55" s="35">
        <v>6217</v>
      </c>
      <c r="D55" s="175" t="s">
        <v>200</v>
      </c>
      <c r="E55" s="175" t="s">
        <v>201</v>
      </c>
      <c r="F55" s="175" t="s">
        <v>202</v>
      </c>
      <c r="G55" s="175" t="s">
        <v>28</v>
      </c>
      <c r="H55" s="35">
        <v>6232.75</v>
      </c>
      <c r="I55" s="172" t="s">
        <v>203</v>
      </c>
      <c r="J55" s="170" t="s">
        <v>204</v>
      </c>
      <c r="K55" s="35">
        <v>6197.32</v>
      </c>
      <c r="L55" s="35">
        <f>6197320/1000</f>
        <v>6197.32</v>
      </c>
      <c r="M55" s="170" t="s">
        <v>205</v>
      </c>
      <c r="N55" s="36">
        <f>6232.75</f>
        <v>6232.75</v>
      </c>
      <c r="O55" s="175" t="s">
        <v>206</v>
      </c>
      <c r="P55" s="172" t="s">
        <v>207</v>
      </c>
      <c r="Q55" s="172" t="s">
        <v>208</v>
      </c>
      <c r="R55" s="172" t="s">
        <v>209</v>
      </c>
      <c r="S55" s="172">
        <v>140</v>
      </c>
      <c r="T55" s="172">
        <v>140</v>
      </c>
      <c r="U55" s="230" t="s">
        <v>210</v>
      </c>
      <c r="V55" s="116"/>
    </row>
    <row r="56" spans="1:22" s="86" customFormat="1" ht="28.5" x14ac:dyDescent="0.25">
      <c r="A56" s="83" t="s">
        <v>230</v>
      </c>
      <c r="B56" s="84"/>
      <c r="C56" s="87">
        <f>495000+C59</f>
        <v>593280.19999999995</v>
      </c>
      <c r="D56" s="84"/>
      <c r="E56" s="84"/>
      <c r="F56" s="84"/>
      <c r="G56" s="84"/>
      <c r="H56" s="87">
        <f>H57</f>
        <v>111907</v>
      </c>
      <c r="I56" s="236"/>
      <c r="J56" s="88"/>
      <c r="K56" s="87">
        <f t="shared" ref="K56:L56" si="8">K57</f>
        <v>114954.18000000001</v>
      </c>
      <c r="L56" s="87">
        <f t="shared" si="8"/>
        <v>103432.2</v>
      </c>
      <c r="M56" s="88"/>
      <c r="N56" s="117">
        <f>N57</f>
        <v>111907</v>
      </c>
      <c r="O56" s="84"/>
      <c r="P56" s="236"/>
      <c r="Q56" s="236"/>
      <c r="R56" s="236"/>
      <c r="S56" s="236"/>
      <c r="T56" s="236"/>
      <c r="U56" s="236"/>
    </row>
    <row r="57" spans="1:22" s="86" customFormat="1" ht="30" x14ac:dyDescent="0.25">
      <c r="A57" s="20" t="s">
        <v>29</v>
      </c>
      <c r="B57" s="20"/>
      <c r="C57" s="26"/>
      <c r="D57" s="20"/>
      <c r="E57" s="20"/>
      <c r="F57" s="20"/>
      <c r="G57" s="20"/>
      <c r="H57" s="87">
        <f>H58+H59</f>
        <v>111907</v>
      </c>
      <c r="I57" s="4"/>
      <c r="J57" s="27"/>
      <c r="K57" s="87">
        <f>K58+K59</f>
        <v>114954.18000000001</v>
      </c>
      <c r="L57" s="87">
        <f>L58+L59</f>
        <v>103432.2</v>
      </c>
      <c r="M57" s="27"/>
      <c r="N57" s="117">
        <f>N58+N59</f>
        <v>111907</v>
      </c>
      <c r="O57" s="20"/>
      <c r="P57" s="4"/>
      <c r="Q57" s="4"/>
      <c r="R57" s="4"/>
      <c r="S57" s="4"/>
      <c r="T57" s="4"/>
      <c r="U57" s="4"/>
    </row>
    <row r="58" spans="1:22" s="86" customFormat="1" ht="191.25" x14ac:dyDescent="0.25">
      <c r="A58" s="20" t="s">
        <v>212</v>
      </c>
      <c r="B58" s="20" t="s">
        <v>399</v>
      </c>
      <c r="C58" s="26" t="s">
        <v>213</v>
      </c>
      <c r="D58" s="20" t="s">
        <v>214</v>
      </c>
      <c r="E58" s="20"/>
      <c r="F58" s="20"/>
      <c r="G58" s="20"/>
      <c r="H58" s="26">
        <v>103190.2</v>
      </c>
      <c r="I58" s="4" t="s">
        <v>215</v>
      </c>
      <c r="J58" s="171" t="s">
        <v>216</v>
      </c>
      <c r="K58" s="26">
        <v>106237.38</v>
      </c>
      <c r="L58" s="26">
        <v>95795.3</v>
      </c>
      <c r="M58" s="27">
        <v>9995104</v>
      </c>
      <c r="N58" s="27">
        <v>103190.2</v>
      </c>
      <c r="O58" s="20" t="s">
        <v>217</v>
      </c>
      <c r="P58" s="4" t="s">
        <v>218</v>
      </c>
      <c r="Q58" s="4" t="s">
        <v>219</v>
      </c>
      <c r="R58" s="4" t="s">
        <v>220</v>
      </c>
      <c r="S58" s="4"/>
      <c r="T58" s="4"/>
      <c r="U58" s="4" t="s">
        <v>221</v>
      </c>
    </row>
    <row r="59" spans="1:22" s="86" customFormat="1" ht="127.5" x14ac:dyDescent="0.25">
      <c r="A59" s="20" t="s">
        <v>222</v>
      </c>
      <c r="B59" s="20" t="s">
        <v>400</v>
      </c>
      <c r="C59" s="26">
        <v>98280.2</v>
      </c>
      <c r="D59" s="20" t="s">
        <v>223</v>
      </c>
      <c r="E59" s="20" t="s">
        <v>224</v>
      </c>
      <c r="F59" s="20" t="s">
        <v>225</v>
      </c>
      <c r="G59" s="20"/>
      <c r="H59" s="26">
        <v>8716.7999999999993</v>
      </c>
      <c r="I59" s="4" t="s">
        <v>226</v>
      </c>
      <c r="J59" s="171" t="s">
        <v>227</v>
      </c>
      <c r="K59" s="26">
        <v>8716.7999999999993</v>
      </c>
      <c r="L59" s="26">
        <v>7636.9</v>
      </c>
      <c r="M59" s="27">
        <v>9995224</v>
      </c>
      <c r="N59" s="27">
        <v>8716.7999999999993</v>
      </c>
      <c r="O59" s="20"/>
      <c r="P59" s="4" t="s">
        <v>228</v>
      </c>
      <c r="Q59" s="147" t="s">
        <v>228</v>
      </c>
      <c r="R59" s="4" t="s">
        <v>220</v>
      </c>
      <c r="S59" s="4"/>
      <c r="T59" s="4"/>
      <c r="U59" s="4" t="s">
        <v>229</v>
      </c>
    </row>
    <row r="60" spans="1:22" s="86" customFormat="1" ht="42.75" x14ac:dyDescent="0.25">
      <c r="A60" s="83" t="s">
        <v>244</v>
      </c>
      <c r="B60" s="246"/>
      <c r="C60" s="87">
        <f>C61</f>
        <v>82832.600000000006</v>
      </c>
      <c r="D60" s="246"/>
      <c r="E60" s="246"/>
      <c r="F60" s="246"/>
      <c r="G60" s="246"/>
      <c r="H60" s="87">
        <f>H61</f>
        <v>82832.600000000006</v>
      </c>
      <c r="I60" s="247"/>
      <c r="J60" s="248"/>
      <c r="K60" s="87">
        <f t="shared" ref="K60:L60" si="9">K61</f>
        <v>41416.300000000003</v>
      </c>
      <c r="L60" s="87">
        <f t="shared" si="9"/>
        <v>40306.82</v>
      </c>
      <c r="M60" s="248"/>
      <c r="N60" s="109">
        <f>N61</f>
        <v>40306.82</v>
      </c>
      <c r="O60" s="246"/>
      <c r="P60" s="247"/>
      <c r="Q60" s="247"/>
      <c r="R60" s="247"/>
      <c r="S60" s="247"/>
      <c r="T60" s="247"/>
      <c r="U60" s="247"/>
    </row>
    <row r="61" spans="1:22" s="86" customFormat="1" ht="30" x14ac:dyDescent="0.25">
      <c r="A61" s="118" t="s">
        <v>29</v>
      </c>
      <c r="B61" s="94"/>
      <c r="C61" s="119">
        <f>C62</f>
        <v>82832.600000000006</v>
      </c>
      <c r="D61" s="120"/>
      <c r="E61" s="120"/>
      <c r="F61" s="120"/>
      <c r="G61" s="120"/>
      <c r="H61" s="119">
        <f>H62</f>
        <v>82832.600000000006</v>
      </c>
      <c r="I61" s="245"/>
      <c r="J61" s="121"/>
      <c r="K61" s="119">
        <f>K62</f>
        <v>41416.300000000003</v>
      </c>
      <c r="L61" s="119">
        <f>L62</f>
        <v>40306.82</v>
      </c>
      <c r="M61" s="121"/>
      <c r="N61" s="122">
        <f>N62</f>
        <v>40306.82</v>
      </c>
      <c r="O61" s="94"/>
      <c r="P61" s="183"/>
      <c r="Q61" s="183"/>
      <c r="R61" s="183"/>
      <c r="S61" s="183"/>
      <c r="T61" s="183"/>
      <c r="U61" s="183"/>
    </row>
    <row r="62" spans="1:22" s="86" customFormat="1" ht="409.5" x14ac:dyDescent="0.25">
      <c r="A62" s="20" t="s">
        <v>231</v>
      </c>
      <c r="B62" s="20" t="s">
        <v>232</v>
      </c>
      <c r="C62" s="26">
        <v>82832.600000000006</v>
      </c>
      <c r="D62" s="20" t="s">
        <v>233</v>
      </c>
      <c r="E62" s="20" t="s">
        <v>234</v>
      </c>
      <c r="F62" s="20" t="s">
        <v>235</v>
      </c>
      <c r="G62" s="20" t="s">
        <v>28</v>
      </c>
      <c r="H62" s="26">
        <v>82832.600000000006</v>
      </c>
      <c r="I62" s="4" t="s">
        <v>236</v>
      </c>
      <c r="J62" s="27" t="s">
        <v>237</v>
      </c>
      <c r="K62" s="26">
        <v>41416.300000000003</v>
      </c>
      <c r="L62" s="26">
        <v>40306.82</v>
      </c>
      <c r="M62" s="27">
        <v>1115392</v>
      </c>
      <c r="N62" s="33">
        <f>L62</f>
        <v>40306.82</v>
      </c>
      <c r="O62" s="20"/>
      <c r="P62" s="4" t="s">
        <v>238</v>
      </c>
      <c r="Q62" s="4" t="s">
        <v>239</v>
      </c>
      <c r="R62" s="4" t="s">
        <v>240</v>
      </c>
      <c r="S62" s="239" t="s">
        <v>241</v>
      </c>
      <c r="T62" s="239" t="s">
        <v>242</v>
      </c>
      <c r="U62" s="4" t="s">
        <v>243</v>
      </c>
    </row>
    <row r="63" spans="1:22" s="86" customFormat="1" ht="28.5" x14ac:dyDescent="0.25">
      <c r="A63" s="83" t="s">
        <v>274</v>
      </c>
      <c r="B63" s="84"/>
      <c r="C63" s="87">
        <f>C64</f>
        <v>1177829.8999999999</v>
      </c>
      <c r="D63" s="84"/>
      <c r="E63" s="84"/>
      <c r="F63" s="84"/>
      <c r="G63" s="84"/>
      <c r="H63" s="87">
        <f>H64</f>
        <v>1218044.25</v>
      </c>
      <c r="I63" s="236"/>
      <c r="J63" s="88"/>
      <c r="K63" s="87">
        <f t="shared" ref="K63:L63" si="10">K64</f>
        <v>1218044.25</v>
      </c>
      <c r="L63" s="87">
        <f t="shared" si="10"/>
        <v>1206997.3014499999</v>
      </c>
      <c r="M63" s="88"/>
      <c r="N63" s="61">
        <f>N64</f>
        <v>1206997.3014499999</v>
      </c>
      <c r="O63" s="84"/>
      <c r="P63" s="236"/>
      <c r="Q63" s="236"/>
      <c r="R63" s="236"/>
      <c r="S63" s="236"/>
      <c r="T63" s="236"/>
      <c r="U63" s="236"/>
    </row>
    <row r="64" spans="1:22" s="86" customFormat="1" x14ac:dyDescent="0.25">
      <c r="A64" s="94" t="s">
        <v>27</v>
      </c>
      <c r="B64" s="94"/>
      <c r="C64" s="87">
        <f>C66+C67+C68</f>
        <v>1177829.8999999999</v>
      </c>
      <c r="D64" s="94"/>
      <c r="E64" s="94"/>
      <c r="F64" s="94"/>
      <c r="G64" s="94"/>
      <c r="H64" s="87">
        <f t="shared" ref="H64:N64" si="11">H66+H67+H68</f>
        <v>1218044.25</v>
      </c>
      <c r="I64" s="183"/>
      <c r="J64" s="117"/>
      <c r="K64" s="87">
        <f t="shared" si="11"/>
        <v>1218044.25</v>
      </c>
      <c r="L64" s="87">
        <f t="shared" si="11"/>
        <v>1206997.3014499999</v>
      </c>
      <c r="M64" s="123"/>
      <c r="N64" s="61">
        <f t="shared" si="11"/>
        <v>1206997.3014499999</v>
      </c>
      <c r="O64" s="94"/>
      <c r="P64" s="183"/>
      <c r="Q64" s="183"/>
      <c r="R64" s="183"/>
      <c r="S64" s="183"/>
      <c r="T64" s="183"/>
      <c r="U64" s="183"/>
    </row>
    <row r="65" spans="1:21" s="86" customFormat="1" ht="30" x14ac:dyDescent="0.25">
      <c r="A65" s="20" t="s">
        <v>29</v>
      </c>
      <c r="B65" s="20"/>
      <c r="C65" s="26"/>
      <c r="D65" s="20"/>
      <c r="E65" s="20"/>
      <c r="F65" s="20"/>
      <c r="G65" s="20"/>
      <c r="H65" s="26"/>
      <c r="I65" s="4"/>
      <c r="J65" s="27"/>
      <c r="K65" s="26"/>
      <c r="L65" s="26"/>
      <c r="M65" s="171"/>
      <c r="N65" s="43"/>
      <c r="O65" s="20"/>
      <c r="P65" s="4"/>
      <c r="Q65" s="4"/>
      <c r="R65" s="4"/>
      <c r="S65" s="4"/>
      <c r="T65" s="4"/>
      <c r="U65" s="4"/>
    </row>
    <row r="66" spans="1:21" s="86" customFormat="1" ht="409.5" x14ac:dyDescent="0.25">
      <c r="A66" s="20" t="s">
        <v>245</v>
      </c>
      <c r="B66" s="31" t="s">
        <v>246</v>
      </c>
      <c r="C66" s="26">
        <v>101.5</v>
      </c>
      <c r="D66" s="31" t="s">
        <v>247</v>
      </c>
      <c r="E66" s="31"/>
      <c r="F66" s="31"/>
      <c r="G66" s="31">
        <v>1</v>
      </c>
      <c r="H66" s="26">
        <f>K66</f>
        <v>101.5</v>
      </c>
      <c r="I66" s="4" t="s">
        <v>248</v>
      </c>
      <c r="J66" s="27" t="s">
        <v>249</v>
      </c>
      <c r="K66" s="26">
        <v>101.5</v>
      </c>
      <c r="L66" s="26">
        <v>101.5</v>
      </c>
      <c r="M66" s="171" t="s">
        <v>250</v>
      </c>
      <c r="N66" s="43">
        <f>L66</f>
        <v>101.5</v>
      </c>
      <c r="O66" s="20" t="s">
        <v>251</v>
      </c>
      <c r="P66" s="4" t="s">
        <v>252</v>
      </c>
      <c r="Q66" s="4" t="s">
        <v>159</v>
      </c>
      <c r="R66" s="4"/>
      <c r="S66" s="4"/>
      <c r="T66" s="4"/>
      <c r="U66" s="4"/>
    </row>
    <row r="67" spans="1:21" s="86" customFormat="1" ht="270" x14ac:dyDescent="0.25">
      <c r="A67" s="20" t="s">
        <v>253</v>
      </c>
      <c r="B67" s="31" t="s">
        <v>254</v>
      </c>
      <c r="C67" s="26">
        <v>1177674.3999999999</v>
      </c>
      <c r="D67" s="31" t="s">
        <v>255</v>
      </c>
      <c r="E67" s="31"/>
      <c r="F67" s="31"/>
      <c r="G67" s="31">
        <v>0.75</v>
      </c>
      <c r="H67" s="26">
        <f>K67</f>
        <v>1217888.75</v>
      </c>
      <c r="I67" s="4" t="s">
        <v>256</v>
      </c>
      <c r="J67" s="27" t="s">
        <v>257</v>
      </c>
      <c r="K67" s="26">
        <v>1217888.75</v>
      </c>
      <c r="L67" s="26">
        <v>1206844.62145</v>
      </c>
      <c r="M67" s="171" t="s">
        <v>258</v>
      </c>
      <c r="N67" s="43">
        <f t="shared" ref="N67:N68" si="12">L67</f>
        <v>1206844.62145</v>
      </c>
      <c r="O67" s="20" t="s">
        <v>259</v>
      </c>
      <c r="P67" s="4" t="s">
        <v>260</v>
      </c>
      <c r="Q67" s="4" t="s">
        <v>261</v>
      </c>
      <c r="R67" s="4"/>
      <c r="S67" s="4"/>
      <c r="T67" s="4"/>
      <c r="U67" s="4"/>
    </row>
    <row r="68" spans="1:21" s="86" customFormat="1" ht="409.5" x14ac:dyDescent="0.25">
      <c r="A68" s="20" t="s">
        <v>262</v>
      </c>
      <c r="B68" s="31" t="s">
        <v>263</v>
      </c>
      <c r="C68" s="26">
        <v>54</v>
      </c>
      <c r="D68" s="31" t="s">
        <v>264</v>
      </c>
      <c r="E68" s="31" t="s">
        <v>265</v>
      </c>
      <c r="F68" s="31" t="s">
        <v>266</v>
      </c>
      <c r="G68" s="31" t="s">
        <v>267</v>
      </c>
      <c r="H68" s="26">
        <v>54</v>
      </c>
      <c r="I68" s="4" t="s">
        <v>268</v>
      </c>
      <c r="J68" s="27" t="s">
        <v>269</v>
      </c>
      <c r="K68" s="26">
        <v>54</v>
      </c>
      <c r="L68" s="26">
        <v>51.18</v>
      </c>
      <c r="M68" s="171" t="s">
        <v>270</v>
      </c>
      <c r="N68" s="43">
        <f t="shared" si="12"/>
        <v>51.18</v>
      </c>
      <c r="O68" s="20" t="s">
        <v>271</v>
      </c>
      <c r="P68" s="240" t="s">
        <v>272</v>
      </c>
      <c r="Q68" s="147">
        <v>42033</v>
      </c>
      <c r="R68" s="4"/>
      <c r="S68" s="4"/>
      <c r="T68" s="4"/>
      <c r="U68" s="4" t="s">
        <v>273</v>
      </c>
    </row>
    <row r="69" spans="1:21" s="86" customFormat="1" ht="28.5" x14ac:dyDescent="0.25">
      <c r="A69" s="83" t="s">
        <v>407</v>
      </c>
      <c r="B69" s="17"/>
      <c r="C69" s="87">
        <f>C70</f>
        <v>135528.13</v>
      </c>
      <c r="D69" s="17"/>
      <c r="E69" s="17"/>
      <c r="F69" s="17"/>
      <c r="G69" s="17"/>
      <c r="H69" s="87">
        <f>H70</f>
        <v>389940.67</v>
      </c>
      <c r="I69" s="236"/>
      <c r="J69" s="88"/>
      <c r="K69" s="87">
        <f>K70</f>
        <v>525468.78</v>
      </c>
      <c r="L69" s="87">
        <f>L70</f>
        <v>2275.1999999999998</v>
      </c>
      <c r="M69" s="17"/>
      <c r="N69" s="117">
        <f>N70</f>
        <v>2275.1999999999998</v>
      </c>
      <c r="O69" s="84"/>
      <c r="P69" s="236"/>
      <c r="Q69" s="236"/>
      <c r="R69" s="236"/>
      <c r="S69" s="236"/>
      <c r="T69" s="236"/>
      <c r="U69" s="236"/>
    </row>
    <row r="70" spans="1:21" s="86" customFormat="1" ht="409.5" x14ac:dyDescent="0.25">
      <c r="A70" s="20" t="s">
        <v>408</v>
      </c>
      <c r="B70" s="20" t="s">
        <v>409</v>
      </c>
      <c r="C70" s="26">
        <v>135528.13</v>
      </c>
      <c r="D70" s="20" t="s">
        <v>410</v>
      </c>
      <c r="E70" s="20" t="s">
        <v>411</v>
      </c>
      <c r="F70" s="20" t="s">
        <v>412</v>
      </c>
      <c r="G70" s="19" t="s">
        <v>28</v>
      </c>
      <c r="H70" s="26">
        <v>389940.67</v>
      </c>
      <c r="I70" s="4" t="s">
        <v>413</v>
      </c>
      <c r="J70" s="27">
        <v>7.7520204054019998E+19</v>
      </c>
      <c r="K70" s="26">
        <f>389940.67+135528.11</f>
        <v>525468.78</v>
      </c>
      <c r="L70" s="26">
        <v>2275.1999999999998</v>
      </c>
      <c r="M70" s="27">
        <v>1125149</v>
      </c>
      <c r="N70" s="27">
        <v>2275.1999999999998</v>
      </c>
      <c r="O70" s="20" t="s">
        <v>414</v>
      </c>
      <c r="P70" s="4" t="s">
        <v>415</v>
      </c>
      <c r="Q70" s="4" t="s">
        <v>28</v>
      </c>
      <c r="R70" s="4" t="s">
        <v>28</v>
      </c>
      <c r="S70" s="4" t="s">
        <v>28</v>
      </c>
      <c r="T70" s="4"/>
      <c r="U70" s="4"/>
    </row>
    <row r="71" spans="1:21" s="86" customFormat="1" ht="42.75" x14ac:dyDescent="0.25">
      <c r="A71" s="83" t="s">
        <v>418</v>
      </c>
      <c r="B71" s="17"/>
      <c r="C71" s="87">
        <f>C72</f>
        <v>0</v>
      </c>
      <c r="D71" s="17"/>
      <c r="E71" s="17"/>
      <c r="F71" s="17"/>
      <c r="G71" s="17"/>
      <c r="H71" s="87">
        <f>H72</f>
        <v>0</v>
      </c>
      <c r="I71" s="236"/>
      <c r="J71" s="88"/>
      <c r="K71" s="87">
        <f>K72</f>
        <v>6088.5</v>
      </c>
      <c r="L71" s="87">
        <f>L72</f>
        <v>5986.5</v>
      </c>
      <c r="M71" s="17"/>
      <c r="N71" s="117">
        <f>N72</f>
        <v>0</v>
      </c>
      <c r="O71" s="84"/>
      <c r="P71" s="236"/>
      <c r="Q71" s="236"/>
      <c r="R71" s="236"/>
      <c r="S71" s="236"/>
      <c r="T71" s="236"/>
      <c r="U71" s="236"/>
    </row>
    <row r="72" spans="1:21" s="86" customFormat="1" ht="120" x14ac:dyDescent="0.25">
      <c r="A72" s="93" t="s">
        <v>419</v>
      </c>
      <c r="B72" s="20"/>
      <c r="C72" s="26"/>
      <c r="D72" s="20"/>
      <c r="E72" s="20"/>
      <c r="F72" s="20"/>
      <c r="G72" s="19" t="s">
        <v>28</v>
      </c>
      <c r="H72" s="26"/>
      <c r="I72" s="4"/>
      <c r="J72" s="27"/>
      <c r="K72" s="26">
        <v>6088.5</v>
      </c>
      <c r="L72" s="26">
        <v>5986.5</v>
      </c>
      <c r="M72" s="27"/>
      <c r="N72" s="27"/>
      <c r="O72" s="20"/>
      <c r="P72" s="4"/>
      <c r="Q72" s="4"/>
      <c r="R72" s="4"/>
      <c r="S72" s="4"/>
      <c r="T72" s="4"/>
      <c r="U72" s="4"/>
    </row>
    <row r="73" spans="1:21" s="86" customFormat="1" x14ac:dyDescent="0.25">
      <c r="I73" s="249"/>
      <c r="J73" s="249"/>
    </row>
    <row r="74" spans="1:21" s="86" customFormat="1" x14ac:dyDescent="0.25">
      <c r="I74" s="249"/>
      <c r="J74" s="249"/>
    </row>
    <row r="75" spans="1:21" s="86" customFormat="1" x14ac:dyDescent="0.25">
      <c r="I75" s="249"/>
      <c r="J75" s="249"/>
    </row>
    <row r="76" spans="1:21" s="86" customFormat="1" x14ac:dyDescent="0.25">
      <c r="I76" s="249"/>
      <c r="J76" s="249"/>
    </row>
    <row r="77" spans="1:21" s="86" customFormat="1" x14ac:dyDescent="0.25">
      <c r="I77" s="249"/>
      <c r="J77" s="249"/>
    </row>
    <row r="78" spans="1:21" s="86" customFormat="1" x14ac:dyDescent="0.25">
      <c r="I78" s="249"/>
      <c r="J78" s="249"/>
    </row>
    <row r="79" spans="1:21" s="86" customFormat="1" x14ac:dyDescent="0.25">
      <c r="I79" s="249"/>
      <c r="J79" s="249"/>
    </row>
    <row r="80" spans="1:21" s="86" customFormat="1" x14ac:dyDescent="0.25">
      <c r="I80" s="249"/>
      <c r="J80" s="249"/>
    </row>
    <row r="81" spans="9:10" s="86" customFormat="1" x14ac:dyDescent="0.25">
      <c r="I81" s="249"/>
      <c r="J81" s="249"/>
    </row>
    <row r="82" spans="9:10" s="86" customFormat="1" x14ac:dyDescent="0.25">
      <c r="I82" s="249"/>
      <c r="J82" s="249"/>
    </row>
    <row r="83" spans="9:10" s="86" customFormat="1" x14ac:dyDescent="0.25">
      <c r="I83" s="249"/>
      <c r="J83" s="249"/>
    </row>
    <row r="84" spans="9:10" s="86" customFormat="1" x14ac:dyDescent="0.25">
      <c r="I84" s="249"/>
      <c r="J84" s="249"/>
    </row>
    <row r="85" spans="9:10" s="86" customFormat="1" x14ac:dyDescent="0.25">
      <c r="I85" s="249"/>
      <c r="J85" s="249"/>
    </row>
    <row r="86" spans="9:10" s="86" customFormat="1" x14ac:dyDescent="0.25">
      <c r="I86" s="249"/>
      <c r="J86" s="249"/>
    </row>
    <row r="87" spans="9:10" x14ac:dyDescent="0.25">
      <c r="I87" s="250"/>
      <c r="J87" s="250"/>
    </row>
  </sheetData>
  <mergeCells count="31">
    <mergeCell ref="T1:U1"/>
    <mergeCell ref="A2:Q2"/>
    <mergeCell ref="A3:Q3"/>
    <mergeCell ref="A5:A7"/>
    <mergeCell ref="B5:C5"/>
    <mergeCell ref="D5:D7"/>
    <mergeCell ref="E5:H5"/>
    <mergeCell ref="I5:K5"/>
    <mergeCell ref="L5:M5"/>
    <mergeCell ref="N5:O5"/>
    <mergeCell ref="P5:Q5"/>
    <mergeCell ref="L6:L7"/>
    <mergeCell ref="M6:M7"/>
    <mergeCell ref="B6:B7"/>
    <mergeCell ref="C6:C7"/>
    <mergeCell ref="E6:E7"/>
    <mergeCell ref="F6:G6"/>
    <mergeCell ref="H6:H7"/>
    <mergeCell ref="I28:I29"/>
    <mergeCell ref="J28:J29"/>
    <mergeCell ref="R5:T5"/>
    <mergeCell ref="U5:U7"/>
    <mergeCell ref="I6:I7"/>
    <mergeCell ref="P6:P7"/>
    <mergeCell ref="Q6:Q7"/>
    <mergeCell ref="R6:R7"/>
    <mergeCell ref="S6:T6"/>
    <mergeCell ref="N6:N7"/>
    <mergeCell ref="O6:O7"/>
    <mergeCell ref="J6:J7"/>
    <mergeCell ref="K6:K7"/>
  </mergeCells>
  <pageMargins left="0.11811023622047245" right="0" top="0.15748031496062992" bottom="0.19685039370078741" header="0" footer="0"/>
  <pageSetup paperSize="8" scale="58"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СВОД</vt:lpstr>
      <vt:lpstr>Дотации</vt:lpstr>
      <vt:lpstr>Субсидии</vt:lpstr>
      <vt:lpstr>Субвенции</vt:lpstr>
      <vt:lpstr>Иные мбт</vt:lpstr>
      <vt:lpstr>Дотации!Заголовки_для_печати</vt:lpstr>
      <vt:lpstr>'Иные мбт'!Заголовки_для_печати</vt:lpstr>
      <vt:lpstr>Субвенции!Заголовки_для_печати</vt:lpstr>
      <vt:lpstr>Субсидии!Заголовки_для_печати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Алевтина А. Белокурова</dc:creator>
  <cp:lastModifiedBy>Алевтина А. Белокурова</cp:lastModifiedBy>
  <cp:lastPrinted>2015-12-01T01:18:49Z</cp:lastPrinted>
  <dcterms:created xsi:type="dcterms:W3CDTF">2015-09-15T05:29:54Z</dcterms:created>
  <dcterms:modified xsi:type="dcterms:W3CDTF">2015-12-01T23:37:15Z</dcterms:modified>
</cp:coreProperties>
</file>