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285" windowWidth="19440" windowHeight="9795" tabRatio="887" activeTab="4"/>
  </bookViews>
  <sheets>
    <sheet name="СВОД" sheetId="5" r:id="rId1"/>
    <sheet name="Дотации" sheetId="4" r:id="rId2"/>
    <sheet name="Субсидии" sheetId="3" r:id="rId3"/>
    <sheet name="субвенции" sheetId="2" r:id="rId4"/>
    <sheet name="иные межбюджетные" sheetId="1" r:id="rId5"/>
  </sheets>
  <definedNames>
    <definedName name="_xlnm._FilterDatabase" localSheetId="4" hidden="1">'иные межбюджетные'!$A$8:$Q$8</definedName>
    <definedName name="_xlnm._FilterDatabase" localSheetId="3" hidden="1">субвенции!$A$8:$P$8</definedName>
    <definedName name="_xlnm.Print_Titles" localSheetId="1">Дотации!$4:$8</definedName>
    <definedName name="_xlnm.Print_Titles" localSheetId="4">'иные межбюджетные'!$4:$8</definedName>
    <definedName name="_xlnm.Print_Titles" localSheetId="3">субвенции!$4:$8</definedName>
    <definedName name="_xlnm.Print_Titles" localSheetId="2">Субсидии!$4:$8</definedName>
  </definedNames>
  <calcPr calcId="145621"/>
</workbook>
</file>

<file path=xl/calcChain.xml><?xml version="1.0" encoding="utf-8"?>
<calcChain xmlns="http://schemas.openxmlformats.org/spreadsheetml/2006/main">
  <c r="M16" i="3" l="1"/>
  <c r="K16" i="3"/>
  <c r="I16" i="3"/>
  <c r="H16" i="3"/>
  <c r="F16" i="3"/>
  <c r="E16" i="3"/>
  <c r="N9" i="4" l="1"/>
  <c r="N12" i="5" s="1"/>
  <c r="M9" i="4"/>
  <c r="M12" i="5" s="1"/>
  <c r="K9" i="4"/>
  <c r="K12" i="5" s="1"/>
  <c r="I9" i="4"/>
  <c r="I12" i="5" s="1"/>
  <c r="H9" i="4"/>
  <c r="H12" i="5" s="1"/>
  <c r="F9" i="4"/>
  <c r="F12" i="5" s="1"/>
  <c r="E9" i="4"/>
  <c r="E12" i="5" s="1"/>
  <c r="N77" i="3" l="1"/>
  <c r="N76" i="3" s="1"/>
  <c r="M76" i="3"/>
  <c r="K76" i="3"/>
  <c r="I76" i="3"/>
  <c r="H76" i="3"/>
  <c r="F76" i="3"/>
  <c r="E76" i="3"/>
  <c r="K75" i="3"/>
  <c r="N75" i="3" s="1"/>
  <c r="N74" i="3" s="1"/>
  <c r="M74" i="3"/>
  <c r="K74" i="3"/>
  <c r="I74" i="3"/>
  <c r="H74" i="3"/>
  <c r="F74" i="3"/>
  <c r="E74" i="3"/>
  <c r="N73" i="3"/>
  <c r="N72" i="3"/>
  <c r="N71" i="3"/>
  <c r="M70" i="3"/>
  <c r="K70" i="3"/>
  <c r="I70" i="3"/>
  <c r="H70" i="3"/>
  <c r="F70" i="3"/>
  <c r="E70" i="3"/>
  <c r="N69" i="3"/>
  <c r="N68" i="3" s="1"/>
  <c r="M68" i="3"/>
  <c r="K68" i="3"/>
  <c r="I68" i="3"/>
  <c r="H68" i="3"/>
  <c r="F68" i="3"/>
  <c r="E68" i="3"/>
  <c r="N67" i="3"/>
  <c r="N66" i="3" s="1"/>
  <c r="M66" i="3"/>
  <c r="K66" i="3"/>
  <c r="I66" i="3"/>
  <c r="H66" i="3"/>
  <c r="F66" i="3"/>
  <c r="E66" i="3"/>
  <c r="N65" i="3"/>
  <c r="N64" i="3"/>
  <c r="N63" i="3"/>
  <c r="M62" i="3"/>
  <c r="K62" i="3"/>
  <c r="I62" i="3"/>
  <c r="H62" i="3"/>
  <c r="F62" i="3"/>
  <c r="E62" i="3"/>
  <c r="N61" i="3"/>
  <c r="N60" i="3" s="1"/>
  <c r="M60" i="3"/>
  <c r="K60" i="3"/>
  <c r="I60" i="3"/>
  <c r="H60" i="3"/>
  <c r="G60" i="3"/>
  <c r="F60" i="3"/>
  <c r="E60" i="3"/>
  <c r="N59" i="3"/>
  <c r="N58" i="3"/>
  <c r="N57" i="3"/>
  <c r="N56" i="3"/>
  <c r="N55" i="3"/>
  <c r="N54" i="3"/>
  <c r="N53" i="3"/>
  <c r="N52" i="3"/>
  <c r="M51" i="3"/>
  <c r="K51" i="3"/>
  <c r="I51" i="3"/>
  <c r="H51" i="3"/>
  <c r="F51" i="3"/>
  <c r="E51" i="3"/>
  <c r="N50" i="3"/>
  <c r="N49" i="3"/>
  <c r="K48" i="3"/>
  <c r="N48" i="3" s="1"/>
  <c r="K47" i="3"/>
  <c r="N47" i="3" s="1"/>
  <c r="K46" i="3"/>
  <c r="N46" i="3" s="1"/>
  <c r="M45" i="3"/>
  <c r="I45" i="3"/>
  <c r="H45" i="3"/>
  <c r="F45" i="3"/>
  <c r="E45" i="3"/>
  <c r="N44" i="3"/>
  <c r="N43" i="3"/>
  <c r="N42" i="3"/>
  <c r="N41" i="3"/>
  <c r="N40" i="3"/>
  <c r="N39" i="3"/>
  <c r="N38" i="3"/>
  <c r="K37" i="3"/>
  <c r="K36" i="3" s="1"/>
  <c r="F37" i="3"/>
  <c r="M36" i="3"/>
  <c r="I36" i="3"/>
  <c r="H36" i="3"/>
  <c r="E36" i="3"/>
  <c r="N35" i="3"/>
  <c r="N34" i="3"/>
  <c r="N33" i="3"/>
  <c r="N32" i="3"/>
  <c r="N31" i="3"/>
  <c r="N30" i="3"/>
  <c r="N29" i="3"/>
  <c r="N28" i="3"/>
  <c r="N27" i="3"/>
  <c r="N26" i="3"/>
  <c r="N25" i="3"/>
  <c r="N24" i="3"/>
  <c r="N23" i="3"/>
  <c r="N22" i="3"/>
  <c r="N21" i="3"/>
  <c r="N20" i="3"/>
  <c r="N19" i="3"/>
  <c r="N18" i="3"/>
  <c r="N17" i="3"/>
  <c r="N15" i="3"/>
  <c r="N14" i="3"/>
  <c r="M13" i="3"/>
  <c r="K13" i="3"/>
  <c r="I13" i="3"/>
  <c r="H13" i="3"/>
  <c r="F13" i="3"/>
  <c r="E13" i="3"/>
  <c r="N12" i="3"/>
  <c r="N11" i="3" s="1"/>
  <c r="M11" i="3"/>
  <c r="K11" i="3"/>
  <c r="I11" i="3"/>
  <c r="H11" i="3"/>
  <c r="F11" i="3"/>
  <c r="E11" i="3"/>
  <c r="N16" i="3" l="1"/>
  <c r="E9" i="3"/>
  <c r="M9" i="3"/>
  <c r="N51" i="3"/>
  <c r="N62" i="3"/>
  <c r="I9" i="3"/>
  <c r="N13" i="3"/>
  <c r="H9" i="3"/>
  <c r="N37" i="3"/>
  <c r="N36" i="3" s="1"/>
  <c r="N70" i="3"/>
  <c r="N45" i="3"/>
  <c r="F36" i="3"/>
  <c r="F9" i="3" s="1"/>
  <c r="K45" i="3"/>
  <c r="K9" i="3" s="1"/>
  <c r="N66" i="1"/>
  <c r="H13" i="5" l="1"/>
  <c r="M13" i="5"/>
  <c r="F13" i="5"/>
  <c r="K13" i="5"/>
  <c r="I13" i="5"/>
  <c r="E13" i="5"/>
  <c r="N9" i="3"/>
  <c r="N65" i="1"/>
  <c r="M65" i="1"/>
  <c r="K65" i="1"/>
  <c r="I65" i="1"/>
  <c r="H65" i="1"/>
  <c r="F65" i="1"/>
  <c r="E65" i="1"/>
  <c r="N64" i="1"/>
  <c r="N13" i="5" l="1"/>
  <c r="N63" i="1"/>
  <c r="M63" i="1"/>
  <c r="K63" i="1"/>
  <c r="I63" i="1"/>
  <c r="H63" i="1"/>
  <c r="F63" i="1"/>
  <c r="E63" i="1"/>
  <c r="N62" i="1"/>
  <c r="N61" i="1" s="1"/>
  <c r="M61" i="1"/>
  <c r="K61" i="1"/>
  <c r="I61" i="1"/>
  <c r="H61" i="1"/>
  <c r="F61" i="1"/>
  <c r="E61" i="1"/>
  <c r="N60" i="1"/>
  <c r="O60" i="1" s="1"/>
  <c r="M59" i="1"/>
  <c r="K59" i="1"/>
  <c r="I59" i="1"/>
  <c r="H59" i="1"/>
  <c r="F59" i="1"/>
  <c r="E59" i="1"/>
  <c r="N58" i="1"/>
  <c r="N57" i="1" s="1"/>
  <c r="M57" i="1"/>
  <c r="K57" i="1"/>
  <c r="I57" i="1"/>
  <c r="N59" i="1" l="1"/>
  <c r="H57" i="1"/>
  <c r="F57" i="1"/>
  <c r="E57" i="1"/>
  <c r="K56" i="1"/>
  <c r="M55" i="1"/>
  <c r="N56" i="1" l="1"/>
  <c r="N55" i="1" s="1"/>
  <c r="K55" i="1"/>
  <c r="I55" i="1"/>
  <c r="H55" i="1"/>
  <c r="F55" i="1"/>
  <c r="E55" i="1"/>
  <c r="N54" i="1"/>
  <c r="N52" i="1"/>
  <c r="P52" i="1" s="1"/>
  <c r="N51" i="1"/>
  <c r="O51" i="1" s="1"/>
  <c r="P50" i="1" l="1"/>
  <c r="O50" i="1" s="1"/>
  <c r="O49" i="1"/>
  <c r="N49" i="1"/>
  <c r="M49" i="1"/>
  <c r="K49" i="1"/>
  <c r="I49" i="1"/>
  <c r="H49" i="1"/>
  <c r="F49" i="1"/>
  <c r="E49" i="1"/>
  <c r="N48" i="1"/>
  <c r="N47" i="1"/>
  <c r="P45" i="1" l="1"/>
  <c r="O45" i="1"/>
  <c r="N45" i="1"/>
  <c r="M45" i="1"/>
  <c r="L45" i="1"/>
  <c r="K45" i="1"/>
  <c r="I45" i="1"/>
  <c r="H45" i="1"/>
  <c r="F45" i="1"/>
  <c r="E45" i="1"/>
  <c r="N44" i="1"/>
  <c r="N43" i="1"/>
  <c r="N42" i="1"/>
  <c r="M40" i="1"/>
  <c r="K40" i="1"/>
  <c r="I40" i="1"/>
  <c r="H40" i="1"/>
  <c r="F40" i="1"/>
  <c r="E40" i="1"/>
  <c r="N39" i="1"/>
  <c r="N38" i="1"/>
  <c r="N40" i="1" l="1"/>
  <c r="P36" i="1"/>
  <c r="O36" i="1"/>
  <c r="N36" i="1"/>
  <c r="M36" i="1"/>
  <c r="L36" i="1"/>
  <c r="K36" i="1"/>
  <c r="I36" i="1"/>
  <c r="H36" i="1"/>
  <c r="F36" i="1"/>
  <c r="E36" i="1"/>
  <c r="N35" i="1"/>
  <c r="N34" i="1"/>
  <c r="N33" i="1"/>
  <c r="N32" i="1"/>
  <c r="N31" i="1"/>
  <c r="N30" i="1"/>
  <c r="N28" i="1" l="1"/>
  <c r="M28" i="1"/>
  <c r="K28" i="1"/>
  <c r="I28" i="1"/>
  <c r="H28" i="1"/>
  <c r="F28" i="1"/>
  <c r="E28" i="1"/>
  <c r="N27" i="1"/>
  <c r="M25" i="1" l="1"/>
  <c r="K25" i="1"/>
  <c r="I25" i="1"/>
  <c r="H25" i="1"/>
  <c r="F25" i="1"/>
  <c r="E25" i="1"/>
  <c r="N24" i="1"/>
  <c r="N23" i="1"/>
  <c r="N25" i="1" l="1"/>
  <c r="N22" i="1"/>
  <c r="M22" i="1"/>
  <c r="I22" i="1"/>
  <c r="H22" i="1"/>
  <c r="N21" i="1"/>
  <c r="N20" i="1"/>
  <c r="N19" i="1"/>
  <c r="N18" i="1"/>
  <c r="N17" i="1"/>
  <c r="N16" i="1"/>
  <c r="N15" i="1"/>
  <c r="N14" i="1"/>
  <c r="N13" i="1"/>
  <c r="N12" i="1"/>
  <c r="N10" i="1" l="1"/>
  <c r="M10" i="1" l="1"/>
  <c r="K10" i="1"/>
  <c r="I10" i="1"/>
  <c r="H10" i="1"/>
  <c r="F10" i="1"/>
  <c r="E10" i="1"/>
  <c r="N9" i="1" s="1"/>
  <c r="N15" i="5" l="1"/>
  <c r="M9" i="1"/>
  <c r="F9" i="1"/>
  <c r="N44" i="2"/>
  <c r="N42" i="2"/>
  <c r="E9" i="1" l="1"/>
  <c r="F15" i="5"/>
  <c r="K9" i="1"/>
  <c r="M15" i="5"/>
  <c r="N40" i="2"/>
  <c r="E15" i="5" l="1"/>
  <c r="I9" i="1"/>
  <c r="K15" i="5"/>
  <c r="M40" i="2"/>
  <c r="K40" i="2"/>
  <c r="I40" i="2"/>
  <c r="H40" i="2"/>
  <c r="F40" i="2"/>
  <c r="E40" i="2"/>
  <c r="N39" i="2"/>
  <c r="P37" i="2"/>
  <c r="O37" i="2"/>
  <c r="H9" i="1" l="1"/>
  <c r="I15" i="5"/>
  <c r="N37" i="2"/>
  <c r="M37" i="2"/>
  <c r="L37" i="2"/>
  <c r="K37" i="2"/>
  <c r="I37" i="2"/>
  <c r="H37" i="2"/>
  <c r="H15" i="5" l="1"/>
  <c r="F37" i="2"/>
  <c r="E37" i="2"/>
  <c r="F36" i="2"/>
  <c r="N36" i="2" s="1"/>
  <c r="I34" i="2"/>
  <c r="F34" i="2"/>
  <c r="N33" i="2"/>
  <c r="N32" i="2"/>
  <c r="P30" i="2" l="1"/>
  <c r="O30" i="2"/>
  <c r="N30" i="2" l="1"/>
  <c r="M30" i="2"/>
  <c r="I30" i="2"/>
  <c r="H30" i="2"/>
  <c r="F30" i="2"/>
  <c r="E30" i="2"/>
  <c r="N29" i="2"/>
  <c r="P27" i="2" l="1"/>
  <c r="O27" i="2"/>
  <c r="N27" i="2"/>
  <c r="K27" i="2"/>
  <c r="I27" i="2"/>
  <c r="H27" i="2"/>
  <c r="F27" i="2"/>
  <c r="E27" i="2"/>
  <c r="N26" i="2"/>
  <c r="N25" i="2"/>
  <c r="N24" i="2"/>
  <c r="N23" i="2"/>
  <c r="N22" i="2"/>
  <c r="N21" i="2"/>
  <c r="N20" i="2"/>
  <c r="N19" i="2"/>
  <c r="N18" i="2"/>
  <c r="N17" i="2"/>
  <c r="M15" i="2"/>
  <c r="K15" i="2"/>
  <c r="I15" i="2"/>
  <c r="H15" i="2"/>
  <c r="F15" i="2"/>
  <c r="E15" i="2"/>
  <c r="N12" i="2"/>
  <c r="N15" i="2" l="1"/>
  <c r="N11" i="2"/>
  <c r="M11" i="2"/>
  <c r="I11" i="2"/>
  <c r="I10" i="2" s="1"/>
  <c r="H11" i="2"/>
  <c r="H10" i="2" s="1"/>
  <c r="F11" i="2"/>
  <c r="F10" i="2" s="1"/>
  <c r="E11" i="2"/>
  <c r="N34" i="2"/>
  <c r="P34" i="2" s="1"/>
  <c r="M10" i="2"/>
  <c r="K10" i="2"/>
  <c r="E10" i="2"/>
  <c r="H14" i="5" l="1"/>
  <c r="H10" i="5"/>
  <c r="E14" i="5"/>
  <c r="E10" i="5"/>
  <c r="I14" i="5"/>
  <c r="I10" i="5"/>
  <c r="M14" i="5"/>
  <c r="M10" i="5"/>
  <c r="K14" i="5"/>
  <c r="K10" i="5"/>
  <c r="F14" i="5"/>
  <c r="F10" i="5"/>
  <c r="N10" i="2"/>
  <c r="N14" i="5" l="1"/>
  <c r="N10" i="5"/>
</calcChain>
</file>

<file path=xl/sharedStrings.xml><?xml version="1.0" encoding="utf-8"?>
<sst xmlns="http://schemas.openxmlformats.org/spreadsheetml/2006/main" count="764" uniqueCount="510">
  <si>
    <t xml:space="preserve">Информация об исполнении межбюджетных трансфертов (МБТ), предоставляемых их федерального бюджета (ФБ) </t>
  </si>
  <si>
    <t>за 9 месяцев 2015 года</t>
  </si>
  <si>
    <t>Наименование МБТ</t>
  </si>
  <si>
    <t>Федеральный орган, предоставивший МБТ</t>
  </si>
  <si>
    <t>Код доходов по БК</t>
  </si>
  <si>
    <t>Код целевой статьи по БК</t>
  </si>
  <si>
    <t>Остаток МБТ на начало отчетного периода</t>
  </si>
  <si>
    <t>Объем МБТ, утвержденный законом о бюджете на финансовый год</t>
  </si>
  <si>
    <t>Поступило из ФБ в отчетный период</t>
  </si>
  <si>
    <t>Кассовое исполнение</t>
  </si>
  <si>
    <t>всего</t>
  </si>
  <si>
    <t>в том числе возвращено в ФБ</t>
  </si>
  <si>
    <t xml:space="preserve"> без учета возврата остатков средств ФБ</t>
  </si>
  <si>
    <t>восстановлено остатков МБТ</t>
  </si>
  <si>
    <t>сумма</t>
  </si>
  <si>
    <t xml:space="preserve">в том числе </t>
  </si>
  <si>
    <t>дата, № и вид документа</t>
  </si>
  <si>
    <t>потребность в котором подтверждена</t>
  </si>
  <si>
    <t>возвращено в ФБ</t>
  </si>
  <si>
    <t>в том числе по направлениям расходов</t>
  </si>
  <si>
    <t>Министерство здравоохранения Российской Федерации</t>
  </si>
  <si>
    <t>ФМБА</t>
  </si>
  <si>
    <t>Субвенции всего</t>
  </si>
  <si>
    <t xml:space="preserve">на 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t>
  </si>
  <si>
    <t>0123093</t>
  </si>
  <si>
    <t>пп 144 от 04.03.2015, 286 от 09.07.2015</t>
  </si>
  <si>
    <t>Иные МБТ всего</t>
  </si>
  <si>
    <t>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</si>
  <si>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20204062020000151</t>
  </si>
  <si>
    <t>0125133</t>
  </si>
  <si>
    <t>476 от 21.07.2015, 18 от 17.08.2015, 310 от 11.09.2015</t>
  </si>
  <si>
    <t>на реализацию отдельных полномочий в области лекарственного обеспечения</t>
  </si>
  <si>
    <t>20204017020000151</t>
  </si>
  <si>
    <t>0125161</t>
  </si>
  <si>
    <t>115682 от 30.01.2015</t>
  </si>
  <si>
    <t>35 от 08.04.2015, 455 от 09.04.2015, 255 от 23.04.2015, 691 от 24.04.2015, 512 от 27.04.2015, 740 от 29.04.2015, 380 от 06.05.2015, 847 от 08.05.2015, 926 от 18.05.2015, 860 от 19.05.2015, 942 от 20.05.2015, 285 от 21.05.2015, 248 от 26.05.2015, 19 от 27.05.2015, 174 от 28.05.2015, 991 от 29.05.2015, 847 от 02.06.2015, 928 от 22.06.2015, 334 от 02.07.2015, 485 от 17.07.2015, 479 от 21.07.2015, 197 от 04.08.2015, 862 от 14.08.2015, 16 от 17.08.2015, 735 от 03.09.2015, 312 от 11.09.2015, 807 от 14.09.2015, 101 от 18.09.2015, 877 от 25.09.2015</t>
  </si>
  <si>
    <t xml:space="preserve">на реализацию мероприятий по профилактике ВИЧ-инфекции и гепатитов B и C </t>
  </si>
  <si>
    <t>20204066020000151</t>
  </si>
  <si>
    <t>0125179</t>
  </si>
  <si>
    <t>115677 от 30.01.2015</t>
  </si>
  <si>
    <t>870 от 09.07.2015, 879 от 25.09.2015</t>
  </si>
  <si>
    <t>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</si>
  <si>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20204055020000151</t>
  </si>
  <si>
    <t>0125072</t>
  </si>
  <si>
    <t>115681 от 30.01.2015</t>
  </si>
  <si>
    <t>279 от 08.07.2015, 201 от 04.08.2015, 421 от 06.08.2015, 858 от 14.08.2015, 20 от 17.08.2015, 303 от 11.09.2015, 104 от 18.09.2015, 878 от 25.09.2015</t>
  </si>
  <si>
    <t>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</si>
  <si>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20204064020000151</t>
  </si>
  <si>
    <t>0125174</t>
  </si>
  <si>
    <t>115683 от 30.01.2015</t>
  </si>
  <si>
    <t>737 от 03.09.2015, 307 от 11.09.2015, 106 от 18.09.2015</t>
  </si>
  <si>
    <t xml:space="preserve">на компенсацию расходов, связанных с оказанием в 2014 году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включенных в календарь профилактических прививок по эпидемическим показаниям, по иным непрограммным мероприятиям </t>
  </si>
  <si>
    <t>20204087020000151</t>
  </si>
  <si>
    <t>115673 от 30.01.2015</t>
  </si>
  <si>
    <t>иные межбюджетные трансферты в целях улучшения лекарственного обеспечения граждан</t>
  </si>
  <si>
    <t>20204101020000151</t>
  </si>
  <si>
    <t>0115482</t>
  </si>
  <si>
    <t>996 от 13.07.2015</t>
  </si>
  <si>
    <t>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t>
  </si>
  <si>
    <t>20204065020000151</t>
  </si>
  <si>
    <t>0125175</t>
  </si>
  <si>
    <t>115671 от 30.01.2015</t>
  </si>
  <si>
    <t>532 от 04.03.2015</t>
  </si>
  <si>
    <t>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</si>
  <si>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20204047020000151</t>
  </si>
  <si>
    <t>0125197</t>
  </si>
  <si>
    <t>115678 от 30.01.2015</t>
  </si>
  <si>
    <t>670 от 22.04.2015, 135 от 10.09.2015</t>
  </si>
  <si>
    <t>Департамент здравоохранения Приморского края</t>
  </si>
  <si>
    <t>0005898</t>
  </si>
  <si>
    <t>Межбюджетные трансферты, передаваемые бюджетам субъектоам РФ на содержание депутатов Государственной Думы и их помощников</t>
  </si>
  <si>
    <t>Государственная Дума Федерального Собрания РФ</t>
  </si>
  <si>
    <t>20204001020000151</t>
  </si>
  <si>
    <t>-</t>
  </si>
  <si>
    <t>платежные поручения: 202 от 29.01.2015,398 от 11.02.2015,653 от 18.02.2015,617 от 27.02.2015,458 от 13.03.2015, 245 от 23.03.2015, 904 от 21.04.2015, 105 от 05.05.2015,638,669 от 14.05.2015, 120 от 20.05.2015,927 от 28.05.2015, 643 от 04.06.2015, 785 от 23.06.2015, 287 от 13.07.2015,215 от 29.07.2015, 496 от 31.07.2015, 394 от 05.08.2015, 117 от 12.08.2015,937 от 21.08.2015, 556 от 08.09.2015, 888 от 11.09.2015, 694 от 25.09.2015, 370135 от 28.09.2015.</t>
  </si>
  <si>
    <t>Межбюджетные трансферты, передаваемые бюджетам субъектоам РФ на содержание членов Совета Федерации и их помощников</t>
  </si>
  <si>
    <t>Совет Федерации Федерального Собрания РФ</t>
  </si>
  <si>
    <t>20204002020000151</t>
  </si>
  <si>
    <t>платежные поручения: 363 от 05.02.2015, 492 от 10.02.2015, 533 от 12.02.2015, 75 от 17.02.2015,597 от 19.02.2015,417 от 17.03.2015,  616 от 15.04.2015,572 от 27.04.2015,500 от 18.05.2015,344 от 19.06.2015, 422 от 20.07.2015, 974 от 21.08.2015, 462 от 10.09.2015.</t>
  </si>
  <si>
    <t>Администрация Приморского края</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</si>
  <si>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</si>
  <si>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Министерство культуры Российской Федерации</t>
  </si>
  <si>
    <t>Заявка на возврат от 26.01.2015 № 8</t>
  </si>
  <si>
    <t>Департамент градостроительства Приморского края</t>
  </si>
  <si>
    <t>1. 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туризма"на 2013-2020 годы</t>
  </si>
  <si>
    <t>20204052020000151</t>
  </si>
  <si>
    <t>0595147</t>
  </si>
  <si>
    <t>2. 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 в рамках подпрограммы "Искусство" государственной программы Российской Федерации "Развитие культуры и туризма"на 2013-2020 годы</t>
  </si>
  <si>
    <t>20204053020000151</t>
  </si>
  <si>
    <t>0595148</t>
  </si>
  <si>
    <t>3. 1 Иные межбюджетные трансферты на подключение общедоступных библиотек Российской Федерации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 в рамках подпрограммы "Наследие"  государственной программы Российской Федерации "Развитие культуры и туризма"</t>
  </si>
  <si>
    <t>20204041020000151</t>
  </si>
  <si>
    <t>0595146</t>
  </si>
  <si>
    <t>Платежное поручение № 87818 от 28.01.2015</t>
  </si>
  <si>
    <t>Платежное поручение № 428 от 16.03.2015</t>
  </si>
  <si>
    <t>3.2 Иные межбюджетные трансферты на подключение общедоступных библиотек Российской Федерации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 в рамках подпрограммы "Наследие"  государственной программы Российской Федерации "Развитие культуры и туризма"</t>
  </si>
  <si>
    <t>4. 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"Искусство" государственной программы Российской Федерации "Развитие культуры и туризма"на 2013-2020 годы</t>
  </si>
  <si>
    <t>20204070020000151</t>
  </si>
  <si>
    <t>0595190</t>
  </si>
  <si>
    <t>Платежное поручение № 87819 от 28.01.2015</t>
  </si>
  <si>
    <t>Платежное поручение № 7 от 27.03.2015</t>
  </si>
  <si>
    <t>5. 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 в рамках подпрограммы Российской Федерации "Развитие культуры и туризма" на 2013-2020 годы</t>
  </si>
  <si>
    <t>20204025020000151</t>
  </si>
  <si>
    <t>0595144</t>
  </si>
  <si>
    <t>№429665 от 28.09.2015 на сумму 
461, 100 ;
№443267 от 29.10.2015 на сумму 
71,200</t>
  </si>
  <si>
    <t>Департамент культуры Приморского края</t>
  </si>
  <si>
    <t>1.Субвенция на осуществление федеральных полномочий по первичному воинскому учету, на территориях где отсутствуют военные комиссариаты</t>
  </si>
  <si>
    <t>Министерство обороны РФ</t>
  </si>
  <si>
    <t>785 2 02 03015 02 0000 151</t>
  </si>
  <si>
    <t>9995118   1895118 (со  02.03.2015 г.)</t>
  </si>
  <si>
    <t>Справки органа Федерального казначейства от 16.01.2015 г. на 8,9 тыс. руб. и от 26.01.2015 г. на 14,9 тыс. руб.</t>
  </si>
  <si>
    <t xml:space="preserve">Платежное поручение № 782 от 04.02.2015 г. сумма - 11127,2 тыс. руб.  Платежное поручение № 91 от 01.07.2015 г. сумма - 11127,2 тыс. руб. </t>
  </si>
  <si>
    <t>2. Субвенции на осуществление государственных полномочий по составлению (изменению) списков кандидатов в присяжные заседатели федеральных судов общей юрисдикции РФ</t>
  </si>
  <si>
    <t>Судебный департамент при Верховном Суде Российской Федерации</t>
  </si>
  <si>
    <t>785 2 02 03007 02 0000 151</t>
  </si>
  <si>
    <t>Заявка на возврат № 5. от 26.01.2015 г. сумма -5,3 тыс. руб. Зяавка на возврат № 4 от 23.01.2015 г. сумма -145,1 тыс. руб. Заявка на возврат № 2. от 19.01.2015 г. сумма -17,7 тыс. руб.</t>
  </si>
  <si>
    <t xml:space="preserve">Приморский краевой суд: платежное поручение № 121 от 20.04.2015 г. сумма -998,6 тыс. руб.   Тихоокеанский флотский военный суд: платежное поручение № 711 от 15.04.2015 г. сумма-86,6  тыс. руб., 3 окружной военный суд платежное № 697 от 28.04.2015 г. сумма - 66,4 тыс. руб.   </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</si>
  <si>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</si>
  <si>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1.Субвенции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</si>
  <si>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76020203011020000151</t>
  </si>
  <si>
    <t>0315240</t>
  </si>
  <si>
    <t>п/п 845 от 14.04.15, 928 от 18.05.15, 930 от 22.06.15, 487 от 17.07.15, 691 от 12.08.15, 118 от 10.09.15</t>
  </si>
  <si>
    <t>2.Субвенции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</si>
  <si>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Министерство строительства и жилищно-коммунального хозяйства Российской Федерации</t>
  </si>
  <si>
    <t>76020203069020000151</t>
  </si>
  <si>
    <t>0515134</t>
  </si>
  <si>
    <t>п/п 115860 от 30.01.15</t>
  </si>
  <si>
    <t>п/п 549 от 16.03.15</t>
  </si>
  <si>
    <t>3.Субвенции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</si>
  <si>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76020203070020000151</t>
  </si>
  <si>
    <t>0515135</t>
  </si>
  <si>
    <t>п/п 115864 от 30.01.15</t>
  </si>
  <si>
    <t>п/п 364 от 10.06.15</t>
  </si>
  <si>
    <t>4. Субвенции на оплату жилищно-коммунальных услуг отдельным категориям граждан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</si>
  <si>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Министерство финансов Российской Федерации</t>
  </si>
  <si>
    <t>76020203001020000151</t>
  </si>
  <si>
    <t>0315250</t>
  </si>
  <si>
    <t>п/п 99374 от 29.01.15</t>
  </si>
  <si>
    <t>п/п 595 от 29.01.15, 398 от 16.02.15, 330 от 25.02.15, 519 от 16.03.15, 917 от 17.03.15, 871 от 24.03.15, 934 от 25.03.15, 983 от 06.04.15, 845 от 13.04.15, 518 от 27.04.15, 743 от 29.04.15, 38 от 30.04.15, 183 от 12.05.15, 635 от 15.05.15, 933 от 18.05.15, 250 от 26.05.15, 257 от 08.06.15, 685 от 09.06.15, 530 и 535 от 25.06.15, 649 от 26.06.15, 49 от 30.06.15, 853 от 14.07.15, 600 от 27.07.15, 714 от 28.07.15, 625 от 13.08.15, 632 от 26.08.15, 314 от 11.09.15</t>
  </si>
  <si>
    <t>5. 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</si>
  <si>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Министерство труда и социальной защиты Российской Федерации</t>
  </si>
  <si>
    <t>76020203053020000151</t>
  </si>
  <si>
    <t>0335270</t>
  </si>
  <si>
    <t>п/п 747 от 28.01.15, 516 от 30.01.15, 894 от 18.02.15, 334 от 25.02.15, 650 от 03.03.15, 56 от 05.03.15, 23 от 12.03.15, 521 от 16.03.15, 872 от 24.03.15, 95 от 30.03.15, 44 от 08.04.15, 152 от 21.04.15, 520 от 27.04.15, 745 от 29.04.15, 637 от 15.05.15, 11 от 29.05.15, 689 от 09.06.15, 154 от 19.06.15, 543 от 25.06.15, 855 от 14.07.15, 360 от 22.07.15, 602 от 27.07.15, 909 от 29.07.15, 503 от 10.08.15, 358 от 19.08.15, 683 от 20.08.15, 176 от 01.09.15, 148 от 15.09.15</t>
  </si>
  <si>
    <t>6. 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</si>
  <si>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76020203122020000151</t>
  </si>
  <si>
    <t>0335380</t>
  </si>
  <si>
    <t>п/п 115863 от 30.01.15</t>
  </si>
  <si>
    <t>п/п 748 от 28.01.15, 659 от 02.02.15, 942 от 11.02.15, 332 от 25.02.15, 651 от 03.03.15, 22 от 12.03.15, 313 от 13.03.15, 874 от 24.03.15, 45 от 08.04.15, 448 от 10.04.15, 848 от 13.04.15, 919 от 15.04.15, 154 от 22.04.15, 184 от 12.05.15, 942 от 22.05.15, 688 от 09.06.15, 215 от 23.06.15, 119 от 24.06.15, 537 от 25.06.15, 874 от 09.07.15, 364 от 13.07.15, 493 от 17.07.15, 358 от 22.07.15, 143 от 23.07.15, 90 от 11.08.15, 574 от 21.08.15, 317 от 11.09.15, 673 от 16.09.15</t>
  </si>
  <si>
    <t>7. 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</si>
  <si>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Федеральная служба по труду и занятости</t>
  </si>
  <si>
    <t>76020203123020000151</t>
  </si>
  <si>
    <t>0315137</t>
  </si>
  <si>
    <t>п/п 616 от 14.01.15, 910 от 27.01.15, 810 от 27.02.15, 130 от 25.03.15, 60 от 22.04.15, 155 от 20.05.15, 280 от 23.06.15, 5 от 21.07.15, 145 от 20.08.15, 983 от 22.09.15</t>
  </si>
  <si>
    <t>8. 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</si>
  <si>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76020203025020000151</t>
  </si>
  <si>
    <t>0715290</t>
  </si>
  <si>
    <t>п/п 115858 от 30.01.15</t>
  </si>
  <si>
    <t>п/п 182 от 15.01.15, 604 от 23.01.15, 831 от 24.02.15, 508 от 19.03.15, 108 от 21.04.15, 118 от 20.05.15, 236 от 22.06.15, 799 от 22.07.15, 515 от 20.08.15, 763 от 22.09.15</t>
  </si>
  <si>
    <t>9. 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</si>
  <si>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Федеральное медико-биологическое агентство</t>
  </si>
  <si>
    <t>76020203004020000151</t>
  </si>
  <si>
    <t>0315220</t>
  </si>
  <si>
    <t>п/п 115859 от 30.01.15</t>
  </si>
  <si>
    <t>п/п 335 от 25.02.15, 604 от 27.02.15, 144 от 23.03.15, 49 от 08.04.15, 848 от 14.04.15, 935 от 18.05.15, 872 от 19.05.15, 14 и 17 от 29.05.15, 438 от 01.06.15, 545 от 25.06.15, 144 от 23.07.15, 873 от 14.08.15, 367 от 19.08.15, 139 от 10.09.15</t>
  </si>
  <si>
    <t>10. 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в рамках подпрограммы "Совершенствование механизма предоставления услуг в сфере реабилитации и государственной системы медико-социальной экспертизы" государственной программы Российской Федерации "Доступная среда" на 2011 - 2015 годы</t>
  </si>
  <si>
    <t>76020203012020000151</t>
  </si>
  <si>
    <t>0425280</t>
  </si>
  <si>
    <t>п/п 596 от 19.02.15, 153 от 21.04.15, 888 от 28.04.15, 951 от 20.05.15, 579 и 580 от 17.06.15, 122 от 24.06.15, 494 от 17.07.15, 363 от 19.08.15, 573 от 17.09.15</t>
  </si>
  <si>
    <t>Департамент труда и социального развития Приморского края</t>
  </si>
  <si>
    <t>1. 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</si>
  <si>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76020204026020000151</t>
  </si>
  <si>
    <t>п/п 99373 от 29.01.15, п/п 115862 от 30.01.15</t>
  </si>
  <si>
    <t>п/п 64 от 26.02.15, 603 от 27.02.15, 996 от 02.03.15, 24 от 12.03.15, 314 от 13.03.15, 255 от 26.03.15, 451 от 10.04.15, 42 от 30.04.15, 850 от 08.05.15, 185, 186 и 187 от 12.05.15, 77 от 13.05.15, 295 от 14.05.15, 252 от 26.05.15, 8 от 29.05.15, 686 от 09.06.15, 523 от 10.06.15, 541 от 25.06.15, 62 от 30.06.15, 284 от 08.07.15, 338 от 10.07.15, 91 от 11.08.15, 519 от 31.08.15, 179 от 01.09.15, 996 от 08.09.15, 132 от 10.09.15, 321 от 11.09.15, 114 от 18.09.15</t>
  </si>
  <si>
    <t>2. 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</si>
  <si>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Федеральная миграционная служба</t>
  </si>
  <si>
    <t>76020204080020000151</t>
  </si>
  <si>
    <t>0725225</t>
  </si>
  <si>
    <t>п/п 115865 от 30.01.15</t>
  </si>
  <si>
    <t>Единые субвенции бюджетам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</si>
  <si>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75220203998020000151</t>
  </si>
  <si>
    <t>3315900</t>
  </si>
  <si>
    <t>платежное поручение от 28.01.15 №87710</t>
  </si>
  <si>
    <t>данные в разрезе платежных поручений отражены в Приложении 4 к письму</t>
  </si>
  <si>
    <t>платежные поручения:29.01.2015 №817, 09.02.2015 №288, 25.02.2015 №835, 30.03.2015 №757; заявка на возврат от 04.02.2015 №8</t>
  </si>
  <si>
    <t>Департамент финансов Приморского края</t>
  </si>
  <si>
    <t>Иные межбюджетные трансферты на реализацию программ местного развития и обеспечение занятости для шахтерских городов и поселков в рамках подпрограммы "Реструктуризация и развитие угольной промышленности" государственной программы Российской Федерации "Энергоэффективность и развитие энергетики"</t>
  </si>
  <si>
    <t>Министерство энергетики Российской Федерации</t>
  </si>
  <si>
    <t>75220204007020000151</t>
  </si>
  <si>
    <t>платежное поручение от 27.01.2015 №77656</t>
  </si>
  <si>
    <t>платежные поручения: 30.06.15 №526030</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</si>
  <si>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</si>
  <si>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75220204010020000151</t>
  </si>
  <si>
    <t>0515159</t>
  </si>
  <si>
    <t>платежное поручение от 27.01.2015 №77657</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</si>
  <si>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</si>
  <si>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75220204018020000151</t>
  </si>
  <si>
    <t>платежное поручение от 27.01.2015 №77655</t>
  </si>
  <si>
    <t>76120203068020000151</t>
  </si>
  <si>
    <t>Департамент гражданской защиты Приморского края</t>
  </si>
  <si>
    <t>092 (Министерство Финансов РФ</t>
  </si>
  <si>
    <t>192(ФМС России)</t>
  </si>
  <si>
    <t>Иные межбюджетные трансферты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</si>
  <si>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769 2 02 04081 02 0000 151</t>
  </si>
  <si>
    <t>Иные межбюджетные трансферты за счет средств резервного фонда Правительства РФ по предупреждению и ликвидации чрезвычайных ситуций и последствий стихийных бедствий в рамках подпрограммы "Предупреждение, спасение, помощь" государственной программы РФ "Защита населения и территорий от чрезвычайных ситуаций, обеспечение пожарной безопасности и безопасности людей на водных объектах</t>
  </si>
  <si>
    <t xml:space="preserve">Остаток МБТ на конец отчетного периода </t>
  </si>
  <si>
    <t>Федеральное агентство водных ресурсов</t>
  </si>
  <si>
    <t>790 2 02 03019 02 0000 151</t>
  </si>
  <si>
    <t>0845128</t>
  </si>
  <si>
    <t>пп № 99367 от 29.01.2015</t>
  </si>
  <si>
    <t>пп 677 от 20.08.2015</t>
  </si>
  <si>
    <t>Субвенции на осуществление органами государственной власти субъекта Российской Федерации переданных полномочий в области водных отношений</t>
  </si>
  <si>
    <t>Департамент природных ресурсов и охраны окружающей среды Приморского края</t>
  </si>
  <si>
    <t>769 2 02 04999 02 0000 151</t>
  </si>
  <si>
    <t>Иные межбюджетные трансферты за счет средств резервного фонда Правительства Российской Федерации в рамках непрограммного направления деятельности "Реализация функций иных федеральных органов государственной власти"</t>
  </si>
  <si>
    <t>Федеральное дорожное агентство</t>
  </si>
  <si>
    <t>10814039995106540251</t>
  </si>
  <si>
    <t>Платежное поручение от 22.01.2015 №47367</t>
  </si>
  <si>
    <t>Уведомление по расчетам между бюджетами от 11.02.2014 № 25/2;
Платежное поручение от 31.03.2015 №781</t>
  </si>
  <si>
    <t>Иные межбюджетные трансферты на финансовове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</si>
  <si>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10804092425390540251</t>
  </si>
  <si>
    <t xml:space="preserve">Уведомление по расчетам между бюджетами от 17.02.2014 № 25/1;
Платежное поручение от 26.02.2015 №633, от 19.05.2015 №920 </t>
  </si>
  <si>
    <t>Иные межбюджетные трансферты на реализацию мероприятий региональных программ в сфере дорожного хозяйства по решениям Правительства Российской Федерации в рамках программы "Дорожное хозяйство" государственной программы Российской Федерации "Развитие транспортной системы"</t>
  </si>
  <si>
    <t>10804092425420540251</t>
  </si>
  <si>
    <t>Уведомление по расчетам между бюджетами от 26.06.2015 № 25/т;
Платежное поручение от 26.06.2015 №959, от 31.07.2015 №677</t>
  </si>
  <si>
    <t>Департамент транспорта и дорожного хозяйства Приморского края</t>
  </si>
  <si>
    <t>Департамент лесного хозяйства Приморского края</t>
  </si>
  <si>
    <t>Федеральное агентство лесного хозяйства</t>
  </si>
  <si>
    <t>76320203018020000151</t>
  </si>
  <si>
    <t>1. Субвенции на выплату единовременного пособия при всех формах устройства детей, лишенных родительского попечения, в семью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</si>
  <si>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Министерство образования и науки РФ</t>
  </si>
  <si>
    <t>75920203020020000151</t>
  </si>
  <si>
    <t>0335260</t>
  </si>
  <si>
    <t>от 29.01.2015 № 145, 05.02.2015 № 231, 11.02.2015 № 282, 25.02.2015 № 447, 26.02.2015 № 451, 04.03.2015 № 531, 04.03.2015 №535, 18.03.2015 №788, 27.03.2015 № 880, 03.04.2015 № 967, 03.04.2015 № 1107, 21.04.2015 № 1216, 24.04205 № 1247, 29.04.2015 №1356, 15.05.2015 № 1599, 21.05.2015 № 1692, 25.05.2015 №1704, 28.05.2015 №1817, 03.06.2015 № 1935, 08.06.2015 №1976, 16.06.2015 № 2075, 22.06.2015 № 2160, 26.06.2015 № 2245, 03.07.2015 № 2435, 16.07.2015 № 2604, 28.07.2015 № 2765, 05.08.2015 № 2956, 12.08.2015 №3039, 19.08.2015 №3134, 27.08.2015 №3279, 01.09.2015 № 3362, 16.09.2015 № 3526.300941 от 04.06.2015 355522 от 10.06.2015 416754 от 18.06.2015 467115 от 24.06.2015 544087 от 01.07.2015 593203 от 07.07.2015 704988 от 20.07.2015  809196 от 30.07.2015 887177 от 07.08.2015 50863 от 14.08.2015 94679 от 20.08.2015 167143 от 28.08.2015 218738 от 03.09.2015</t>
  </si>
  <si>
    <t>Департамент образования и науки Приморского края</t>
  </si>
  <si>
    <t>1.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</si>
  <si>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 xml:space="preserve">Министерство образования и науки Российской Федерации </t>
  </si>
  <si>
    <t>75920204042020000151</t>
  </si>
  <si>
    <t>0213893</t>
  </si>
  <si>
    <t>27.01.2015 п/п № 77660</t>
  </si>
  <si>
    <t>п/п от 25.03.2015 № 816</t>
  </si>
  <si>
    <t>п/п от 29.09.2015 № 372701</t>
  </si>
  <si>
    <t>на единовременные компенсационные выплаты медицинским работникам</t>
  </si>
  <si>
    <t>20204043020000151</t>
  </si>
  <si>
    <t>Иные межбюджетные трансферты на обеспечение членов Совета Федерации и их помощников в субъектах Российской Федерации по непрограммному направлению расходов "Члены Совета Федерации и их помощники" в рамках непрограммного направления деятельности "Совет Федерации Федерального Собрания Российской Федерации"</t>
  </si>
  <si>
    <t>Совет Федерации Федерального Собрания Российской Федерации</t>
  </si>
  <si>
    <t>75320204002020000151</t>
  </si>
  <si>
    <t>9525142 (9995142)</t>
  </si>
  <si>
    <t>Законодательное Собрание Приморского края</t>
  </si>
  <si>
    <t>1.  Иные межбюджетные трансферты из федерального бюджета бюджету Приморского краяна завершение работ по созданию сети многофункциональных центров предоставления государтсвенных и муниципальных услуг</t>
  </si>
  <si>
    <t xml:space="preserve">Министерство экономического развития Российской Федерации </t>
  </si>
  <si>
    <t>755 202 04061 02 0000 151</t>
  </si>
  <si>
    <t>платежное поручение № 87821 от 28.01.2015</t>
  </si>
  <si>
    <t>выписка из лицевого счета получателя бюджетных средств №  14201000140 от 24.03.2015</t>
  </si>
  <si>
    <t>платежное поручние № 607 от 23.04.2015</t>
  </si>
  <si>
    <t>Департамент информатизации и телекоммуникаций Приморского края</t>
  </si>
  <si>
    <t>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</si>
  <si>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789 2 02 04067 02 0000 151</t>
  </si>
  <si>
    <t>Департамент внутренней политики Приморского края</t>
  </si>
  <si>
    <t>Департамент по жилищно-коммунальному хозяйству и топливным ресурсам Приморского края</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</si>
  <si>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поврежденным жилых помещений в результате чрезвычайной ситуации, вызванной крупномасштабным наводнением в августе-сентябре 2013 года</t>
  </si>
  <si>
    <t>76820204069020000151</t>
  </si>
  <si>
    <t>платежное поручение от 30.01.2015 г. № 115689</t>
  </si>
  <si>
    <t>платежное поручение от 26.03.2015 г. № 345</t>
  </si>
  <si>
    <t>1.Субвенции на осуществление отдельных полномочий в области лесных отношений подпрограммы "Охрана и защита лесов" государственной программы Российской Федерации "Развитие лесного хозяйства" на 2013 - 2020 годы</t>
  </si>
  <si>
    <t>пл.пор.от 04.02.2015 №145634</t>
  </si>
  <si>
    <t>в течении всего периода</t>
  </si>
  <si>
    <t>пл.пор. от                                                       23.03.2015 №530910; 07.07.2015 №601197;                       13.07.2015 №651828;  29.07.2015 №801990</t>
  </si>
  <si>
    <t>3.Субвенции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</si>
  <si>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пл.пор.от 04.02.2015 №145633</t>
  </si>
  <si>
    <t>Иные межбюджетные трансферты за счет средств резервного  фонда Правительства Российской Федерации  в  рамках непрограммного направления деятельности "Реализация функций иных федеральных органов государственной власти"</t>
  </si>
  <si>
    <t>75820204999020000151</t>
  </si>
  <si>
    <t>9995106</t>
  </si>
  <si>
    <t>Департамент сельского хозяйства и продовольствия Приморского края</t>
  </si>
  <si>
    <t>0395153</t>
  </si>
  <si>
    <t>0495156</t>
  </si>
  <si>
    <t>1225106</t>
  </si>
  <si>
    <t>1225390</t>
  </si>
  <si>
    <t>1225420</t>
  </si>
  <si>
    <t>9995169</t>
  </si>
  <si>
    <t>9995422</t>
  </si>
  <si>
    <t>восстановлено (возвращено  в объеме потребности) остатков МБТ</t>
  </si>
  <si>
    <t>ВСЕГО</t>
  </si>
  <si>
    <t>в том числе</t>
  </si>
  <si>
    <t>Дотации всего</t>
  </si>
  <si>
    <t>Субсидии всего</t>
  </si>
  <si>
    <t xml:space="preserve">Департамент дорожного хозйства </t>
  </si>
  <si>
    <t>Финансовое обеспечение мероприятий по экономическому и социальному развитию Дальнего Востока и Забайкалья на период до 2013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t>
  </si>
  <si>
    <t>75420202077020000151</t>
  </si>
  <si>
    <t>34Ж5214 (1225214)</t>
  </si>
  <si>
    <t>Платежное поручение от 22.01.2015 №47369</t>
  </si>
  <si>
    <t xml:space="preserve">Уведомление по расчетам между бюджетами от 10.10.2014 № 25/3;
Платежное поручение от 17.06.2015 №552, от 19.06.2014 №894, от 24.09.2015 №288, </t>
  </si>
  <si>
    <t>Уведомление по расчетам между бюджетами от 05.02.2015 № 25/1;
Платежное поручение от 31.03.2015 №773</t>
  </si>
  <si>
    <t>Департамент информатизации и телекоммуникаций</t>
  </si>
  <si>
    <t>Субсидии на поддержку региональных проектов  в сфере информационных технологий в рамках подпрограммы "Информационное государство" государственной программы Российской Федерации "Информационное общество (2011 - 2020 годы)"</t>
  </si>
  <si>
    <t>Министерство связи  и массовых коммуникаций Российской Федерации</t>
  </si>
  <si>
    <t>75520202217020000151</t>
  </si>
  <si>
    <t>2345028 (1145028)</t>
  </si>
  <si>
    <t>Субсидии на информационно-навигационное обеспечение автомобильных маршрутов по транспортным коридорам "Север - Юг" и "Восток - Запад" в рамках подпрограммы "Развитие гражданского использования системы ГЛОНАСС на транспорте" государственной программы Российской Федерации "Развитие транспортной системы"</t>
  </si>
  <si>
    <t>Министерство транспорта Российской Федерации</t>
  </si>
  <si>
    <t>75520202202020000151</t>
  </si>
  <si>
    <t>24Д5062 (1235062)</t>
  </si>
  <si>
    <t>платежное поручение № 58863 от 23.01.2015</t>
  </si>
  <si>
    <t>платежное поручние № 70 от 26.02.2015</t>
  </si>
  <si>
    <t>Департамент сельского хозяйства и продовольствия</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</si>
  <si>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</si>
  <si>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Министерство сельского хозяйства Российской Федерации</t>
  </si>
  <si>
    <t>75821902000020000151</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</si>
  <si>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</si>
  <si>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75820202174020000151</t>
  </si>
  <si>
    <t>2515031 (1455031)</t>
  </si>
  <si>
    <t>Субсидии на возмещение части затрат на приобретение семян с учетом доставки в районы Крайнего Севера и приравненные к ним местности</t>
  </si>
  <si>
    <t>75820202179020000151</t>
  </si>
  <si>
    <t>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</si>
  <si>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75820202181020000151</t>
  </si>
  <si>
    <t>2515038 (1425038)</t>
  </si>
  <si>
    <t>Субсидии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</si>
  <si>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75820202182020000151</t>
  </si>
  <si>
    <t>2515039 (1425039)</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</si>
  <si>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</si>
  <si>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75820202183020000151</t>
  </si>
  <si>
    <t>2515040 (1425040)</t>
  </si>
  <si>
    <t>Субсидии на оказание несвязанной поддержки сельскохозяйственным товаропроизводителям в области растениеводства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</si>
  <si>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75820202184020000151</t>
  </si>
  <si>
    <t>2515041 (1455041)</t>
  </si>
  <si>
    <t>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</si>
  <si>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75820202185020000151</t>
  </si>
  <si>
    <t>2525042 (1465042)</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</si>
  <si>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</si>
  <si>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75820202186020000151</t>
  </si>
  <si>
    <t>2525043 (1465043)</t>
  </si>
  <si>
    <t>Субсидии на 1 килограмм реализованного и (или) отгруженного на собственную переработку молока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</si>
  <si>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</si>
  <si>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75820202190020000151</t>
  </si>
  <si>
    <t>2525047 (1425047)</t>
  </si>
  <si>
    <t>Субсидии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</si>
  <si>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75820202191020000151</t>
  </si>
  <si>
    <t>2525048 (1425048)</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</si>
  <si>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</si>
  <si>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75820202192020000151</t>
  </si>
  <si>
    <t>2525049 (1425049)</t>
  </si>
  <si>
    <t>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</si>
  <si>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75820202193020000151</t>
  </si>
  <si>
    <t>2535050 (1465050)</t>
  </si>
  <si>
    <t>Субсидии на поддержку экономически значимых региональных программ по развитию мясного скотоводства</t>
  </si>
  <si>
    <t>75820202194020000151</t>
  </si>
  <si>
    <t>Субсидии на развитие семейных животноводческих ферм в рамках подпрограммы "Поддержка малых форм хозяйствования"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</si>
  <si>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75820202197020000151</t>
  </si>
  <si>
    <t>2545054 (1415054)</t>
  </si>
  <si>
    <t>Субсидии на возмещение части процентной ставки по долгосрочным, среднесрочным и краткосрочным кредитам, взятым малыми формами хозяйствования, в рамках подпрограммы "Поддержка малых форм хозяйствования"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</si>
  <si>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75820202198020000151</t>
  </si>
  <si>
    <t>2545055 (1425055)</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</si>
  <si>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в рамках подпрограммы "Поддержка малых форм хозяйствования"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</si>
  <si>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75820202199020000151</t>
  </si>
  <si>
    <t>2545056</t>
  </si>
  <si>
    <t>Субсидии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</si>
  <si>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2575018 (14Б5018)</t>
  </si>
  <si>
    <t>Департамент образования и науки</t>
  </si>
  <si>
    <t>Субсидии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</si>
  <si>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Министерство образования и науки Российской Федерации</t>
  </si>
  <si>
    <t>75920202204020000151</t>
  </si>
  <si>
    <t>0225059 (0215059)</t>
  </si>
  <si>
    <t>п/п от 21.01.2015 № 35676</t>
  </si>
  <si>
    <t>п/п от 27.05.2015 № 272, от 16.07.2015 № 601</t>
  </si>
  <si>
    <t xml:space="preserve"> № 508 от 08.04.2015</t>
  </si>
  <si>
    <t>Субсидии на поощрение лучших учителей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</si>
  <si>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75920202067020000151</t>
  </si>
  <si>
    <t>0225088 (0225088)</t>
  </si>
  <si>
    <t>Субсидии на создание в общеобразовательных организациях, расположенных в сельской местности, условий для занятий физической культурой и спортом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</si>
  <si>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75920202215020000151</t>
  </si>
  <si>
    <t>0225097</t>
  </si>
  <si>
    <t>27.01.2015 п/п № 77658</t>
  </si>
  <si>
    <t>Субсидия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</si>
  <si>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75920202051020000151</t>
  </si>
  <si>
    <t>0265026 (0245026)</t>
  </si>
  <si>
    <t>п/п от  17.08.2015   № 379</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</si>
  <si>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</si>
  <si>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0415027</t>
  </si>
  <si>
    <t>21.01.2015 п/п № 77659</t>
  </si>
  <si>
    <t>п/п
от 21.08.2015 № 389
от 27.08.2015 № 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</si>
  <si>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</si>
  <si>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75920202173020000151</t>
  </si>
  <si>
    <t>0335082 (0655082)</t>
  </si>
  <si>
    <t>29.01.2015 п/п № 99135</t>
  </si>
  <si>
    <t>Минестерство образования и науки РФ</t>
  </si>
  <si>
    <t>0335082</t>
  </si>
  <si>
    <t>п/п от 25.06.2015 № 463</t>
  </si>
  <si>
    <t>Субсидии на модернизацию региональных систем общего образования</t>
  </si>
  <si>
    <t>75920202999020000151</t>
  </si>
  <si>
    <t>0225801</t>
  </si>
  <si>
    <t>Департамент труда и социального развития</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</si>
  <si>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</si>
  <si>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76020202172020000151</t>
  </si>
  <si>
    <t>0335084</t>
  </si>
  <si>
    <t>п/п 115856 от 30.01.15</t>
  </si>
  <si>
    <t>п/п 538 от 06.03.15, 25 от 12.03.15, 873 от 24.03.15, 40 от 08.04.15, 850 от 13.04.15, 918 от 15.04.15, 151 от 22.04.15, 639 от 15.05.15, 290 от 21.05.15, 12 от 29.05.15, 687 от 09.06.15, 756 от 18.06.15, 856 от 14.07.15, 435 от 15.07.15, 996 от 20.07.15, 908 от 29.07.15, 627 от 13.08.15, 361 от 19.08.15, 319 от 11.09.15</t>
  </si>
  <si>
    <t>76020202051020000151</t>
  </si>
  <si>
    <t>п/п 115861 от 30.01.15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</si>
  <si>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</si>
  <si>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76020202101020000151</t>
  </si>
  <si>
    <t>0715083</t>
  </si>
  <si>
    <t>п/п 115866, 115857 от 30.01.15</t>
  </si>
  <si>
    <t>п/п 301 от 19.03.15</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</si>
  <si>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"Содействие занятости населения"</t>
  </si>
  <si>
    <t>76020202046020000151</t>
  </si>
  <si>
    <t>п/п 359 от 24.04.15, п/п № 374231 от 30.09.2015</t>
  </si>
  <si>
    <t>Субсидии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</si>
  <si>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76020202118020000151</t>
  </si>
  <si>
    <t>Департамент здравоохранения</t>
  </si>
  <si>
    <t>Субсидии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</si>
  <si>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76120202241020000151</t>
  </si>
  <si>
    <t>0125070</t>
  </si>
  <si>
    <t>п/п № 638 от 20.05.2015</t>
  </si>
  <si>
    <t>Субсидии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</si>
  <si>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76120202093020000151</t>
  </si>
  <si>
    <t>0125074</t>
  </si>
  <si>
    <t>115679 от 30.01.2015</t>
  </si>
  <si>
    <t>п/п № 52 от 18.03.2015</t>
  </si>
  <si>
    <t>Субсидии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</si>
  <si>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76120202106020000151</t>
  </si>
  <si>
    <t>0125077</t>
  </si>
  <si>
    <t>п/п № 39 от 18.03.2015</t>
  </si>
  <si>
    <t>Субсидии на реализацию отдельных мероприятий государственной программы Российской Федерации "Развитие здравоохранения"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</si>
  <si>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76120202208020000151</t>
  </si>
  <si>
    <t>0125382</t>
  </si>
  <si>
    <t>п/п № 115674 от 30.01.2015</t>
  </si>
  <si>
    <t>Субсидии на закупки оборудования и расходных материалов для неонатального и аудиологического скрининга в рамках подпрограммы "Охрана здоровья матери и ребенка" государственной программы Российской Федерации "Развитие здравоохранения"</t>
  </si>
  <si>
    <t>76120202128020000151</t>
  </si>
  <si>
    <t>0125073</t>
  </si>
  <si>
    <t>п/п № 115675 от 30.01.2015</t>
  </si>
  <si>
    <t>Субсидии на мероприятия по пренатальной (дородовой) диагностике в рамках подпрограммы "Охрана здоровья матери и ребенка" государственной программы Российской Федерации "Развитие здравоохранения"</t>
  </si>
  <si>
    <t>76120202129020000151</t>
  </si>
  <si>
    <t>0125079</t>
  </si>
  <si>
    <t>п/п № 115676 от 30.01.2015</t>
  </si>
  <si>
    <t>Субсидии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</si>
  <si>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76120202161020000151</t>
  </si>
  <si>
    <t>0125075</t>
  </si>
  <si>
    <t>п/п № 115680 от 30.01.2015</t>
  </si>
  <si>
    <t>п/п № 521 от 04.03.2015</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</si>
  <si>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</si>
  <si>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76121902000020000151</t>
  </si>
  <si>
    <t>Департамент лесного хозяйства</t>
  </si>
  <si>
    <t>Субсидии на приобретение специализированной лесопожарной техники и оборудования в рамках подпрограммы "Охрана и защита лесов" государственной программы Российской Федерации "Развитие лесного хозяйства" на 2013 - 2020 годы</t>
  </si>
  <si>
    <t>76320202124020000151</t>
  </si>
  <si>
    <t>2915131</t>
  </si>
  <si>
    <t>Департамент физической культуры и спорта</t>
  </si>
  <si>
    <t xml:space="preserve"> Субсидия в целях софинансирования в 2015 году объектов капитального строительства, находящихся в государственной собственности субъектов Российской Федерации (муниципальной собственности)</t>
  </si>
  <si>
    <t>Министерство спорта Российской Федерации</t>
  </si>
  <si>
    <t>76420202077020000151</t>
  </si>
  <si>
    <t>0925095</t>
  </si>
  <si>
    <t>платежное поручение от 03.04.2015 № 672</t>
  </si>
  <si>
    <t>Субсидия на реализацию мероприятий по поэтапному внедрению Всероссийского физкультурно-спортивного комплекса "Готов к труду и обороне" (ГТО)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</si>
  <si>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76420202220020000151</t>
  </si>
  <si>
    <t>0915127</t>
  </si>
  <si>
    <t>п/п от 13.04.2015 № 87</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</si>
  <si>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</si>
  <si>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76420202133020000151</t>
  </si>
  <si>
    <t>1325081 (0925081)</t>
  </si>
  <si>
    <t>п/п от 16.03.2015 № 212</t>
  </si>
  <si>
    <t>Департамент по жилищно-коммунальному хозяйству и топливным ресурсам</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</si>
  <si>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Российской Федерации "Энергоэффективность и развитие энергетики"</t>
  </si>
  <si>
    <t>76820202210020000151</t>
  </si>
  <si>
    <t>3015013</t>
  </si>
  <si>
    <t>п/п от 22.01.2015 № 47366, от 02.02.2015 № 127919</t>
  </si>
  <si>
    <t>п/п от 15.05.2015 № 480</t>
  </si>
  <si>
    <t>Департамент по делам молодежи</t>
  </si>
  <si>
    <t>Субсидии на мероприятия подпрограммы "Обеспечение жильем молодых семей"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</si>
  <si>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77420202051020000151</t>
  </si>
  <si>
    <t>0545020 (0635020)</t>
  </si>
  <si>
    <t>уведомление по расчетам между бюджетами от 09.02.2015 № 069-20-774-37</t>
  </si>
  <si>
    <t>п/п от 19.08.2015 № 887</t>
  </si>
  <si>
    <t>п/п от 27.03.2015 № 198</t>
  </si>
  <si>
    <t>Департамент градостроительства</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</si>
  <si>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</si>
  <si>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77520202077020000151</t>
  </si>
  <si>
    <t>0125111</t>
  </si>
  <si>
    <t>Заявка на возврат от 29.01.2015 № 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</si>
  <si>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</si>
  <si>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77521902000020000151</t>
  </si>
  <si>
    <t>Заявка на возврат от 26.01.2015 № 7</t>
  </si>
  <si>
    <t>34Ж5214 (0665214)</t>
  </si>
  <si>
    <t>Заявка на возврат от 26.01.2015 № 10</t>
  </si>
  <si>
    <t>Департамент экономики и стратегического развития</t>
  </si>
  <si>
    <t>Субсидии на государственную поддержку малого и среднего предпринимательства, включая крестьянские (фермерские) хозяйства,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</si>
  <si>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Министерство экономического развития Российской Федерации</t>
  </si>
  <si>
    <t>78420202009020000151</t>
  </si>
  <si>
    <t>1525064 (1725064)</t>
  </si>
  <si>
    <t>п/п от 30.01.2015 г. № 115690</t>
  </si>
  <si>
    <t>п/п от 26.03.2015 г. № 427</t>
  </si>
  <si>
    <t>Департамент промышленности и транспорта</t>
  </si>
  <si>
    <t>Федеральное агентство морского и речного транспорта</t>
  </si>
  <si>
    <t>79421902000020000151</t>
  </si>
  <si>
    <t xml:space="preserve">дата, № и вид документа </t>
  </si>
  <si>
    <t>Дотации бюджетам субъектов Российской Федерации на выравнивание бюджетной обеспеченности</t>
  </si>
  <si>
    <t>75220201001020000151</t>
  </si>
  <si>
    <t>платежные поручения:16.01.2015 №673, 27.01.2015 №939, 12.02.2015 №37, 11.03.2015 №475, 13.04.2015 №775, 12.05.2015 № 65,  02.06.2015 №4, 02.07.2015 №391, 11.08.2015 №77, 11.09.2015 №974</t>
  </si>
  <si>
    <t xml:space="preserve"> Дотации на частичную компенсацию дополнительных расходов на повышение оплаты труда работников бюджетной сферы</t>
  </si>
  <si>
    <t>75220201003020000151</t>
  </si>
  <si>
    <t>платежные поручения:20.01.2015 №520, 25.02.2015 №521, 23.03.2015 №883, 21.04.2015 №483, 21.05.2015 №338,  22.06.2015 №575, 21.07.2015 №409, 21.08.2015 №454, 21.09.2015 №461</t>
  </si>
  <si>
    <t xml:space="preserve">Дотации бюджету Приморского края в целях обеспечения сбалансированности бюджета городского округа Большой Камень
</t>
  </si>
  <si>
    <t>платежные поручения:09.02.2015 №48, 21.04.2015 №301,  21.07.2015 №404</t>
  </si>
  <si>
    <t>Дотации бюджетам субъектов Российской Федерации , связанные с особым режимом безопасного функционирования закрытых административно-территориальных образований</t>
  </si>
  <si>
    <t>75220201007020000151</t>
  </si>
  <si>
    <t>платежные поручения:20.01.2015 №451, 05.02.2015 №348, 12.03.2015 №952, 08.04.2015 №271, 28.04.2015 №816,  02.06.2015 №976, 07.07.2015 №704, 04.08.2015 №851, 03.09.2015 №432</t>
  </si>
  <si>
    <t>Иные межбюджетные трансферты, всего</t>
  </si>
  <si>
    <t>(тыс. рублей)</t>
  </si>
  <si>
    <t xml:space="preserve">за  9 месяцев 2015 года  </t>
  </si>
  <si>
    <t>75820202051020000151 (поступили средства) 75820202085020000151 (утверждено в бюджете)</t>
  </si>
  <si>
    <t>Приложение 1 (9 мес. 2015)</t>
  </si>
  <si>
    <t>Приложение 1 (9 мес. 2015) (продолжение)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</si>
</sst>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0.0_р_."/>
    <numFmt numFmtId="165" formatCode="#,##0.0"/>
    <numFmt numFmtId="166" formatCode="0.0"/>
  </numFmts>
  <fonts count="25" x14ac:knownFonts="1">
    <font>
      <sz val="11"/>
      <color theme="1"/>
      <name val="Calibri"/>
      <family val="2"/>
      <scheme val="minor"/>
    </font>
    <font>
      <sz val="12"/>
      <color theme="1"/>
      <name val="Times New Roman"/>
      <family val="1"/>
      <charset val="204"/>
    </font>
    <font>
      <sz val="10"/>
      <name val="Times New Roman"/>
      <family val="1"/>
      <charset val="204"/>
    </font>
    <font>
      <sz val="10"/>
      <color theme="1"/>
      <name val="Times New Roman"/>
      <family val="1"/>
      <charset val="204"/>
    </font>
    <font>
      <sz val="11"/>
      <color theme="1"/>
      <name val="Times New Roman"/>
      <family val="2"/>
      <charset val="204"/>
    </font>
    <font>
      <sz val="10"/>
      <name val="Arial"/>
      <family val="2"/>
      <charset val="204"/>
    </font>
    <font>
      <sz val="10"/>
      <name val="Arial Cyr"/>
      <family val="2"/>
      <charset val="204"/>
    </font>
    <font>
      <b/>
      <sz val="12"/>
      <color theme="1"/>
      <name val="Times New Roman"/>
      <family val="1"/>
      <charset val="204"/>
    </font>
    <font>
      <sz val="12"/>
      <name val="Times New Roman"/>
      <family val="1"/>
      <charset val="204"/>
    </font>
    <font>
      <sz val="11"/>
      <color theme="1"/>
      <name val="Times New Roman"/>
      <family val="1"/>
      <charset val="204"/>
    </font>
    <font>
      <b/>
      <sz val="11"/>
      <color theme="1"/>
      <name val="Times New Roman"/>
      <family val="1"/>
      <charset val="204"/>
    </font>
    <font>
      <sz val="11"/>
      <name val="Times New Roman"/>
      <family val="1"/>
      <charset val="204"/>
    </font>
    <font>
      <b/>
      <sz val="12"/>
      <name val="Times New Roman"/>
      <family val="1"/>
      <charset val="204"/>
    </font>
    <font>
      <sz val="8"/>
      <name val="Arial Cyr"/>
    </font>
    <font>
      <sz val="11"/>
      <color theme="1"/>
      <name val="Calibri"/>
      <family val="2"/>
      <scheme val="minor"/>
    </font>
    <font>
      <b/>
      <sz val="10"/>
      <name val="Times New Roman"/>
      <family val="1"/>
      <charset val="204"/>
    </font>
    <font>
      <b/>
      <sz val="10"/>
      <color theme="1"/>
      <name val="Times New Roman"/>
      <family val="1"/>
      <charset val="204"/>
    </font>
    <font>
      <sz val="10"/>
      <name val="Arial Cyr"/>
      <charset val="204"/>
    </font>
    <font>
      <b/>
      <sz val="12"/>
      <color rgb="FF000000"/>
      <name val="Times New Roman"/>
      <family val="1"/>
      <charset val="204"/>
    </font>
    <font>
      <sz val="12"/>
      <color rgb="FF000000"/>
      <name val="Times New Roman"/>
      <family val="1"/>
      <charset val="204"/>
    </font>
    <font>
      <sz val="14"/>
      <name val="Times New Roman"/>
      <family val="1"/>
      <charset val="204"/>
    </font>
    <font>
      <u/>
      <sz val="14"/>
      <name val="Times New Roman"/>
      <family val="1"/>
      <charset val="204"/>
    </font>
    <font>
      <sz val="12"/>
      <color theme="1"/>
      <name val="Calibri"/>
      <family val="2"/>
      <scheme val="minor"/>
    </font>
    <font>
      <u/>
      <sz val="12"/>
      <color theme="1"/>
      <name val="Times New Roman"/>
      <family val="1"/>
      <charset val="204"/>
    </font>
    <font>
      <b/>
      <u/>
      <sz val="11"/>
      <color theme="1"/>
      <name val="Times New Roman"/>
      <family val="1"/>
      <charset val="204"/>
    </font>
  </fonts>
  <fills count="24">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2" tint="-9.9978637043366805E-2"/>
        <bgColor indexed="64"/>
      </patternFill>
    </fill>
    <fill>
      <patternFill patternType="solid">
        <fgColor rgb="FFCCFFFF"/>
        <bgColor indexed="64"/>
      </patternFill>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3" tint="0.79998168889431442"/>
        <bgColor indexed="64"/>
      </patternFill>
    </fill>
  </fills>
  <borders count="1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right/>
      <top/>
      <bottom style="thin">
        <color indexed="64"/>
      </bottom>
      <diagonal/>
    </border>
  </borders>
  <cellStyleXfs count="22">
    <xf numFmtId="0" fontId="0" fillId="0" borderId="0"/>
    <xf numFmtId="0" fontId="4" fillId="3" borderId="0" applyNumberFormat="0" applyBorder="0" applyAlignment="0" applyProtection="0"/>
    <xf numFmtId="0" fontId="4" fillId="5"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4" borderId="0" applyNumberFormat="0" applyBorder="0" applyAlignment="0" applyProtection="0"/>
    <xf numFmtId="0" fontId="4" fillId="6"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5" fillId="0" borderId="0"/>
    <xf numFmtId="4" fontId="6" fillId="0" borderId="3">
      <alignment horizontal="right"/>
    </xf>
    <xf numFmtId="0" fontId="4" fillId="2" borderId="1" applyNumberFormat="0" applyFont="0" applyAlignment="0" applyProtection="0"/>
    <xf numFmtId="0" fontId="13" fillId="0" borderId="8">
      <alignment horizontal="left" wrapText="1" indent="2"/>
    </xf>
    <xf numFmtId="0" fontId="13" fillId="0" borderId="8">
      <alignment horizontal="left" wrapText="1"/>
    </xf>
    <xf numFmtId="49" fontId="13" fillId="0" borderId="9">
      <alignment horizontal="center" wrapText="1"/>
    </xf>
    <xf numFmtId="4" fontId="13" fillId="0" borderId="9">
      <alignment horizontal="right" shrinkToFit="1"/>
    </xf>
    <xf numFmtId="43" fontId="14" fillId="0" borderId="0" applyFont="0" applyFill="0" applyBorder="0" applyAlignment="0" applyProtection="0"/>
    <xf numFmtId="0" fontId="17" fillId="0" borderId="0"/>
  </cellStyleXfs>
  <cellXfs count="196">
    <xf numFmtId="0" fontId="0" fillId="0" borderId="0" xfId="0"/>
    <xf numFmtId="0" fontId="1" fillId="0" borderId="0" xfId="0" applyFont="1" applyAlignment="1">
      <alignment wrapText="1"/>
    </xf>
    <xf numFmtId="0" fontId="1" fillId="0" borderId="0" xfId="0" applyFont="1" applyAlignment="1">
      <alignment horizontal="left" wrapText="1"/>
    </xf>
    <xf numFmtId="0" fontId="1" fillId="0" borderId="0" xfId="0" applyFont="1" applyAlignment="1"/>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15" borderId="3" xfId="0" applyFont="1" applyFill="1" applyBorder="1" applyAlignment="1">
      <alignment wrapText="1"/>
    </xf>
    <xf numFmtId="4" fontId="1" fillId="15" borderId="3" xfId="0" applyNumberFormat="1" applyFont="1" applyFill="1" applyBorder="1" applyAlignment="1">
      <alignment wrapText="1"/>
    </xf>
    <xf numFmtId="4" fontId="1" fillId="15" borderId="3" xfId="0" applyNumberFormat="1" applyFont="1" applyFill="1" applyBorder="1" applyAlignment="1">
      <alignment horizontal="left" wrapText="1"/>
    </xf>
    <xf numFmtId="0" fontId="1" fillId="0" borderId="3" xfId="0" applyFont="1" applyBorder="1" applyAlignment="1">
      <alignment wrapText="1"/>
    </xf>
    <xf numFmtId="4" fontId="2" fillId="17" borderId="3" xfId="0" applyNumberFormat="1" applyFont="1" applyFill="1" applyBorder="1" applyAlignment="1">
      <alignment horizontal="right" vertical="top" wrapText="1"/>
    </xf>
    <xf numFmtId="0" fontId="3" fillId="0" borderId="0" xfId="0" applyFont="1" applyAlignment="1">
      <alignment wrapText="1"/>
    </xf>
    <xf numFmtId="0" fontId="2" fillId="17" borderId="3" xfId="0" applyFont="1" applyFill="1" applyBorder="1" applyAlignment="1">
      <alignment horizontal="left" vertical="top" wrapText="1"/>
    </xf>
    <xf numFmtId="0" fontId="7" fillId="0" borderId="3" xfId="0" applyFont="1" applyBorder="1" applyAlignment="1">
      <alignment wrapText="1"/>
    </xf>
    <xf numFmtId="49" fontId="3" fillId="0" borderId="3" xfId="0" applyNumberFormat="1" applyFont="1" applyBorder="1" applyAlignment="1">
      <alignment horizontal="left" vertical="top" wrapText="1"/>
    </xf>
    <xf numFmtId="49" fontId="1" fillId="0" borderId="3" xfId="0" applyNumberFormat="1" applyFont="1" applyBorder="1" applyAlignment="1">
      <alignment horizontal="left" vertical="top" wrapText="1"/>
    </xf>
    <xf numFmtId="0" fontId="1" fillId="0" borderId="3" xfId="0" applyFont="1" applyBorder="1" applyAlignment="1">
      <alignment horizontal="left" vertical="top" wrapText="1"/>
    </xf>
    <xf numFmtId="0" fontId="8" fillId="17" borderId="3" xfId="0" applyFont="1" applyFill="1" applyBorder="1" applyAlignment="1">
      <alignment horizontal="left" vertical="top" wrapText="1"/>
    </xf>
    <xf numFmtId="0" fontId="7"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vertical="center" wrapText="1"/>
    </xf>
    <xf numFmtId="0" fontId="1" fillId="0" borderId="5" xfId="0" applyFont="1" applyBorder="1" applyAlignment="1">
      <alignment vertical="center" wrapText="1"/>
    </xf>
    <xf numFmtId="0" fontId="9" fillId="0" borderId="3" xfId="0" applyFont="1" applyBorder="1" applyAlignment="1">
      <alignment horizontal="left" vertical="top" wrapText="1"/>
    </xf>
    <xf numFmtId="4" fontId="7" fillId="20" borderId="3" xfId="0" applyNumberFormat="1" applyFont="1" applyFill="1" applyBorder="1" applyAlignment="1">
      <alignment wrapText="1"/>
    </xf>
    <xf numFmtId="0" fontId="1" fillId="0" borderId="3" xfId="0" applyFont="1" applyBorder="1" applyAlignment="1">
      <alignment horizontal="right" vertical="top" wrapText="1"/>
    </xf>
    <xf numFmtId="4" fontId="1" fillId="0" borderId="3" xfId="0" applyNumberFormat="1" applyFont="1" applyBorder="1" applyAlignment="1">
      <alignment horizontal="right" vertical="top" wrapText="1"/>
    </xf>
    <xf numFmtId="164" fontId="7" fillId="18" borderId="3" xfId="0" applyNumberFormat="1" applyFont="1" applyFill="1" applyBorder="1" applyAlignment="1">
      <alignment horizontal="right" vertical="top" wrapText="1"/>
    </xf>
    <xf numFmtId="164" fontId="1" fillId="0" borderId="3" xfId="0" applyNumberFormat="1" applyFont="1" applyBorder="1" applyAlignment="1">
      <alignment horizontal="right" vertical="top" wrapText="1"/>
    </xf>
    <xf numFmtId="0" fontId="8" fillId="0" borderId="3" xfId="0" applyFont="1" applyBorder="1" applyAlignment="1">
      <alignment horizontal="right" vertical="top" wrapText="1"/>
    </xf>
    <xf numFmtId="4" fontId="8" fillId="0" borderId="3" xfId="19" applyNumberFormat="1" applyFont="1" applyBorder="1" applyAlignment="1" applyProtection="1">
      <alignment horizontal="right" vertical="top" shrinkToFit="1"/>
    </xf>
    <xf numFmtId="0" fontId="3" fillId="0" borderId="3" xfId="0" applyFont="1" applyBorder="1" applyAlignment="1">
      <alignment horizontal="right" vertical="top" wrapText="1"/>
    </xf>
    <xf numFmtId="0" fontId="10" fillId="0" borderId="3" xfId="0" applyFont="1" applyBorder="1" applyAlignment="1">
      <alignment horizontal="left" vertical="top" wrapText="1"/>
    </xf>
    <xf numFmtId="4" fontId="12" fillId="18" borderId="3" xfId="0" applyNumberFormat="1" applyFont="1" applyFill="1" applyBorder="1" applyAlignment="1">
      <alignment horizontal="right" vertical="top" wrapText="1"/>
    </xf>
    <xf numFmtId="0" fontId="8" fillId="18" borderId="3" xfId="0" applyFont="1" applyFill="1" applyBorder="1" applyAlignment="1">
      <alignment horizontal="right" vertical="top" wrapText="1"/>
    </xf>
    <xf numFmtId="2" fontId="1" fillId="0" borderId="3" xfId="0" applyNumberFormat="1" applyFont="1" applyBorder="1" applyAlignment="1">
      <alignment wrapText="1"/>
    </xf>
    <xf numFmtId="43" fontId="1" fillId="18" borderId="3" xfId="20" applyFont="1" applyFill="1" applyBorder="1" applyAlignment="1">
      <alignment horizontal="center" vertical="center" wrapText="1"/>
    </xf>
    <xf numFmtId="2" fontId="1" fillId="18" borderId="3" xfId="0" applyNumberFormat="1" applyFont="1" applyFill="1" applyBorder="1" applyAlignment="1">
      <alignment horizontal="center" vertical="center" wrapText="1"/>
    </xf>
    <xf numFmtId="2" fontId="1" fillId="0" borderId="3" xfId="0" applyNumberFormat="1" applyFont="1" applyBorder="1" applyAlignment="1">
      <alignment horizontal="right" vertical="top" wrapText="1"/>
    </xf>
    <xf numFmtId="2" fontId="7" fillId="0" borderId="3" xfId="0" applyNumberFormat="1" applyFont="1" applyBorder="1" applyAlignment="1">
      <alignment horizontal="right" vertical="top" wrapText="1"/>
    </xf>
    <xf numFmtId="49" fontId="8" fillId="0" borderId="3" xfId="18" applyNumberFormat="1" applyFont="1" applyBorder="1" applyAlignment="1" applyProtection="1">
      <alignment horizontal="right" vertical="top" wrapText="1"/>
    </xf>
    <xf numFmtId="0" fontId="7" fillId="0" borderId="3" xfId="0" applyFont="1" applyBorder="1" applyAlignment="1">
      <alignment horizontal="left" vertical="top" wrapText="1"/>
    </xf>
    <xf numFmtId="0" fontId="8" fillId="18" borderId="3" xfId="0" applyFont="1" applyFill="1" applyBorder="1" applyAlignment="1">
      <alignment horizontal="left" vertical="top" wrapText="1"/>
    </xf>
    <xf numFmtId="0" fontId="1" fillId="18" borderId="3" xfId="0" applyFont="1" applyFill="1" applyBorder="1" applyAlignment="1">
      <alignment horizontal="left" vertical="top" wrapText="1"/>
    </xf>
    <xf numFmtId="0" fontId="7" fillId="0" borderId="3" xfId="0" applyFont="1" applyFill="1" applyBorder="1" applyAlignment="1">
      <alignment horizontal="left" vertical="top" wrapText="1"/>
    </xf>
    <xf numFmtId="0" fontId="1" fillId="0" borderId="3" xfId="0" applyFont="1" applyFill="1" applyBorder="1" applyAlignment="1">
      <alignment horizontal="left" vertical="top" wrapText="1"/>
    </xf>
    <xf numFmtId="4" fontId="1" fillId="0" borderId="0" xfId="0" applyNumberFormat="1" applyFont="1" applyAlignment="1">
      <alignment wrapText="1"/>
    </xf>
    <xf numFmtId="0" fontId="7" fillId="21" borderId="3" xfId="0" applyFont="1" applyFill="1" applyBorder="1" applyAlignment="1">
      <alignment wrapText="1"/>
    </xf>
    <xf numFmtId="4" fontId="12" fillId="21" borderId="3" xfId="0" applyNumberFormat="1" applyFont="1" applyFill="1" applyBorder="1" applyAlignment="1">
      <alignment horizontal="left" vertical="top" wrapText="1"/>
    </xf>
    <xf numFmtId="4" fontId="15" fillId="21" borderId="3" xfId="0" applyNumberFormat="1" applyFont="1" applyFill="1" applyBorder="1" applyAlignment="1">
      <alignment horizontal="right" vertical="top" wrapText="1"/>
    </xf>
    <xf numFmtId="4" fontId="3" fillId="0" borderId="3" xfId="0" applyNumberFormat="1" applyFont="1" applyFill="1" applyBorder="1" applyAlignment="1">
      <alignment horizontal="center" vertical="center" wrapText="1"/>
    </xf>
    <xf numFmtId="4" fontId="3" fillId="0" borderId="5" xfId="0" applyNumberFormat="1" applyFont="1" applyFill="1" applyBorder="1" applyAlignment="1">
      <alignment horizontal="center" vertical="center" wrapText="1"/>
    </xf>
    <xf numFmtId="0" fontId="8" fillId="0" borderId="3" xfId="16" applyNumberFormat="1" applyFont="1" applyBorder="1" applyAlignment="1" applyProtection="1">
      <alignment horizontal="left" vertical="top" wrapText="1"/>
    </xf>
    <xf numFmtId="0" fontId="8" fillId="0" borderId="3" xfId="17" applyNumberFormat="1" applyFont="1" applyBorder="1" applyAlignment="1" applyProtection="1">
      <alignment horizontal="left" vertical="top" wrapText="1"/>
    </xf>
    <xf numFmtId="4" fontId="3" fillId="0" borderId="0" xfId="0" applyNumberFormat="1" applyFont="1" applyFill="1" applyBorder="1" applyAlignment="1">
      <alignment horizontal="center" vertical="center" wrapText="1"/>
    </xf>
    <xf numFmtId="0" fontId="18" fillId="0" borderId="3" xfId="0" applyFont="1" applyBorder="1" applyAlignment="1">
      <alignment horizontal="left" vertical="top" wrapText="1"/>
    </xf>
    <xf numFmtId="4" fontId="9" fillId="0" borderId="3" xfId="0" applyNumberFormat="1" applyFont="1" applyBorder="1" applyAlignment="1">
      <alignment horizontal="center" vertical="center" wrapText="1"/>
    </xf>
    <xf numFmtId="0" fontId="8" fillId="0" borderId="3" xfId="13" applyNumberFormat="1" applyFont="1" applyBorder="1" applyAlignment="1">
      <alignment horizontal="left" vertical="top" wrapText="1"/>
    </xf>
    <xf numFmtId="4" fontId="1" fillId="0" borderId="0" xfId="0" applyNumberFormat="1" applyFont="1" applyAlignment="1">
      <alignment horizontal="left" vertical="top" wrapText="1"/>
    </xf>
    <xf numFmtId="0" fontId="1" fillId="0" borderId="0" xfId="0" applyFont="1" applyAlignment="1">
      <alignment horizontal="left" vertical="top" wrapText="1"/>
    </xf>
    <xf numFmtId="49" fontId="1" fillId="0" borderId="3" xfId="0" applyNumberFormat="1" applyFont="1" applyBorder="1" applyAlignment="1">
      <alignment wrapText="1"/>
    </xf>
    <xf numFmtId="4" fontId="1" fillId="18" borderId="3" xfId="0" applyNumberFormat="1" applyFont="1" applyFill="1" applyBorder="1" applyAlignment="1">
      <alignment wrapText="1"/>
    </xf>
    <xf numFmtId="4" fontId="8" fillId="18" borderId="3" xfId="0" applyNumberFormat="1" applyFont="1" applyFill="1" applyBorder="1" applyAlignment="1">
      <alignment horizontal="right" wrapText="1"/>
    </xf>
    <xf numFmtId="0" fontId="19" fillId="0" borderId="3" xfId="0" applyFont="1" applyBorder="1" applyAlignment="1">
      <alignment horizontal="left" vertical="top" wrapText="1"/>
    </xf>
    <xf numFmtId="0" fontId="9" fillId="0" borderId="0" xfId="0" applyFont="1" applyAlignment="1">
      <alignment horizontal="left" vertical="top" wrapText="1"/>
    </xf>
    <xf numFmtId="0" fontId="7" fillId="0" borderId="0" xfId="0" applyFont="1" applyAlignment="1">
      <alignment wrapText="1"/>
    </xf>
    <xf numFmtId="165" fontId="12" fillId="21" borderId="3" xfId="0" applyNumberFormat="1" applyFont="1" applyFill="1" applyBorder="1" applyAlignment="1">
      <alignment horizontal="right" vertical="top" wrapText="1"/>
    </xf>
    <xf numFmtId="165" fontId="7" fillId="0" borderId="3" xfId="0" applyNumberFormat="1" applyFont="1" applyBorder="1" applyAlignment="1">
      <alignment horizontal="right" vertical="top" wrapText="1"/>
    </xf>
    <xf numFmtId="165" fontId="8" fillId="17" borderId="3" xfId="0" applyNumberFormat="1" applyFont="1" applyFill="1" applyBorder="1" applyAlignment="1">
      <alignment horizontal="right" vertical="top" wrapText="1"/>
    </xf>
    <xf numFmtId="165" fontId="1" fillId="18" borderId="3" xfId="0" applyNumberFormat="1" applyFont="1" applyFill="1" applyBorder="1" applyAlignment="1">
      <alignment horizontal="center" vertical="center" wrapText="1"/>
    </xf>
    <xf numFmtId="165" fontId="12" fillId="18" borderId="3" xfId="0" applyNumberFormat="1" applyFont="1" applyFill="1" applyBorder="1" applyAlignment="1">
      <alignment horizontal="right" vertical="top" wrapText="1"/>
    </xf>
    <xf numFmtId="165" fontId="8" fillId="18" borderId="3" xfId="0" applyNumberFormat="1" applyFont="1" applyFill="1" applyBorder="1" applyAlignment="1">
      <alignment wrapText="1"/>
    </xf>
    <xf numFmtId="165" fontId="8" fillId="18" borderId="3" xfId="0" applyNumberFormat="1" applyFont="1" applyFill="1" applyBorder="1" applyAlignment="1">
      <alignment horizontal="right" vertical="top" wrapText="1"/>
    </xf>
    <xf numFmtId="165" fontId="12" fillId="17" borderId="3" xfId="0" applyNumberFormat="1" applyFont="1" applyFill="1" applyBorder="1" applyAlignment="1">
      <alignment horizontal="right" vertical="top" wrapText="1"/>
    </xf>
    <xf numFmtId="165" fontId="1" fillId="0" borderId="3" xfId="0" applyNumberFormat="1" applyFont="1" applyFill="1" applyBorder="1" applyAlignment="1">
      <alignment wrapText="1"/>
    </xf>
    <xf numFmtId="165" fontId="1" fillId="0" borderId="3" xfId="0" applyNumberFormat="1" applyFont="1" applyBorder="1" applyAlignment="1">
      <alignment wrapText="1"/>
    </xf>
    <xf numFmtId="165" fontId="1" fillId="0" borderId="3" xfId="0" applyNumberFormat="1" applyFont="1" applyBorder="1" applyAlignment="1">
      <alignment horizontal="right" vertical="top" wrapText="1"/>
    </xf>
    <xf numFmtId="165" fontId="8" fillId="0" borderId="3" xfId="0" applyNumberFormat="1" applyFont="1" applyFill="1" applyBorder="1" applyAlignment="1">
      <alignment horizontal="right" vertical="top" wrapText="1"/>
    </xf>
    <xf numFmtId="165" fontId="1" fillId="0" borderId="3" xfId="0" applyNumberFormat="1" applyFont="1" applyBorder="1" applyAlignment="1">
      <alignment horizontal="center" vertical="center" wrapText="1"/>
    </xf>
    <xf numFmtId="165" fontId="7" fillId="18" borderId="3" xfId="0" applyNumberFormat="1" applyFont="1" applyFill="1" applyBorder="1" applyAlignment="1">
      <alignment horizontal="right" vertical="top" wrapText="1"/>
    </xf>
    <xf numFmtId="165" fontId="1" fillId="18" borderId="3" xfId="0" applyNumberFormat="1" applyFont="1" applyFill="1" applyBorder="1" applyAlignment="1">
      <alignment wrapText="1"/>
    </xf>
    <xf numFmtId="165" fontId="1" fillId="18" borderId="3" xfId="0" applyNumberFormat="1" applyFont="1" applyFill="1" applyBorder="1" applyAlignment="1">
      <alignment horizontal="right" vertical="top" wrapText="1"/>
    </xf>
    <xf numFmtId="165" fontId="1" fillId="18" borderId="3" xfId="0" applyNumberFormat="1" applyFont="1" applyFill="1" applyBorder="1" applyAlignment="1">
      <alignment vertical="center" wrapText="1"/>
    </xf>
    <xf numFmtId="165" fontId="7" fillId="0" borderId="3" xfId="0" applyNumberFormat="1" applyFont="1" applyBorder="1" applyAlignment="1">
      <alignment wrapText="1"/>
    </xf>
    <xf numFmtId="165" fontId="15" fillId="16" borderId="3" xfId="0" applyNumberFormat="1" applyFont="1" applyFill="1" applyBorder="1" applyAlignment="1">
      <alignment horizontal="right" vertical="top" wrapText="1"/>
    </xf>
    <xf numFmtId="165" fontId="2" fillId="17" borderId="3" xfId="0" applyNumberFormat="1" applyFont="1" applyFill="1" applyBorder="1" applyAlignment="1">
      <alignment horizontal="right" vertical="top" wrapText="1"/>
    </xf>
    <xf numFmtId="165" fontId="12" fillId="18" borderId="3" xfId="0" applyNumberFormat="1" applyFont="1" applyFill="1" applyBorder="1" applyAlignment="1">
      <alignment wrapText="1"/>
    </xf>
    <xf numFmtId="165" fontId="8" fillId="18" borderId="3" xfId="19" applyNumberFormat="1" applyFont="1" applyFill="1" applyBorder="1" applyProtection="1">
      <alignment horizontal="right" shrinkToFit="1"/>
    </xf>
    <xf numFmtId="165" fontId="3" fillId="0" borderId="3" xfId="0" applyNumberFormat="1" applyFont="1" applyBorder="1" applyAlignment="1">
      <alignment wrapText="1"/>
    </xf>
    <xf numFmtId="165" fontId="3" fillId="0" borderId="3" xfId="0" applyNumberFormat="1" applyFont="1" applyFill="1" applyBorder="1" applyAlignment="1">
      <alignment wrapText="1"/>
    </xf>
    <xf numFmtId="165" fontId="1" fillId="0" borderId="0" xfId="0" applyNumberFormat="1" applyFont="1" applyAlignment="1">
      <alignment wrapText="1"/>
    </xf>
    <xf numFmtId="165" fontId="8" fillId="0" borderId="3" xfId="19" applyNumberFormat="1" applyFont="1" applyBorder="1" applyAlignment="1" applyProtection="1">
      <alignment horizontal="right" vertical="top" shrinkToFit="1"/>
    </xf>
    <xf numFmtId="165" fontId="8" fillId="0" borderId="3" xfId="0" applyNumberFormat="1" applyFont="1" applyBorder="1" applyAlignment="1">
      <alignment horizontal="right" vertical="top" wrapText="1"/>
    </xf>
    <xf numFmtId="165" fontId="8" fillId="18" borderId="3" xfId="19" applyNumberFormat="1" applyFont="1" applyFill="1" applyBorder="1" applyAlignment="1" applyProtection="1">
      <alignment horizontal="right" vertical="top" shrinkToFi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16" fillId="0" borderId="0" xfId="0" applyFont="1" applyAlignment="1">
      <alignment wrapText="1"/>
    </xf>
    <xf numFmtId="0" fontId="9" fillId="0" borderId="3" xfId="0" applyFont="1" applyBorder="1" applyAlignment="1">
      <alignment horizontal="center" vertical="center" wrapText="1"/>
    </xf>
    <xf numFmtId="0" fontId="3" fillId="0" borderId="0" xfId="0" applyFont="1" applyFill="1" applyAlignment="1">
      <alignment wrapText="1"/>
    </xf>
    <xf numFmtId="0" fontId="3" fillId="0" borderId="0" xfId="0" applyFont="1" applyBorder="1" applyAlignment="1">
      <alignment wrapText="1"/>
    </xf>
    <xf numFmtId="0" fontId="8" fillId="0" borderId="0" xfId="0" applyFont="1" applyAlignment="1">
      <alignment wrapText="1"/>
    </xf>
    <xf numFmtId="0" fontId="20" fillId="0" borderId="0" xfId="0" applyFont="1" applyAlignment="1">
      <alignment wrapText="1"/>
    </xf>
    <xf numFmtId="0" fontId="11" fillId="0" borderId="0" xfId="0" applyFont="1" applyAlignment="1">
      <alignment wrapText="1"/>
    </xf>
    <xf numFmtId="0" fontId="8" fillId="0" borderId="0" xfId="0" applyFont="1" applyAlignment="1"/>
    <xf numFmtId="0" fontId="2" fillId="0" borderId="0" xfId="0" applyFont="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15" fillId="0" borderId="0" xfId="0" applyFont="1" applyAlignment="1">
      <alignment wrapText="1"/>
    </xf>
    <xf numFmtId="0" fontId="8" fillId="0" borderId="3" xfId="0" applyFont="1" applyBorder="1" applyAlignment="1">
      <alignment wrapText="1"/>
    </xf>
    <xf numFmtId="4" fontId="8" fillId="0" borderId="3" xfId="0" applyNumberFormat="1" applyFont="1" applyBorder="1" applyAlignment="1">
      <alignment wrapText="1"/>
    </xf>
    <xf numFmtId="0" fontId="2" fillId="0" borderId="0" xfId="0" applyFont="1" applyAlignment="1">
      <alignment wrapText="1"/>
    </xf>
    <xf numFmtId="0" fontId="12" fillId="20" borderId="3" xfId="0" applyFont="1" applyFill="1" applyBorder="1" applyAlignment="1">
      <alignment wrapText="1"/>
    </xf>
    <xf numFmtId="4" fontId="12" fillId="20" borderId="3" xfId="0" applyNumberFormat="1" applyFont="1" applyFill="1" applyBorder="1" applyAlignment="1">
      <alignment wrapText="1"/>
    </xf>
    <xf numFmtId="0" fontId="3" fillId="0" borderId="0" xfId="0" applyFont="1"/>
    <xf numFmtId="0" fontId="9" fillId="0" borderId="0" xfId="0" applyFont="1"/>
    <xf numFmtId="0" fontId="9" fillId="0" borderId="0" xfId="0" applyFont="1" applyFill="1"/>
    <xf numFmtId="0" fontId="9" fillId="0" borderId="0" xfId="0" applyFont="1" applyAlignment="1">
      <alignment wrapText="1"/>
    </xf>
    <xf numFmtId="0" fontId="9" fillId="0" borderId="0" xfId="0" applyFont="1" applyAlignment="1">
      <alignment horizontal="center"/>
    </xf>
    <xf numFmtId="165" fontId="9" fillId="0" borderId="0" xfId="0" applyNumberFormat="1" applyFont="1" applyAlignment="1">
      <alignment horizontal="center"/>
    </xf>
    <xf numFmtId="0" fontId="9" fillId="0" borderId="0" xfId="0" applyFont="1" applyAlignment="1"/>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7" fillId="22" borderId="3" xfId="0" applyFont="1" applyFill="1" applyBorder="1" applyAlignment="1">
      <alignment wrapText="1"/>
    </xf>
    <xf numFmtId="165" fontId="7" fillId="22" borderId="3" xfId="0" applyNumberFormat="1" applyFont="1" applyFill="1" applyBorder="1" applyAlignment="1">
      <alignment horizontal="right" vertical="top" wrapText="1"/>
    </xf>
    <xf numFmtId="0" fontId="3" fillId="22" borderId="3" xfId="0" applyFont="1" applyFill="1" applyBorder="1" applyAlignment="1">
      <alignment horizontal="left" vertical="top" wrapText="1"/>
    </xf>
    <xf numFmtId="0" fontId="1" fillId="22" borderId="3" xfId="0" applyFont="1" applyFill="1" applyBorder="1" applyAlignment="1">
      <alignment wrapText="1"/>
    </xf>
    <xf numFmtId="166" fontId="12" fillId="20" borderId="3" xfId="0" applyNumberFormat="1" applyFont="1" applyFill="1" applyBorder="1" applyAlignment="1">
      <alignment horizontal="right" vertical="top" wrapText="1"/>
    </xf>
    <xf numFmtId="166" fontId="8" fillId="0" borderId="3" xfId="0" applyNumberFormat="1" applyFont="1" applyBorder="1" applyAlignment="1">
      <alignment horizontal="right" vertical="top" wrapText="1"/>
    </xf>
    <xf numFmtId="0" fontId="1" fillId="0" borderId="3" xfId="0" applyFont="1" applyBorder="1" applyAlignment="1">
      <alignment horizontal="center" vertical="center" wrapText="1"/>
    </xf>
    <xf numFmtId="0" fontId="7" fillId="21" borderId="3" xfId="0" applyFont="1" applyFill="1" applyBorder="1" applyAlignment="1">
      <alignment horizontal="left" vertical="top" wrapText="1"/>
    </xf>
    <xf numFmtId="49" fontId="1" fillId="0" borderId="3" xfId="0" applyNumberFormat="1" applyFont="1" applyBorder="1" applyAlignment="1">
      <alignment horizontal="right" vertical="top" wrapText="1"/>
    </xf>
    <xf numFmtId="49" fontId="1" fillId="18" borderId="3" xfId="0" applyNumberFormat="1" applyFont="1" applyFill="1" applyBorder="1" applyAlignment="1">
      <alignment horizontal="left" vertical="top" wrapText="1"/>
    </xf>
    <xf numFmtId="0" fontId="1" fillId="0" borderId="2" xfId="0" applyFont="1" applyBorder="1" applyAlignment="1">
      <alignment horizontal="left" vertical="top" wrapText="1"/>
    </xf>
    <xf numFmtId="0" fontId="12" fillId="18" borderId="3" xfId="0" applyFont="1" applyFill="1" applyBorder="1" applyAlignment="1">
      <alignment horizontal="left" vertical="top" wrapText="1"/>
    </xf>
    <xf numFmtId="49" fontId="19" fillId="0" borderId="3" xfId="0" applyNumberFormat="1" applyFont="1" applyFill="1" applyBorder="1" applyAlignment="1">
      <alignment wrapText="1"/>
    </xf>
    <xf numFmtId="0" fontId="7" fillId="0" borderId="3" xfId="0" applyFont="1" applyFill="1" applyBorder="1" applyAlignment="1">
      <alignment wrapText="1"/>
    </xf>
    <xf numFmtId="0" fontId="1" fillId="0" borderId="3" xfId="0" applyFont="1" applyFill="1" applyBorder="1" applyAlignment="1">
      <alignment wrapText="1"/>
    </xf>
    <xf numFmtId="0" fontId="8" fillId="17" borderId="3" xfId="0" applyFont="1" applyFill="1" applyBorder="1" applyAlignment="1">
      <alignment wrapText="1"/>
    </xf>
    <xf numFmtId="4" fontId="12" fillId="21" borderId="3" xfId="0" applyNumberFormat="1" applyFont="1" applyFill="1" applyBorder="1" applyAlignment="1">
      <alignment horizontal="right" vertical="top" wrapText="1"/>
    </xf>
    <xf numFmtId="0" fontId="7" fillId="22" borderId="3" xfId="0" applyFont="1" applyFill="1" applyBorder="1" applyAlignment="1">
      <alignment horizontal="left" vertical="top" wrapText="1"/>
    </xf>
    <xf numFmtId="0" fontId="7" fillId="0" borderId="0" xfId="0" applyFont="1" applyBorder="1" applyAlignment="1">
      <alignment horizontal="left" vertical="top" wrapText="1"/>
    </xf>
    <xf numFmtId="0" fontId="8" fillId="17" borderId="3" xfId="0" applyFont="1" applyFill="1" applyBorder="1" applyAlignment="1">
      <alignment vertical="top" wrapText="1"/>
    </xf>
    <xf numFmtId="49" fontId="8" fillId="17" borderId="3" xfId="0" applyNumberFormat="1" applyFont="1" applyFill="1" applyBorder="1" applyAlignment="1">
      <alignment horizontal="left" vertical="top" wrapText="1"/>
    </xf>
    <xf numFmtId="0" fontId="8" fillId="19" borderId="3" xfId="0" applyFont="1" applyFill="1" applyBorder="1" applyAlignment="1">
      <alignment horizontal="left" vertical="top" wrapText="1"/>
    </xf>
    <xf numFmtId="0" fontId="1" fillId="0" borderId="3" xfId="0" applyNumberFormat="1" applyFont="1" applyBorder="1" applyAlignment="1">
      <alignment horizontal="left" vertical="top" wrapText="1"/>
    </xf>
    <xf numFmtId="0" fontId="8" fillId="18" borderId="3" xfId="0" applyFont="1" applyFill="1" applyBorder="1" applyAlignment="1">
      <alignment vertical="top" wrapText="1"/>
    </xf>
    <xf numFmtId="49" fontId="8" fillId="18" borderId="3" xfId="0" applyNumberFormat="1" applyFont="1" applyFill="1" applyBorder="1" applyAlignment="1">
      <alignment horizontal="left" vertical="top" wrapText="1"/>
    </xf>
    <xf numFmtId="0" fontId="8" fillId="0" borderId="3" xfId="0" applyFont="1" applyBorder="1" applyAlignment="1">
      <alignment horizontal="left" vertical="top" wrapText="1"/>
    </xf>
    <xf numFmtId="0" fontId="8" fillId="17" borderId="7" xfId="0" applyFont="1" applyFill="1" applyBorder="1" applyAlignment="1">
      <alignment horizontal="left" vertical="top" wrapText="1"/>
    </xf>
    <xf numFmtId="0" fontId="1" fillId="0" borderId="3" xfId="0" applyFont="1" applyFill="1" applyBorder="1" applyAlignment="1">
      <alignment horizontal="left" vertical="center" wrapText="1"/>
    </xf>
    <xf numFmtId="0" fontId="1" fillId="22" borderId="3" xfId="0" applyFont="1" applyFill="1" applyBorder="1" applyAlignment="1">
      <alignment horizontal="left" vertical="top" wrapText="1"/>
    </xf>
    <xf numFmtId="0" fontId="16" fillId="23" borderId="3" xfId="0" applyFont="1" applyFill="1" applyBorder="1" applyAlignment="1">
      <alignment wrapText="1"/>
    </xf>
    <xf numFmtId="166" fontId="16" fillId="23" borderId="3" xfId="0" applyNumberFormat="1" applyFont="1" applyFill="1" applyBorder="1" applyAlignment="1">
      <alignment horizontal="right" vertical="top" wrapText="1"/>
    </xf>
    <xf numFmtId="0" fontId="7" fillId="23" borderId="3" xfId="0" applyFont="1" applyFill="1" applyBorder="1" applyAlignment="1">
      <alignment wrapText="1"/>
    </xf>
    <xf numFmtId="166" fontId="7" fillId="23" borderId="3" xfId="0" applyNumberFormat="1" applyFont="1" applyFill="1" applyBorder="1" applyAlignment="1">
      <alignment horizontal="right" vertical="top" wrapText="1"/>
    </xf>
    <xf numFmtId="166" fontId="1" fillId="0" borderId="3" xfId="0" applyNumberFormat="1" applyFont="1" applyBorder="1" applyAlignment="1">
      <alignment horizontal="right" vertical="top" wrapText="1"/>
    </xf>
    <xf numFmtId="166" fontId="7" fillId="18" borderId="3" xfId="0" applyNumberFormat="1" applyFont="1" applyFill="1" applyBorder="1" applyAlignment="1">
      <alignment horizontal="right" vertical="top" wrapText="1"/>
    </xf>
    <xf numFmtId="166" fontId="1" fillId="18" borderId="3" xfId="0" applyNumberFormat="1" applyFont="1" applyFill="1" applyBorder="1" applyAlignment="1">
      <alignment horizontal="right" vertical="top" wrapText="1"/>
    </xf>
    <xf numFmtId="166" fontId="8" fillId="18" borderId="3" xfId="19" applyNumberFormat="1" applyFont="1" applyFill="1" applyBorder="1" applyAlignment="1" applyProtection="1">
      <alignment horizontal="right" vertical="top" shrinkToFit="1"/>
    </xf>
    <xf numFmtId="166" fontId="1" fillId="0" borderId="3" xfId="0" applyNumberFormat="1" applyFont="1" applyBorder="1" applyAlignment="1">
      <alignment horizontal="right" vertical="top"/>
    </xf>
    <xf numFmtId="164" fontId="3" fillId="18" borderId="3" xfId="0" applyNumberFormat="1" applyFont="1" applyFill="1" applyBorder="1" applyAlignment="1">
      <alignment horizontal="right" vertical="top" wrapText="1"/>
    </xf>
    <xf numFmtId="4" fontId="15" fillId="18" borderId="3" xfId="0" applyNumberFormat="1" applyFont="1" applyFill="1" applyBorder="1" applyAlignment="1">
      <alignment horizontal="right" vertical="top" wrapText="1"/>
    </xf>
    <xf numFmtId="0" fontId="2" fillId="18" borderId="3" xfId="0" applyFont="1" applyFill="1" applyBorder="1" applyAlignment="1">
      <alignment horizontal="right" vertical="top" wrapText="1"/>
    </xf>
    <xf numFmtId="0" fontId="3" fillId="18" borderId="3" xfId="0" applyFont="1" applyFill="1" applyBorder="1" applyAlignment="1">
      <alignment horizontal="right" vertical="top" wrapText="1"/>
    </xf>
    <xf numFmtId="0" fontId="16" fillId="0" borderId="3" xfId="0" applyFont="1" applyBorder="1" applyAlignment="1">
      <alignment horizontal="right" vertical="top" wrapText="1"/>
    </xf>
    <xf numFmtId="0" fontId="16" fillId="0" borderId="3" xfId="0" applyFont="1" applyFill="1" applyBorder="1" applyAlignment="1">
      <alignment horizontal="right" vertical="top" wrapText="1"/>
    </xf>
    <xf numFmtId="0" fontId="3" fillId="0" borderId="3" xfId="0" applyFont="1" applyFill="1" applyBorder="1" applyAlignment="1">
      <alignment horizontal="right" vertical="top" wrapText="1"/>
    </xf>
    <xf numFmtId="43" fontId="16" fillId="0" borderId="3" xfId="0" applyNumberFormat="1" applyFont="1" applyFill="1" applyBorder="1" applyAlignment="1">
      <alignment horizontal="right" vertical="top" wrapText="1"/>
    </xf>
    <xf numFmtId="4" fontId="3" fillId="18" borderId="3" xfId="0" applyNumberFormat="1" applyFont="1" applyFill="1" applyBorder="1" applyAlignment="1">
      <alignment horizontal="right" wrapText="1"/>
    </xf>
    <xf numFmtId="0" fontId="2" fillId="0" borderId="3" xfId="17" applyNumberFormat="1" applyFont="1" applyBorder="1" applyAlignment="1" applyProtection="1">
      <alignment horizontal="right" vertical="top" wrapText="1"/>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alignment horizontal="center"/>
    </xf>
    <xf numFmtId="0" fontId="23" fillId="0" borderId="0" xfId="0" applyFont="1" applyAlignment="1">
      <alignment horizont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1" xfId="0" applyFont="1" applyBorder="1" applyAlignment="1">
      <alignment horizontal="right" wrapText="1"/>
    </xf>
    <xf numFmtId="0" fontId="3"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6" xfId="0" applyFont="1" applyBorder="1" applyAlignment="1">
      <alignment horizontal="center" vertical="center" wrapText="1"/>
    </xf>
    <xf numFmtId="0" fontId="8" fillId="0" borderId="3" xfId="0" applyFont="1" applyBorder="1" applyAlignment="1">
      <alignment horizontal="center" vertical="center" wrapText="1"/>
    </xf>
    <xf numFmtId="0" fontId="11" fillId="0" borderId="11" xfId="0" applyFont="1" applyBorder="1" applyAlignment="1">
      <alignment horizontal="right" wrapText="1"/>
    </xf>
    <xf numFmtId="0" fontId="20" fillId="0" borderId="0" xfId="0" applyFont="1" applyAlignment="1">
      <alignment horizontal="center"/>
    </xf>
    <xf numFmtId="0" fontId="21" fillId="0" borderId="0" xfId="0" applyFont="1" applyAlignment="1">
      <alignment horizontal="center"/>
    </xf>
    <xf numFmtId="0" fontId="9" fillId="0" borderId="0" xfId="0" applyFont="1" applyAlignment="1">
      <alignment horizontal="center"/>
    </xf>
    <xf numFmtId="0" fontId="24" fillId="0" borderId="0" xfId="0" applyFont="1" applyAlignment="1">
      <alignment horizontal="center"/>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1" xfId="0" applyFont="1" applyBorder="1" applyAlignment="1">
      <alignment horizontal="right" wrapText="1"/>
    </xf>
    <xf numFmtId="0" fontId="1" fillId="0" borderId="0" xfId="0" applyFont="1" applyAlignment="1">
      <alignment horizontal="right" wrapText="1"/>
    </xf>
  </cellXfs>
  <cellStyles count="22">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xl35" xfId="17"/>
    <cellStyle name="xl37" xfId="16"/>
    <cellStyle name="xl56" xfId="18"/>
    <cellStyle name="xl66" xfId="19"/>
    <cellStyle name="Обычный" xfId="0" builtinId="0"/>
    <cellStyle name="Обычный 2" xfId="13"/>
    <cellStyle name="Обычный 2 2" xfId="14"/>
    <cellStyle name="Обычный 4" xfId="21"/>
    <cellStyle name="Примечание 2" xfId="15"/>
    <cellStyle name="Финансовый" xfId="20"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
  <sheetViews>
    <sheetView zoomScale="75" zoomScaleNormal="75" workbookViewId="0">
      <pane xSplit="1" ySplit="9" topLeftCell="B10" activePane="bottomRight" state="frozen"/>
      <selection pane="topRight" activeCell="B1" sqref="B1"/>
      <selection pane="bottomLeft" activeCell="A10" sqref="A10"/>
      <selection pane="bottomRight" activeCell="N10" sqref="N10"/>
    </sheetView>
  </sheetViews>
  <sheetFormatPr defaultRowHeight="15" x14ac:dyDescent="0.25"/>
  <cols>
    <col min="1" max="1" width="34.42578125" style="116" customWidth="1"/>
    <col min="2" max="2" width="12" style="116" customWidth="1"/>
    <col min="3" max="4" width="11.85546875" style="116" customWidth="1"/>
    <col min="5" max="5" width="13.85546875" style="116" customWidth="1"/>
    <col min="6" max="6" width="12.85546875" style="116" customWidth="1"/>
    <col min="7" max="7" width="15.140625" style="116" customWidth="1"/>
    <col min="8" max="8" width="15.28515625" style="116" customWidth="1"/>
    <col min="9" max="9" width="13.42578125" style="116" customWidth="1"/>
    <col min="10" max="10" width="12.7109375" style="116" customWidth="1"/>
    <col min="11" max="11" width="12.42578125" style="116" customWidth="1"/>
    <col min="12" max="12" width="16" style="116" customWidth="1"/>
    <col min="13" max="13" width="13" style="116" customWidth="1"/>
    <col min="14" max="14" width="15" style="116" customWidth="1"/>
    <col min="15" max="16384" width="9.140625" style="116"/>
  </cols>
  <sheetData>
    <row r="1" spans="1:14" s="118" customFormat="1" ht="47.25" x14ac:dyDescent="0.25">
      <c r="N1" s="1" t="s">
        <v>508</v>
      </c>
    </row>
    <row r="2" spans="1:14" s="118" customFormat="1" x14ac:dyDescent="0.25">
      <c r="A2" s="188" t="s">
        <v>0</v>
      </c>
      <c r="B2" s="188"/>
      <c r="C2" s="188"/>
      <c r="D2" s="188"/>
      <c r="E2" s="188"/>
      <c r="F2" s="188"/>
      <c r="G2" s="188"/>
      <c r="H2" s="188"/>
      <c r="I2" s="188"/>
      <c r="J2" s="188"/>
      <c r="K2" s="188"/>
      <c r="L2" s="188"/>
      <c r="M2" s="188"/>
      <c r="N2" s="188"/>
    </row>
    <row r="3" spans="1:14" s="118" customFormat="1" x14ac:dyDescent="0.25">
      <c r="A3" s="189" t="s">
        <v>1</v>
      </c>
      <c r="B3" s="189"/>
      <c r="C3" s="189"/>
      <c r="D3" s="189"/>
      <c r="E3" s="189"/>
      <c r="F3" s="189"/>
      <c r="G3" s="189"/>
      <c r="H3" s="189"/>
      <c r="I3" s="189"/>
      <c r="J3" s="189"/>
      <c r="K3" s="189"/>
      <c r="L3" s="189"/>
      <c r="M3" s="189"/>
      <c r="N3" s="189"/>
    </row>
    <row r="4" spans="1:14" s="118" customFormat="1" x14ac:dyDescent="0.25">
      <c r="A4" s="119"/>
      <c r="B4" s="120"/>
      <c r="C4" s="120"/>
      <c r="D4" s="119"/>
      <c r="E4" s="119"/>
      <c r="F4" s="119"/>
      <c r="G4" s="119"/>
      <c r="H4" s="119"/>
      <c r="I4" s="119"/>
      <c r="J4" s="119"/>
      <c r="K4" s="119"/>
      <c r="L4" s="119"/>
      <c r="M4" s="120"/>
      <c r="N4" s="120"/>
    </row>
    <row r="5" spans="1:14" s="118" customFormat="1" ht="30" customHeight="1" x14ac:dyDescent="0.25">
      <c r="A5" s="121"/>
      <c r="B5" s="121"/>
      <c r="M5" s="194" t="s">
        <v>505</v>
      </c>
      <c r="N5" s="194"/>
    </row>
    <row r="6" spans="1:14" s="122" customFormat="1" ht="15" customHeight="1" x14ac:dyDescent="0.25">
      <c r="A6" s="190" t="s">
        <v>2</v>
      </c>
      <c r="B6" s="190" t="s">
        <v>3</v>
      </c>
      <c r="C6" s="190" t="s">
        <v>4</v>
      </c>
      <c r="D6" s="190" t="s">
        <v>5</v>
      </c>
      <c r="E6" s="193" t="s">
        <v>6</v>
      </c>
      <c r="F6" s="193"/>
      <c r="G6" s="193"/>
      <c r="H6" s="190" t="s">
        <v>7</v>
      </c>
      <c r="I6" s="193" t="s">
        <v>8</v>
      </c>
      <c r="J6" s="193"/>
      <c r="K6" s="193"/>
      <c r="L6" s="193"/>
      <c r="M6" s="190" t="s">
        <v>9</v>
      </c>
      <c r="N6" s="190" t="s">
        <v>205</v>
      </c>
    </row>
    <row r="7" spans="1:14" s="122" customFormat="1" ht="54" customHeight="1" x14ac:dyDescent="0.25">
      <c r="A7" s="191"/>
      <c r="B7" s="191"/>
      <c r="C7" s="191"/>
      <c r="D7" s="191"/>
      <c r="E7" s="193" t="s">
        <v>10</v>
      </c>
      <c r="F7" s="193" t="s">
        <v>11</v>
      </c>
      <c r="G7" s="193"/>
      <c r="H7" s="191"/>
      <c r="I7" s="193" t="s">
        <v>12</v>
      </c>
      <c r="J7" s="193"/>
      <c r="K7" s="181" t="s">
        <v>281</v>
      </c>
      <c r="L7" s="181"/>
      <c r="M7" s="191"/>
      <c r="N7" s="191"/>
    </row>
    <row r="8" spans="1:14" s="122" customFormat="1" ht="45" x14ac:dyDescent="0.25">
      <c r="A8" s="192"/>
      <c r="B8" s="192"/>
      <c r="C8" s="192"/>
      <c r="D8" s="192"/>
      <c r="E8" s="193"/>
      <c r="F8" s="99" t="s">
        <v>14</v>
      </c>
      <c r="G8" s="99" t="s">
        <v>16</v>
      </c>
      <c r="H8" s="192"/>
      <c r="I8" s="99" t="s">
        <v>14</v>
      </c>
      <c r="J8" s="99" t="s">
        <v>16</v>
      </c>
      <c r="K8" s="99" t="s">
        <v>14</v>
      </c>
      <c r="L8" s="99" t="s">
        <v>16</v>
      </c>
      <c r="M8" s="192"/>
      <c r="N8" s="192"/>
    </row>
    <row r="9" spans="1:14" s="122" customFormat="1" x14ac:dyDescent="0.25">
      <c r="A9" s="123">
        <v>1</v>
      </c>
      <c r="B9" s="123">
        <v>2</v>
      </c>
      <c r="C9" s="123">
        <v>3</v>
      </c>
      <c r="D9" s="123">
        <v>4</v>
      </c>
      <c r="E9" s="99">
        <v>5</v>
      </c>
      <c r="F9" s="99">
        <v>6</v>
      </c>
      <c r="G9" s="123">
        <v>7</v>
      </c>
      <c r="H9" s="123">
        <v>8</v>
      </c>
      <c r="I9" s="99">
        <v>9</v>
      </c>
      <c r="J9" s="99">
        <v>10</v>
      </c>
      <c r="K9" s="99">
        <v>11</v>
      </c>
      <c r="L9" s="99">
        <v>12</v>
      </c>
      <c r="M9" s="123">
        <v>13</v>
      </c>
      <c r="N9" s="123">
        <v>14</v>
      </c>
    </row>
    <row r="10" spans="1:14" s="118" customFormat="1" ht="24" customHeight="1" x14ac:dyDescent="0.25">
      <c r="A10" s="33" t="s">
        <v>282</v>
      </c>
      <c r="B10" s="158"/>
      <c r="C10" s="158"/>
      <c r="D10" s="158"/>
      <c r="E10" s="158">
        <f>Дотации!E9+Субсидии!E9+'иные межбюджетные'!E9+субвенции!E10</f>
        <v>2506026.6965300003</v>
      </c>
      <c r="F10" s="158">
        <f>Дотации!F9+Субсидии!F9+'иные межбюджетные'!F9+субвенции!F10</f>
        <v>2523956.6833500001</v>
      </c>
      <c r="G10" s="158"/>
      <c r="H10" s="158">
        <f>Дотации!H9+Субсидии!H9+'иные межбюджетные'!H9+субвенции!H10</f>
        <v>18683304.039799999</v>
      </c>
      <c r="I10" s="158">
        <f>Дотации!I9+Субсидии!I9+'иные межбюджетные'!I9+субвенции!I10</f>
        <v>14933465.117000002</v>
      </c>
      <c r="J10" s="158"/>
      <c r="K10" s="158">
        <f>Дотации!K9+Субсидии!K9+'иные межбюджетные'!K9+субвенции!K10</f>
        <v>2018169.5736</v>
      </c>
      <c r="L10" s="158"/>
      <c r="M10" s="158">
        <f>Дотации!M9+Субсидии!M9+'иные межбюджетные'!M9+субвенции!M10</f>
        <v>13255316.465600001</v>
      </c>
      <c r="N10" s="158">
        <f>Дотации!N9+Субсидии!N9+'иные межбюджетные'!N9+субвенции!N10</f>
        <v>3678388.2381799994</v>
      </c>
    </row>
    <row r="11" spans="1:14" s="118" customFormat="1" ht="24" customHeight="1" x14ac:dyDescent="0.25">
      <c r="A11" s="17" t="s">
        <v>283</v>
      </c>
      <c r="B11" s="157"/>
      <c r="C11" s="157"/>
      <c r="D11" s="157"/>
      <c r="E11" s="157"/>
      <c r="F11" s="157"/>
      <c r="G11" s="157"/>
      <c r="H11" s="157"/>
      <c r="I11" s="157"/>
      <c r="J11" s="157"/>
      <c r="K11" s="157"/>
      <c r="L11" s="157"/>
      <c r="M11" s="157"/>
      <c r="N11" s="157"/>
    </row>
    <row r="12" spans="1:14" s="118" customFormat="1" ht="18.75" customHeight="1" x14ac:dyDescent="0.25">
      <c r="A12" s="17" t="s">
        <v>284</v>
      </c>
      <c r="B12" s="157"/>
      <c r="C12" s="157"/>
      <c r="D12" s="157"/>
      <c r="E12" s="157">
        <f>Дотации!E9</f>
        <v>0</v>
      </c>
      <c r="F12" s="157">
        <f>Дотации!F9</f>
        <v>0</v>
      </c>
      <c r="G12" s="157"/>
      <c r="H12" s="157">
        <f>Дотации!H9</f>
        <v>8095710.2000000002</v>
      </c>
      <c r="I12" s="157">
        <f>Дотации!I9</f>
        <v>6201708.4000000004</v>
      </c>
      <c r="J12" s="157"/>
      <c r="K12" s="157">
        <f>Дотации!K9</f>
        <v>0</v>
      </c>
      <c r="L12" s="157"/>
      <c r="M12" s="157">
        <f>Дотации!M9</f>
        <v>6201708.4000000004</v>
      </c>
      <c r="N12" s="157">
        <f>Дотации!N9</f>
        <v>0</v>
      </c>
    </row>
    <row r="13" spans="1:14" s="118" customFormat="1" ht="20.25" customHeight="1" x14ac:dyDescent="0.25">
      <c r="A13" s="17" t="s">
        <v>285</v>
      </c>
      <c r="B13" s="157"/>
      <c r="C13" s="157"/>
      <c r="D13" s="157"/>
      <c r="E13" s="157">
        <f>Субсидии!E9</f>
        <v>1749794.2995500001</v>
      </c>
      <c r="F13" s="157">
        <f>Субсидии!F9</f>
        <v>1764754.8</v>
      </c>
      <c r="G13" s="157"/>
      <c r="H13" s="157">
        <f>Субсидии!H9</f>
        <v>3864309.4</v>
      </c>
      <c r="I13" s="157">
        <f>Субсидии!I9</f>
        <v>2820176.9999999995</v>
      </c>
      <c r="J13" s="157"/>
      <c r="K13" s="157">
        <f>Субсидии!K9</f>
        <v>1391525.4066000001</v>
      </c>
      <c r="L13" s="157"/>
      <c r="M13" s="157">
        <f>Субсидии!M9</f>
        <v>2393448.5795999998</v>
      </c>
      <c r="N13" s="157">
        <f>Субсидии!N9</f>
        <v>1803293.3265500003</v>
      </c>
    </row>
    <row r="14" spans="1:14" ht="19.5" customHeight="1" x14ac:dyDescent="0.25">
      <c r="A14" s="17" t="s">
        <v>22</v>
      </c>
      <c r="B14" s="161"/>
      <c r="C14" s="161"/>
      <c r="D14" s="161"/>
      <c r="E14" s="161">
        <f>субвенции!E10</f>
        <v>84590.154410000003</v>
      </c>
      <c r="F14" s="161">
        <f>субвенции!F10</f>
        <v>86199.806080000009</v>
      </c>
      <c r="G14" s="161"/>
      <c r="H14" s="161">
        <f>субвенции!H10</f>
        <v>4210437.72</v>
      </c>
      <c r="I14" s="161">
        <f>субвенции!I10</f>
        <v>3460831.9420000007</v>
      </c>
      <c r="J14" s="161"/>
      <c r="K14" s="161">
        <f>субвенции!K10</f>
        <v>1828.3209999999999</v>
      </c>
      <c r="L14" s="161"/>
      <c r="M14" s="161">
        <f>субвенции!M10</f>
        <v>3301363.6030000001</v>
      </c>
      <c r="N14" s="161">
        <f>субвенции!N10</f>
        <v>159687.00832999987</v>
      </c>
    </row>
    <row r="15" spans="1:14" ht="31.5" customHeight="1" x14ac:dyDescent="0.25">
      <c r="A15" s="17" t="s">
        <v>504</v>
      </c>
      <c r="B15" s="161"/>
      <c r="C15" s="161"/>
      <c r="D15" s="161"/>
      <c r="E15" s="161">
        <f>'иные межбюджетные'!E9</f>
        <v>671642.24257</v>
      </c>
      <c r="F15" s="161">
        <f>'иные межбюджетные'!F9</f>
        <v>673002.07726999989</v>
      </c>
      <c r="G15" s="161"/>
      <c r="H15" s="161">
        <f>'иные межбюджетные'!H9</f>
        <v>2512846.7198000005</v>
      </c>
      <c r="I15" s="161">
        <f>'иные межбюджетные'!I9</f>
        <v>2450747.7750000004</v>
      </c>
      <c r="J15" s="161"/>
      <c r="K15" s="161">
        <f>'иные межбюджетные'!K9</f>
        <v>624815.8459999999</v>
      </c>
      <c r="L15" s="161"/>
      <c r="M15" s="161">
        <f>'иные межбюджетные'!M9</f>
        <v>1358795.8829999997</v>
      </c>
      <c r="N15" s="161">
        <f>'иные межбюджетные'!N9</f>
        <v>1715407.9032999997</v>
      </c>
    </row>
  </sheetData>
  <mergeCells count="16">
    <mergeCell ref="A2:N2"/>
    <mergeCell ref="A3:N3"/>
    <mergeCell ref="A6:A8"/>
    <mergeCell ref="B6:B8"/>
    <mergeCell ref="C6:C8"/>
    <mergeCell ref="D6:D8"/>
    <mergeCell ref="E6:G6"/>
    <mergeCell ref="H6:H8"/>
    <mergeCell ref="I6:L6"/>
    <mergeCell ref="M6:M8"/>
    <mergeCell ref="N6:N8"/>
    <mergeCell ref="E7:E8"/>
    <mergeCell ref="F7:G7"/>
    <mergeCell ref="I7:J7"/>
    <mergeCell ref="K7:L7"/>
    <mergeCell ref="M5:N5"/>
  </mergeCells>
  <pageMargins left="0.7" right="0.7" top="0.75" bottom="0.75" header="0.3" footer="0.3"/>
  <pageSetup paperSize="8"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
  <sheetViews>
    <sheetView workbookViewId="0">
      <selection activeCell="O8" sqref="O8"/>
    </sheetView>
  </sheetViews>
  <sheetFormatPr defaultRowHeight="15" x14ac:dyDescent="0.25"/>
  <cols>
    <col min="1" max="1" width="34" style="115" customWidth="1"/>
    <col min="2" max="2" width="12.85546875" style="115" customWidth="1"/>
    <col min="3" max="3" width="23.5703125" style="115" customWidth="1"/>
    <col min="4" max="4" width="10.28515625" style="115" customWidth="1"/>
    <col min="5" max="5" width="15.28515625" style="116" customWidth="1"/>
    <col min="6" max="6" width="12.85546875" style="116" customWidth="1"/>
    <col min="7" max="7" width="12" style="116" customWidth="1"/>
    <col min="8" max="8" width="17.7109375" style="116" customWidth="1"/>
    <col min="9" max="9" width="18" style="116" customWidth="1"/>
    <col min="10" max="10" width="21" style="115" customWidth="1"/>
    <col min="11" max="11" width="14.42578125" style="116" customWidth="1"/>
    <col min="12" max="12" width="15.85546875" style="116" customWidth="1"/>
    <col min="13" max="13" width="14" style="116" customWidth="1"/>
    <col min="14" max="14" width="14.85546875" style="117" customWidth="1"/>
    <col min="15" max="16384" width="9.140625" style="115"/>
  </cols>
  <sheetData>
    <row r="1" spans="1:14" ht="39" customHeight="1" x14ac:dyDescent="0.25">
      <c r="M1" s="195" t="s">
        <v>509</v>
      </c>
      <c r="N1" s="195"/>
    </row>
    <row r="2" spans="1:14" s="103" customFormat="1" ht="18.75" x14ac:dyDescent="0.3">
      <c r="A2" s="186" t="s">
        <v>0</v>
      </c>
      <c r="B2" s="186"/>
      <c r="C2" s="186"/>
      <c r="D2" s="186"/>
      <c r="E2" s="186"/>
      <c r="F2" s="186"/>
      <c r="G2" s="186"/>
      <c r="H2" s="186"/>
      <c r="I2" s="186"/>
      <c r="J2" s="186"/>
      <c r="K2" s="186"/>
      <c r="L2" s="186"/>
      <c r="M2" s="186"/>
      <c r="N2" s="186"/>
    </row>
    <row r="3" spans="1:14" s="103" customFormat="1" ht="18.75" x14ac:dyDescent="0.3">
      <c r="A3" s="187" t="s">
        <v>506</v>
      </c>
      <c r="B3" s="187"/>
      <c r="C3" s="187"/>
      <c r="D3" s="187"/>
      <c r="E3" s="187"/>
      <c r="F3" s="187"/>
      <c r="G3" s="187"/>
      <c r="H3" s="187"/>
      <c r="I3" s="187"/>
      <c r="J3" s="187"/>
      <c r="K3" s="187"/>
      <c r="L3" s="187"/>
      <c r="M3" s="187"/>
      <c r="N3" s="187"/>
    </row>
    <row r="4" spans="1:14" s="102" customFormat="1" ht="15.75" x14ac:dyDescent="0.25">
      <c r="A4" s="105"/>
      <c r="B4" s="105"/>
      <c r="E4" s="104"/>
      <c r="F4" s="104"/>
      <c r="G4" s="104"/>
      <c r="H4" s="104"/>
      <c r="I4" s="104"/>
      <c r="K4" s="104"/>
      <c r="L4" s="104"/>
      <c r="M4" s="185" t="s">
        <v>505</v>
      </c>
      <c r="N4" s="185"/>
    </row>
    <row r="5" spans="1:14" s="106" customFormat="1" ht="28.5" customHeight="1" x14ac:dyDescent="0.25">
      <c r="A5" s="184" t="s">
        <v>2</v>
      </c>
      <c r="B5" s="184" t="s">
        <v>3</v>
      </c>
      <c r="C5" s="184" t="s">
        <v>4</v>
      </c>
      <c r="D5" s="184" t="s">
        <v>5</v>
      </c>
      <c r="E5" s="184" t="s">
        <v>6</v>
      </c>
      <c r="F5" s="184"/>
      <c r="G5" s="184"/>
      <c r="H5" s="184" t="s">
        <v>7</v>
      </c>
      <c r="I5" s="184" t="s">
        <v>8</v>
      </c>
      <c r="J5" s="184"/>
      <c r="K5" s="184"/>
      <c r="L5" s="184"/>
      <c r="M5" s="184" t="s">
        <v>9</v>
      </c>
      <c r="N5" s="176" t="s">
        <v>205</v>
      </c>
    </row>
    <row r="6" spans="1:14" s="106" customFormat="1" ht="34.5" customHeight="1" x14ac:dyDescent="0.25">
      <c r="A6" s="184"/>
      <c r="B6" s="184"/>
      <c r="C6" s="184"/>
      <c r="D6" s="184"/>
      <c r="E6" s="184" t="s">
        <v>10</v>
      </c>
      <c r="F6" s="184" t="s">
        <v>11</v>
      </c>
      <c r="G6" s="184"/>
      <c r="H6" s="184"/>
      <c r="I6" s="184" t="s">
        <v>12</v>
      </c>
      <c r="J6" s="184"/>
      <c r="K6" s="184" t="s">
        <v>13</v>
      </c>
      <c r="L6" s="184"/>
      <c r="M6" s="184"/>
      <c r="N6" s="182"/>
    </row>
    <row r="7" spans="1:14" s="106" customFormat="1" ht="45.75" customHeight="1" x14ac:dyDescent="0.25">
      <c r="A7" s="184"/>
      <c r="B7" s="184"/>
      <c r="C7" s="184"/>
      <c r="D7" s="184"/>
      <c r="E7" s="184"/>
      <c r="F7" s="107" t="s">
        <v>14</v>
      </c>
      <c r="G7" s="107" t="s">
        <v>16</v>
      </c>
      <c r="H7" s="184"/>
      <c r="I7" s="107" t="s">
        <v>14</v>
      </c>
      <c r="J7" s="107" t="s">
        <v>492</v>
      </c>
      <c r="K7" s="107" t="s">
        <v>14</v>
      </c>
      <c r="L7" s="107" t="s">
        <v>16</v>
      </c>
      <c r="M7" s="184"/>
      <c r="N7" s="183"/>
    </row>
    <row r="8" spans="1:14" s="106" customFormat="1" ht="15.75" x14ac:dyDescent="0.25">
      <c r="A8" s="107">
        <v>1</v>
      </c>
      <c r="B8" s="107">
        <v>2</v>
      </c>
      <c r="C8" s="107">
        <v>3</v>
      </c>
      <c r="D8" s="107">
        <v>4</v>
      </c>
      <c r="E8" s="107">
        <v>5</v>
      </c>
      <c r="F8" s="107">
        <v>6</v>
      </c>
      <c r="G8" s="107">
        <v>7</v>
      </c>
      <c r="H8" s="107">
        <v>8</v>
      </c>
      <c r="I8" s="107">
        <v>9</v>
      </c>
      <c r="J8" s="107">
        <v>10</v>
      </c>
      <c r="K8" s="107">
        <v>11</v>
      </c>
      <c r="L8" s="107">
        <v>12</v>
      </c>
      <c r="M8" s="107">
        <v>13</v>
      </c>
      <c r="N8" s="108">
        <v>14</v>
      </c>
    </row>
    <row r="9" spans="1:14" s="109" customFormat="1" ht="15.75" x14ac:dyDescent="0.25">
      <c r="A9" s="113" t="s">
        <v>284</v>
      </c>
      <c r="B9" s="113"/>
      <c r="C9" s="113"/>
      <c r="D9" s="113"/>
      <c r="E9" s="128">
        <f>SUM(E11:E14)</f>
        <v>0</v>
      </c>
      <c r="F9" s="128">
        <f>SUM(F11:F14)</f>
        <v>0</v>
      </c>
      <c r="G9" s="128"/>
      <c r="H9" s="128">
        <f>SUM(H11:H14)</f>
        <v>8095710.2000000002</v>
      </c>
      <c r="I9" s="128">
        <f>SUM(I11:I14)</f>
        <v>6201708.4000000004</v>
      </c>
      <c r="J9" s="114"/>
      <c r="K9" s="128">
        <f>SUM(K11:K14)</f>
        <v>0</v>
      </c>
      <c r="L9" s="114"/>
      <c r="M9" s="128">
        <f>SUM(M11:M14)</f>
        <v>6201708.4000000004</v>
      </c>
      <c r="N9" s="128">
        <f>SUM(N11:N14)</f>
        <v>0</v>
      </c>
    </row>
    <row r="10" spans="1:14" s="112" customFormat="1" ht="31.5" x14ac:dyDescent="0.25">
      <c r="A10" s="110" t="s">
        <v>19</v>
      </c>
      <c r="B10" s="110"/>
      <c r="C10" s="110"/>
      <c r="D10" s="110"/>
      <c r="E10" s="129"/>
      <c r="F10" s="129"/>
      <c r="G10" s="129"/>
      <c r="H10" s="129"/>
      <c r="I10" s="129"/>
      <c r="J10" s="110"/>
      <c r="K10" s="129"/>
      <c r="L10" s="110"/>
      <c r="M10" s="129"/>
      <c r="N10" s="129"/>
    </row>
    <row r="11" spans="1:14" s="112" customFormat="1" ht="118.5" customHeight="1" x14ac:dyDescent="0.25">
      <c r="A11" s="24" t="s">
        <v>493</v>
      </c>
      <c r="B11" s="13" t="s">
        <v>134</v>
      </c>
      <c r="C11" s="15" t="s">
        <v>494</v>
      </c>
      <c r="D11" s="24">
        <v>3625001</v>
      </c>
      <c r="E11" s="129">
        <v>0</v>
      </c>
      <c r="F11" s="129">
        <v>0</v>
      </c>
      <c r="G11" s="129"/>
      <c r="H11" s="129">
        <v>6305010.4000000004</v>
      </c>
      <c r="I11" s="129">
        <v>4872053</v>
      </c>
      <c r="J11" s="11" t="s">
        <v>495</v>
      </c>
      <c r="K11" s="129">
        <v>0</v>
      </c>
      <c r="L11" s="111"/>
      <c r="M11" s="129">
        <v>4872053</v>
      </c>
      <c r="N11" s="129">
        <v>0</v>
      </c>
    </row>
    <row r="12" spans="1:14" s="112" customFormat="1" ht="127.5" x14ac:dyDescent="0.25">
      <c r="A12" s="24" t="s">
        <v>496</v>
      </c>
      <c r="B12" s="13" t="s">
        <v>134</v>
      </c>
      <c r="C12" s="15" t="s">
        <v>497</v>
      </c>
      <c r="D12" s="24">
        <v>3625009</v>
      </c>
      <c r="E12" s="129"/>
      <c r="F12" s="129"/>
      <c r="G12" s="129"/>
      <c r="H12" s="129">
        <v>1194297.7</v>
      </c>
      <c r="I12" s="129">
        <v>879299</v>
      </c>
      <c r="J12" s="11" t="s">
        <v>498</v>
      </c>
      <c r="K12" s="129"/>
      <c r="L12" s="111"/>
      <c r="M12" s="129">
        <v>879299</v>
      </c>
      <c r="N12" s="129"/>
    </row>
    <row r="13" spans="1:14" s="112" customFormat="1" ht="75" x14ac:dyDescent="0.25">
      <c r="A13" s="24" t="s">
        <v>499</v>
      </c>
      <c r="B13" s="13" t="s">
        <v>134</v>
      </c>
      <c r="C13" s="15" t="s">
        <v>497</v>
      </c>
      <c r="D13" s="24">
        <v>3625125</v>
      </c>
      <c r="E13" s="129">
        <v>0</v>
      </c>
      <c r="F13" s="129">
        <v>0</v>
      </c>
      <c r="G13" s="129"/>
      <c r="H13" s="129">
        <v>304883.09999999998</v>
      </c>
      <c r="I13" s="129">
        <v>228801.4</v>
      </c>
      <c r="J13" s="11" t="s">
        <v>500</v>
      </c>
      <c r="K13" s="129">
        <v>0</v>
      </c>
      <c r="L13" s="111"/>
      <c r="M13" s="129">
        <v>228801.4</v>
      </c>
      <c r="N13" s="129">
        <v>0</v>
      </c>
    </row>
    <row r="14" spans="1:14" s="112" customFormat="1" ht="127.5" x14ac:dyDescent="0.25">
      <c r="A14" s="24" t="s">
        <v>501</v>
      </c>
      <c r="B14" s="13" t="s">
        <v>134</v>
      </c>
      <c r="C14" s="15" t="s">
        <v>502</v>
      </c>
      <c r="D14" s="24">
        <v>3625010</v>
      </c>
      <c r="E14" s="129">
        <v>0</v>
      </c>
      <c r="F14" s="129">
        <v>0</v>
      </c>
      <c r="G14" s="129"/>
      <c r="H14" s="129">
        <v>291519</v>
      </c>
      <c r="I14" s="129">
        <v>221555</v>
      </c>
      <c r="J14" s="11" t="s">
        <v>503</v>
      </c>
      <c r="K14" s="129">
        <v>0</v>
      </c>
      <c r="L14" s="111"/>
      <c r="M14" s="129">
        <v>221555</v>
      </c>
      <c r="N14" s="129">
        <v>0</v>
      </c>
    </row>
  </sheetData>
  <mergeCells count="17">
    <mergeCell ref="M1:N1"/>
    <mergeCell ref="K6:L6"/>
    <mergeCell ref="N5:N7"/>
    <mergeCell ref="M4:N4"/>
    <mergeCell ref="A2:N2"/>
    <mergeCell ref="A3:N3"/>
    <mergeCell ref="A5:A7"/>
    <mergeCell ref="B5:B7"/>
    <mergeCell ref="C5:C7"/>
    <mergeCell ref="D5:D7"/>
    <mergeCell ref="E5:G5"/>
    <mergeCell ref="H5:H7"/>
    <mergeCell ref="I5:L5"/>
    <mergeCell ref="M5:M7"/>
    <mergeCell ref="E6:E7"/>
    <mergeCell ref="F6:G6"/>
    <mergeCell ref="I6:J6"/>
  </mergeCells>
  <pageMargins left="0.70866141732283472" right="0.70866141732283472" top="0.74803149606299213" bottom="0.74803149606299213" header="0.31496062992125984" footer="0.31496062992125984"/>
  <pageSetup paperSize="8" scale="8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7"/>
  <sheetViews>
    <sheetView workbookViewId="0">
      <selection activeCell="D12" sqref="D12"/>
    </sheetView>
  </sheetViews>
  <sheetFormatPr defaultRowHeight="12.75" x14ac:dyDescent="0.2"/>
  <cols>
    <col min="1" max="1" width="35.7109375" style="12" customWidth="1"/>
    <col min="2" max="2" width="15.28515625" style="12" customWidth="1"/>
    <col min="3" max="3" width="13" style="12" customWidth="1"/>
    <col min="4" max="4" width="11.28515625" style="12" customWidth="1"/>
    <col min="5" max="5" width="11.85546875" style="12" customWidth="1"/>
    <col min="6" max="7" width="13.140625" style="12" customWidth="1"/>
    <col min="8" max="8" width="15.28515625" style="12" customWidth="1"/>
    <col min="9" max="9" width="11.7109375" style="12" customWidth="1"/>
    <col min="10" max="10" width="14.5703125" style="12" customWidth="1"/>
    <col min="11" max="11" width="12.5703125" style="12" customWidth="1"/>
    <col min="12" max="12" width="13.85546875" style="12" customWidth="1"/>
    <col min="13" max="13" width="13.5703125" style="12" customWidth="1"/>
    <col min="14" max="14" width="15.42578125" style="12" customWidth="1"/>
    <col min="15" max="16384" width="9.140625" style="12"/>
  </cols>
  <sheetData>
    <row r="1" spans="1:14" ht="31.5" customHeight="1" x14ac:dyDescent="0.25">
      <c r="M1" s="195" t="s">
        <v>509</v>
      </c>
      <c r="N1" s="195"/>
    </row>
    <row r="2" spans="1:14" ht="15.75" x14ac:dyDescent="0.25">
      <c r="A2" s="174" t="s">
        <v>0</v>
      </c>
      <c r="B2" s="174"/>
      <c r="C2" s="174"/>
      <c r="D2" s="174"/>
      <c r="E2" s="174"/>
      <c r="F2" s="174"/>
      <c r="G2" s="174"/>
      <c r="H2" s="174"/>
      <c r="I2" s="174"/>
      <c r="J2" s="174"/>
      <c r="K2" s="174"/>
      <c r="L2" s="174"/>
      <c r="M2" s="174"/>
      <c r="N2" s="174"/>
    </row>
    <row r="3" spans="1:14" ht="15.75" x14ac:dyDescent="0.25">
      <c r="A3" s="175" t="s">
        <v>1</v>
      </c>
      <c r="B3" s="175"/>
      <c r="C3" s="175"/>
      <c r="D3" s="175"/>
      <c r="E3" s="175"/>
      <c r="F3" s="175"/>
      <c r="G3" s="175"/>
      <c r="H3" s="175"/>
      <c r="I3" s="175"/>
      <c r="J3" s="175"/>
      <c r="K3" s="175"/>
      <c r="L3" s="175"/>
      <c r="M3" s="175"/>
      <c r="N3" s="175"/>
    </row>
    <row r="4" spans="1:14" ht="15.75" x14ac:dyDescent="0.25">
      <c r="A4" s="3"/>
      <c r="B4" s="3"/>
      <c r="C4" s="1"/>
      <c r="D4" s="1"/>
      <c r="E4" s="1"/>
      <c r="F4" s="1"/>
      <c r="G4" s="1"/>
      <c r="H4" s="1"/>
      <c r="I4" s="1"/>
      <c r="J4" s="1"/>
      <c r="K4" s="1"/>
      <c r="L4" s="1"/>
      <c r="M4" s="1"/>
      <c r="N4" s="1" t="s">
        <v>505</v>
      </c>
    </row>
    <row r="5" spans="1:14" s="95" customFormat="1" ht="15.75" x14ac:dyDescent="0.25">
      <c r="A5" s="176" t="s">
        <v>2</v>
      </c>
      <c r="B5" s="176" t="s">
        <v>3</v>
      </c>
      <c r="C5" s="176" t="s">
        <v>4</v>
      </c>
      <c r="D5" s="176" t="s">
        <v>5</v>
      </c>
      <c r="E5" s="179" t="s">
        <v>6</v>
      </c>
      <c r="F5" s="179"/>
      <c r="G5" s="179"/>
      <c r="H5" s="176" t="s">
        <v>7</v>
      </c>
      <c r="I5" s="179" t="s">
        <v>8</v>
      </c>
      <c r="J5" s="179"/>
      <c r="K5" s="179"/>
      <c r="L5" s="179"/>
      <c r="M5" s="176" t="s">
        <v>9</v>
      </c>
      <c r="N5" s="176" t="s">
        <v>205</v>
      </c>
    </row>
    <row r="6" spans="1:14" s="95" customFormat="1" ht="73.5" customHeight="1" x14ac:dyDescent="0.25">
      <c r="A6" s="177"/>
      <c r="B6" s="177"/>
      <c r="C6" s="177"/>
      <c r="D6" s="177"/>
      <c r="E6" s="179" t="s">
        <v>10</v>
      </c>
      <c r="F6" s="179" t="s">
        <v>11</v>
      </c>
      <c r="G6" s="179"/>
      <c r="H6" s="177"/>
      <c r="I6" s="179" t="s">
        <v>12</v>
      </c>
      <c r="J6" s="179"/>
      <c r="K6" s="179" t="s">
        <v>281</v>
      </c>
      <c r="L6" s="179"/>
      <c r="M6" s="177"/>
      <c r="N6" s="182"/>
    </row>
    <row r="7" spans="1:14" s="95" customFormat="1" ht="47.25" x14ac:dyDescent="0.25">
      <c r="A7" s="178"/>
      <c r="B7" s="178"/>
      <c r="C7" s="178"/>
      <c r="D7" s="178"/>
      <c r="E7" s="179"/>
      <c r="F7" s="130" t="s">
        <v>14</v>
      </c>
      <c r="G7" s="130" t="s">
        <v>16</v>
      </c>
      <c r="H7" s="178"/>
      <c r="I7" s="130" t="s">
        <v>14</v>
      </c>
      <c r="J7" s="130" t="s">
        <v>16</v>
      </c>
      <c r="K7" s="130" t="s">
        <v>14</v>
      </c>
      <c r="L7" s="130" t="s">
        <v>16</v>
      </c>
      <c r="M7" s="178"/>
      <c r="N7" s="183"/>
    </row>
    <row r="8" spans="1:14" s="95" customFormat="1" x14ac:dyDescent="0.25">
      <c r="A8" s="97">
        <v>1</v>
      </c>
      <c r="B8" s="97">
        <v>2</v>
      </c>
      <c r="C8" s="97">
        <v>3</v>
      </c>
      <c r="D8" s="97">
        <v>4</v>
      </c>
      <c r="E8" s="96">
        <v>5</v>
      </c>
      <c r="F8" s="96">
        <v>6</v>
      </c>
      <c r="G8" s="97">
        <v>7</v>
      </c>
      <c r="H8" s="97">
        <v>8</v>
      </c>
      <c r="I8" s="96">
        <v>9</v>
      </c>
      <c r="J8" s="96">
        <v>10</v>
      </c>
      <c r="K8" s="96">
        <v>11</v>
      </c>
      <c r="L8" s="96">
        <v>12</v>
      </c>
      <c r="M8" s="97">
        <v>13</v>
      </c>
      <c r="N8" s="97">
        <v>14</v>
      </c>
    </row>
    <row r="9" spans="1:14" ht="18" customHeight="1" x14ac:dyDescent="0.25">
      <c r="A9" s="155" t="s">
        <v>285</v>
      </c>
      <c r="B9" s="155"/>
      <c r="C9" s="155"/>
      <c r="D9" s="155"/>
      <c r="E9" s="156">
        <f>E11+E13+E16+E36+E45+E60+E62+E66+E68+E70+E74+E76+E51</f>
        <v>1749794.2995500001</v>
      </c>
      <c r="F9" s="156">
        <f>F11+F13+F16+F36+F45+F60+F62+F66+F68+F70+F74+F76+F51</f>
        <v>1764754.8</v>
      </c>
      <c r="G9" s="153"/>
      <c r="H9" s="156">
        <f>H11+H13+H16+H36+H45+H60+H62+H66+H68+H70+H74+H76+H51</f>
        <v>3864309.4</v>
      </c>
      <c r="I9" s="156">
        <f>I11+I13+I16+I36+I45+I60+I62+I66+I68+I70+I74+I76+I51</f>
        <v>2820176.9999999995</v>
      </c>
      <c r="J9" s="153"/>
      <c r="K9" s="156">
        <f>K11+K13+K16+K36+K45+K60+K62+K66+K68+K70+K74+K76+K51</f>
        <v>1391525.4066000001</v>
      </c>
      <c r="L9" s="154"/>
      <c r="M9" s="156">
        <f>M11+M13+M16+M36+M45+M60+M62+M66+M68+M70+M74+M76+M51</f>
        <v>2393448.5795999998</v>
      </c>
      <c r="N9" s="156">
        <f>E9-F9+I9+K9-M9</f>
        <v>1803293.3265500003</v>
      </c>
    </row>
    <row r="10" spans="1:14" ht="31.5" x14ac:dyDescent="0.25">
      <c r="A10" s="10" t="s">
        <v>19</v>
      </c>
      <c r="B10" s="10"/>
      <c r="C10" s="10"/>
      <c r="D10" s="10"/>
      <c r="E10" s="157"/>
      <c r="F10" s="157"/>
      <c r="G10" s="11"/>
      <c r="H10" s="157"/>
      <c r="I10" s="157"/>
      <c r="J10" s="11"/>
      <c r="K10" s="157"/>
      <c r="L10" s="11"/>
      <c r="M10" s="157"/>
      <c r="N10" s="157"/>
    </row>
    <row r="11" spans="1:14" s="98" customFormat="1" ht="31.5" x14ac:dyDescent="0.2">
      <c r="A11" s="42" t="s">
        <v>286</v>
      </c>
      <c r="B11" s="17"/>
      <c r="C11" s="17"/>
      <c r="D11" s="17"/>
      <c r="E11" s="158">
        <f>E12</f>
        <v>50770.6</v>
      </c>
      <c r="F11" s="158">
        <f>F12</f>
        <v>50770.6</v>
      </c>
      <c r="G11" s="11"/>
      <c r="H11" s="158">
        <f>H12</f>
        <v>1400000</v>
      </c>
      <c r="I11" s="158">
        <f>I12</f>
        <v>1200000</v>
      </c>
      <c r="J11" s="11"/>
      <c r="K11" s="158">
        <f>K12</f>
        <v>50770.606599999999</v>
      </c>
      <c r="L11" s="11"/>
      <c r="M11" s="158">
        <f>M12</f>
        <v>1200000</v>
      </c>
      <c r="N11" s="158">
        <f>N12</f>
        <v>50770.606600000057</v>
      </c>
    </row>
    <row r="12" spans="1:14" ht="220.5" x14ac:dyDescent="0.2">
      <c r="A12" s="17" t="s">
        <v>287</v>
      </c>
      <c r="B12" s="17" t="s">
        <v>215</v>
      </c>
      <c r="C12" s="17" t="s">
        <v>288</v>
      </c>
      <c r="D12" s="17" t="s">
        <v>289</v>
      </c>
      <c r="E12" s="159">
        <v>50770.6</v>
      </c>
      <c r="F12" s="159">
        <v>50770.6</v>
      </c>
      <c r="G12" s="11" t="s">
        <v>290</v>
      </c>
      <c r="H12" s="159">
        <v>1400000</v>
      </c>
      <c r="I12" s="159">
        <v>1200000</v>
      </c>
      <c r="J12" s="11" t="s">
        <v>291</v>
      </c>
      <c r="K12" s="159">
        <v>50770.606599999999</v>
      </c>
      <c r="L12" s="11" t="s">
        <v>292</v>
      </c>
      <c r="M12" s="159">
        <v>1200000</v>
      </c>
      <c r="N12" s="159">
        <f>E12-F12+I12+K12-M12</f>
        <v>50770.606600000057</v>
      </c>
    </row>
    <row r="13" spans="1:14" ht="31.5" x14ac:dyDescent="0.2">
      <c r="A13" s="42" t="s">
        <v>293</v>
      </c>
      <c r="B13" s="17"/>
      <c r="C13" s="17"/>
      <c r="D13" s="17"/>
      <c r="E13" s="158">
        <f>E14+E15</f>
        <v>81061.899999999994</v>
      </c>
      <c r="F13" s="158">
        <f>F14+F15</f>
        <v>81061.899999999994</v>
      </c>
      <c r="G13" s="11"/>
      <c r="H13" s="158">
        <f>H14+H15</f>
        <v>22000</v>
      </c>
      <c r="I13" s="158">
        <f>I14+I15</f>
        <v>0</v>
      </c>
      <c r="J13" s="11"/>
      <c r="K13" s="158">
        <f>K14+K15</f>
        <v>81061.899999999994</v>
      </c>
      <c r="L13" s="11"/>
      <c r="M13" s="158">
        <f>M14+M15</f>
        <v>13200</v>
      </c>
      <c r="N13" s="158">
        <f>N14+N15</f>
        <v>67861.899999999994</v>
      </c>
    </row>
    <row r="14" spans="1:14" ht="141.75" x14ac:dyDescent="0.2">
      <c r="A14" s="17" t="s">
        <v>294</v>
      </c>
      <c r="B14" s="17" t="s">
        <v>295</v>
      </c>
      <c r="C14" s="17" t="s">
        <v>296</v>
      </c>
      <c r="D14" s="17" t="s">
        <v>297</v>
      </c>
      <c r="E14" s="159">
        <v>13200</v>
      </c>
      <c r="F14" s="159">
        <v>13200</v>
      </c>
      <c r="G14" s="11"/>
      <c r="H14" s="159">
        <v>22000</v>
      </c>
      <c r="I14" s="159">
        <v>0</v>
      </c>
      <c r="J14" s="11"/>
      <c r="K14" s="159">
        <v>13200</v>
      </c>
      <c r="L14" s="11"/>
      <c r="M14" s="159">
        <v>13200</v>
      </c>
      <c r="N14" s="159">
        <f>E14-F14+I14+K14-M14</f>
        <v>0</v>
      </c>
    </row>
    <row r="15" spans="1:14" ht="189" x14ac:dyDescent="0.2">
      <c r="A15" s="17" t="s">
        <v>298</v>
      </c>
      <c r="B15" s="17" t="s">
        <v>299</v>
      </c>
      <c r="C15" s="17" t="s">
        <v>300</v>
      </c>
      <c r="D15" s="17" t="s">
        <v>301</v>
      </c>
      <c r="E15" s="159">
        <v>67861.899999999994</v>
      </c>
      <c r="F15" s="159">
        <v>67861.899999999994</v>
      </c>
      <c r="G15" s="11" t="s">
        <v>302</v>
      </c>
      <c r="H15" s="159">
        <v>0</v>
      </c>
      <c r="I15" s="159">
        <v>0</v>
      </c>
      <c r="J15" s="11"/>
      <c r="K15" s="159">
        <v>67861.899999999994</v>
      </c>
      <c r="L15" s="11" t="s">
        <v>303</v>
      </c>
      <c r="M15" s="159">
        <v>0</v>
      </c>
      <c r="N15" s="159">
        <f>E15-F15+I15+K15-M15</f>
        <v>67861.899999999994</v>
      </c>
    </row>
    <row r="16" spans="1:14" ht="31.5" x14ac:dyDescent="0.2">
      <c r="A16" s="42" t="s">
        <v>304</v>
      </c>
      <c r="B16" s="17"/>
      <c r="C16" s="17"/>
      <c r="D16" s="17"/>
      <c r="E16" s="158">
        <f>E17+E18+E20+E21+E22+E23+E24+E25+E26+E27+E28+E29+E30+E31+E32+E33+E34+E35+E19</f>
        <v>148904.5</v>
      </c>
      <c r="F16" s="158">
        <f>F17+F18+F20+F21+F22+F23+F24+F25+F26+F27+F28+F29+F30+F31+F32+F33+F34+F35+F19</f>
        <v>161559.79999999999</v>
      </c>
      <c r="G16" s="11"/>
      <c r="H16" s="158">
        <f>H17+H18+H20+H21+H22+H23+H24+H25+H26+H27+H28+H29+H30+H31+H32+H33+H34+H35+H19</f>
        <v>978547.20000000007</v>
      </c>
      <c r="I16" s="158">
        <f>I17+I18+I20+I21+I22+I23+I24+I25+I26+I27+I28+I29+I30+I31+I32+I33+I34+I35+I19</f>
        <v>319470.09999999998</v>
      </c>
      <c r="J16" s="11"/>
      <c r="K16" s="158">
        <f>K17+K18+K20+K21+K22+K23+K24+K25+K26+K27+K28+K29+K30+K31+K32+K33+K34+K35+K19</f>
        <v>159191.4</v>
      </c>
      <c r="L16" s="11"/>
      <c r="M16" s="158">
        <f t="shared" ref="M16:N16" si="0">M17+M18+M20+M21+M22+M23+M24+M25+M26+M27+M28+M29+M30+M31+M32+M33+M34+M35+M19</f>
        <v>439607.89999999997</v>
      </c>
      <c r="N16" s="158">
        <f t="shared" si="0"/>
        <v>26398.299999999996</v>
      </c>
    </row>
    <row r="17" spans="1:14" ht="94.5" x14ac:dyDescent="0.2">
      <c r="A17" s="17" t="s">
        <v>305</v>
      </c>
      <c r="B17" s="17" t="s">
        <v>306</v>
      </c>
      <c r="C17" s="17" t="s">
        <v>307</v>
      </c>
      <c r="D17" s="17" t="s">
        <v>69</v>
      </c>
      <c r="E17" s="159">
        <v>599.9</v>
      </c>
      <c r="F17" s="159">
        <v>599.9</v>
      </c>
      <c r="G17" s="11"/>
      <c r="H17" s="159">
        <v>0</v>
      </c>
      <c r="I17" s="159">
        <v>0</v>
      </c>
      <c r="J17" s="11"/>
      <c r="K17" s="159">
        <v>287.39999999999998</v>
      </c>
      <c r="L17" s="11"/>
      <c r="M17" s="159">
        <v>0</v>
      </c>
      <c r="N17" s="159">
        <f t="shared" ref="N17:N77" si="1">E17-F17+I17+K17-M17</f>
        <v>287.39999999999998</v>
      </c>
    </row>
    <row r="18" spans="1:14" ht="236.25" x14ac:dyDescent="0.2">
      <c r="A18" s="17" t="s">
        <v>308</v>
      </c>
      <c r="B18" s="17" t="s">
        <v>306</v>
      </c>
      <c r="C18" s="17" t="s">
        <v>309</v>
      </c>
      <c r="D18" s="17" t="s">
        <v>310</v>
      </c>
      <c r="E18" s="159">
        <v>7089.6</v>
      </c>
      <c r="F18" s="159">
        <v>7089.6</v>
      </c>
      <c r="G18" s="11"/>
      <c r="H18" s="159">
        <v>34985.599999999999</v>
      </c>
      <c r="I18" s="159"/>
      <c r="J18" s="11"/>
      <c r="K18" s="159">
        <v>6636.7</v>
      </c>
      <c r="L18" s="11"/>
      <c r="M18" s="159">
        <v>1512.7</v>
      </c>
      <c r="N18" s="159">
        <f t="shared" si="1"/>
        <v>5124</v>
      </c>
    </row>
    <row r="19" spans="1:14" ht="78.75" x14ac:dyDescent="0.2">
      <c r="A19" s="17" t="s">
        <v>311</v>
      </c>
      <c r="B19" s="17" t="s">
        <v>306</v>
      </c>
      <c r="C19" s="17" t="s">
        <v>312</v>
      </c>
      <c r="D19" s="17"/>
      <c r="E19" s="159">
        <v>0</v>
      </c>
      <c r="F19" s="159">
        <v>0</v>
      </c>
      <c r="G19" s="11"/>
      <c r="H19" s="159">
        <v>2977.3</v>
      </c>
      <c r="I19" s="159">
        <v>0</v>
      </c>
      <c r="J19" s="11"/>
      <c r="K19" s="159">
        <v>0</v>
      </c>
      <c r="L19" s="11"/>
      <c r="M19" s="159">
        <v>0</v>
      </c>
      <c r="N19" s="159">
        <f t="shared" si="1"/>
        <v>0</v>
      </c>
    </row>
    <row r="20" spans="1:14" ht="283.5" x14ac:dyDescent="0.2">
      <c r="A20" s="17" t="s">
        <v>313</v>
      </c>
      <c r="B20" s="17" t="s">
        <v>306</v>
      </c>
      <c r="C20" s="17" t="s">
        <v>314</v>
      </c>
      <c r="D20" s="17" t="s">
        <v>315</v>
      </c>
      <c r="E20" s="159">
        <v>0</v>
      </c>
      <c r="F20" s="159">
        <v>0</v>
      </c>
      <c r="G20" s="11"/>
      <c r="H20" s="159">
        <v>95117.2</v>
      </c>
      <c r="I20" s="159">
        <v>60425.7</v>
      </c>
      <c r="J20" s="11"/>
      <c r="K20" s="159">
        <v>13.1</v>
      </c>
      <c r="L20" s="11"/>
      <c r="M20" s="159">
        <v>60438.8</v>
      </c>
      <c r="N20" s="159">
        <f t="shared" si="1"/>
        <v>0</v>
      </c>
    </row>
    <row r="21" spans="1:14" ht="330.75" x14ac:dyDescent="0.2">
      <c r="A21" s="17" t="s">
        <v>316</v>
      </c>
      <c r="B21" s="17" t="s">
        <v>306</v>
      </c>
      <c r="C21" s="17" t="s">
        <v>317</v>
      </c>
      <c r="D21" s="17" t="s">
        <v>318</v>
      </c>
      <c r="E21" s="159">
        <v>0</v>
      </c>
      <c r="F21" s="159">
        <v>0</v>
      </c>
      <c r="G21" s="11"/>
      <c r="H21" s="159">
        <v>48946</v>
      </c>
      <c r="I21" s="159">
        <v>34922.9</v>
      </c>
      <c r="J21" s="11"/>
      <c r="K21" s="159">
        <v>0</v>
      </c>
      <c r="L21" s="11"/>
      <c r="M21" s="159">
        <v>34922.9</v>
      </c>
      <c r="N21" s="159">
        <f t="shared" si="1"/>
        <v>0</v>
      </c>
    </row>
    <row r="22" spans="1:14" ht="315" x14ac:dyDescent="0.2">
      <c r="A22" s="17" t="s">
        <v>319</v>
      </c>
      <c r="B22" s="17" t="s">
        <v>306</v>
      </c>
      <c r="C22" s="17" t="s">
        <v>320</v>
      </c>
      <c r="D22" s="17" t="s">
        <v>321</v>
      </c>
      <c r="E22" s="159">
        <v>0</v>
      </c>
      <c r="F22" s="159">
        <v>0</v>
      </c>
      <c r="G22" s="11"/>
      <c r="H22" s="159">
        <v>8980.7000000000007</v>
      </c>
      <c r="I22" s="159">
        <v>8852.2999999999993</v>
      </c>
      <c r="J22" s="11"/>
      <c r="K22" s="159">
        <v>13.7</v>
      </c>
      <c r="L22" s="11"/>
      <c r="M22" s="159">
        <v>8866</v>
      </c>
      <c r="N22" s="159">
        <f t="shared" si="1"/>
        <v>0</v>
      </c>
    </row>
    <row r="23" spans="1:14" ht="267.75" x14ac:dyDescent="0.2">
      <c r="A23" s="17" t="s">
        <v>322</v>
      </c>
      <c r="B23" s="17" t="s">
        <v>306</v>
      </c>
      <c r="C23" s="17" t="s">
        <v>323</v>
      </c>
      <c r="D23" s="17" t="s">
        <v>324</v>
      </c>
      <c r="E23" s="159">
        <v>0</v>
      </c>
      <c r="F23" s="159">
        <v>7947.2</v>
      </c>
      <c r="G23" s="11"/>
      <c r="H23" s="159">
        <v>103930.2</v>
      </c>
      <c r="I23" s="159">
        <v>100743.2</v>
      </c>
      <c r="J23" s="11"/>
      <c r="K23" s="159">
        <v>8197.4</v>
      </c>
      <c r="L23" s="11"/>
      <c r="M23" s="159">
        <v>100743.2</v>
      </c>
      <c r="N23" s="159">
        <f t="shared" si="1"/>
        <v>250.19999999999709</v>
      </c>
    </row>
    <row r="24" spans="1:14" ht="220.5" x14ac:dyDescent="0.2">
      <c r="A24" s="17" t="s">
        <v>325</v>
      </c>
      <c r="B24" s="17" t="s">
        <v>306</v>
      </c>
      <c r="C24" s="17" t="s">
        <v>326</v>
      </c>
      <c r="D24" s="17" t="s">
        <v>327</v>
      </c>
      <c r="E24" s="159">
        <v>0</v>
      </c>
      <c r="F24" s="159">
        <v>0</v>
      </c>
      <c r="G24" s="11"/>
      <c r="H24" s="159">
        <v>9861.1</v>
      </c>
      <c r="I24" s="159">
        <v>9861.1</v>
      </c>
      <c r="J24" s="11"/>
      <c r="K24" s="159">
        <v>0</v>
      </c>
      <c r="L24" s="11"/>
      <c r="M24" s="159">
        <v>9861.1</v>
      </c>
      <c r="N24" s="159">
        <f t="shared" si="1"/>
        <v>0</v>
      </c>
    </row>
    <row r="25" spans="1:14" ht="252" x14ac:dyDescent="0.2">
      <c r="A25" s="17" t="s">
        <v>328</v>
      </c>
      <c r="B25" s="17" t="s">
        <v>306</v>
      </c>
      <c r="C25" s="17" t="s">
        <v>329</v>
      </c>
      <c r="D25" s="17" t="s">
        <v>330</v>
      </c>
      <c r="E25" s="159">
        <v>0</v>
      </c>
      <c r="F25" s="159">
        <v>0</v>
      </c>
      <c r="G25" s="11"/>
      <c r="H25" s="159">
        <v>20178.900000000001</v>
      </c>
      <c r="I25" s="159">
        <v>5989.8</v>
      </c>
      <c r="J25" s="11"/>
      <c r="K25" s="159">
        <v>0</v>
      </c>
      <c r="L25" s="11"/>
      <c r="M25" s="159">
        <v>5989.8</v>
      </c>
      <c r="N25" s="159">
        <f t="shared" si="1"/>
        <v>0</v>
      </c>
    </row>
    <row r="26" spans="1:14" ht="220.5" x14ac:dyDescent="0.2">
      <c r="A26" s="17" t="s">
        <v>331</v>
      </c>
      <c r="B26" s="17" t="s">
        <v>306</v>
      </c>
      <c r="C26" s="17" t="s">
        <v>329</v>
      </c>
      <c r="D26" s="17" t="s">
        <v>330</v>
      </c>
      <c r="E26" s="159">
        <v>0</v>
      </c>
      <c r="F26" s="159">
        <v>0</v>
      </c>
      <c r="G26" s="11"/>
      <c r="H26" s="159"/>
      <c r="I26" s="159">
        <v>10784.3</v>
      </c>
      <c r="J26" s="11"/>
      <c r="K26" s="159"/>
      <c r="L26" s="11"/>
      <c r="M26" s="159">
        <v>10784.3</v>
      </c>
      <c r="N26" s="159">
        <f t="shared" si="1"/>
        <v>0</v>
      </c>
    </row>
    <row r="27" spans="1:14" ht="283.5" x14ac:dyDescent="0.2">
      <c r="A27" s="17" t="s">
        <v>332</v>
      </c>
      <c r="B27" s="17" t="s">
        <v>306</v>
      </c>
      <c r="C27" s="17" t="s">
        <v>333</v>
      </c>
      <c r="D27" s="17" t="s">
        <v>334</v>
      </c>
      <c r="E27" s="159">
        <v>0</v>
      </c>
      <c r="F27" s="159">
        <v>4708.1000000000004</v>
      </c>
      <c r="G27" s="11"/>
      <c r="H27" s="159">
        <v>17905.599999999999</v>
      </c>
      <c r="I27" s="159">
        <v>13314.7</v>
      </c>
      <c r="J27" s="11"/>
      <c r="K27" s="159">
        <v>4708.1000000000004</v>
      </c>
      <c r="L27" s="11"/>
      <c r="M27" s="159">
        <v>13314.7</v>
      </c>
      <c r="N27" s="159">
        <f t="shared" si="1"/>
        <v>0</v>
      </c>
    </row>
    <row r="28" spans="1:14" ht="330.75" x14ac:dyDescent="0.2">
      <c r="A28" s="17" t="s">
        <v>335</v>
      </c>
      <c r="B28" s="17" t="s">
        <v>306</v>
      </c>
      <c r="C28" s="17" t="s">
        <v>336</v>
      </c>
      <c r="D28" s="17" t="s">
        <v>337</v>
      </c>
      <c r="E28" s="159">
        <v>139262.5</v>
      </c>
      <c r="F28" s="159">
        <v>139262.5</v>
      </c>
      <c r="G28" s="11"/>
      <c r="H28" s="159">
        <v>541627.9</v>
      </c>
      <c r="I28" s="159">
        <v>0</v>
      </c>
      <c r="J28" s="11"/>
      <c r="K28" s="159">
        <v>139262.5</v>
      </c>
      <c r="L28" s="11"/>
      <c r="M28" s="159">
        <v>118598.3</v>
      </c>
      <c r="N28" s="159">
        <f t="shared" si="1"/>
        <v>20664.199999999997</v>
      </c>
    </row>
    <row r="29" spans="1:14" ht="315" x14ac:dyDescent="0.2">
      <c r="A29" s="17" t="s">
        <v>338</v>
      </c>
      <c r="B29" s="17" t="s">
        <v>306</v>
      </c>
      <c r="C29" s="17" t="s">
        <v>339</v>
      </c>
      <c r="D29" s="17" t="s">
        <v>340</v>
      </c>
      <c r="E29" s="159">
        <v>0</v>
      </c>
      <c r="F29" s="159">
        <v>0</v>
      </c>
      <c r="G29" s="11"/>
      <c r="H29" s="159">
        <v>2762.9</v>
      </c>
      <c r="I29" s="159">
        <v>0</v>
      </c>
      <c r="J29" s="11"/>
      <c r="K29" s="159">
        <v>0</v>
      </c>
      <c r="L29" s="11"/>
      <c r="M29" s="159">
        <v>0</v>
      </c>
      <c r="N29" s="159">
        <f t="shared" si="1"/>
        <v>0</v>
      </c>
    </row>
    <row r="30" spans="1:14" ht="204.75" x14ac:dyDescent="0.2">
      <c r="A30" s="17" t="s">
        <v>341</v>
      </c>
      <c r="B30" s="17" t="s">
        <v>306</v>
      </c>
      <c r="C30" s="17" t="s">
        <v>342</v>
      </c>
      <c r="D30" s="17" t="s">
        <v>343</v>
      </c>
      <c r="E30" s="159">
        <v>72.5</v>
      </c>
      <c r="F30" s="159">
        <v>72.5</v>
      </c>
      <c r="G30" s="11"/>
      <c r="H30" s="159">
        <v>42.3</v>
      </c>
      <c r="I30" s="159">
        <v>0</v>
      </c>
      <c r="J30" s="11"/>
      <c r="K30" s="159">
        <v>72.5</v>
      </c>
      <c r="L30" s="11"/>
      <c r="M30" s="159">
        <v>0</v>
      </c>
      <c r="N30" s="159">
        <f t="shared" si="1"/>
        <v>72.5</v>
      </c>
    </row>
    <row r="31" spans="1:14" ht="78.75" x14ac:dyDescent="0.2">
      <c r="A31" s="17" t="s">
        <v>344</v>
      </c>
      <c r="B31" s="17" t="s">
        <v>306</v>
      </c>
      <c r="C31" s="17" t="s">
        <v>345</v>
      </c>
      <c r="D31" s="17"/>
      <c r="E31" s="159">
        <v>0</v>
      </c>
      <c r="F31" s="159">
        <v>0</v>
      </c>
      <c r="G31" s="11"/>
      <c r="H31" s="159">
        <v>10206</v>
      </c>
      <c r="I31" s="159">
        <v>0</v>
      </c>
      <c r="J31" s="11"/>
      <c r="K31" s="159">
        <v>0</v>
      </c>
      <c r="L31" s="11"/>
      <c r="M31" s="159">
        <v>0</v>
      </c>
      <c r="N31" s="159">
        <f t="shared" si="1"/>
        <v>0</v>
      </c>
    </row>
    <row r="32" spans="1:14" ht="189" x14ac:dyDescent="0.2">
      <c r="A32" s="17" t="s">
        <v>346</v>
      </c>
      <c r="B32" s="17" t="s">
        <v>306</v>
      </c>
      <c r="C32" s="17" t="s">
        <v>347</v>
      </c>
      <c r="D32" s="17" t="s">
        <v>348</v>
      </c>
      <c r="E32" s="159">
        <v>0</v>
      </c>
      <c r="F32" s="159">
        <v>0</v>
      </c>
      <c r="G32" s="11"/>
      <c r="H32" s="159">
        <v>21837</v>
      </c>
      <c r="I32" s="159">
        <v>21837</v>
      </c>
      <c r="J32" s="11"/>
      <c r="K32" s="159">
        <v>0</v>
      </c>
      <c r="L32" s="11"/>
      <c r="M32" s="159">
        <v>21837</v>
      </c>
      <c r="N32" s="159">
        <f t="shared" si="1"/>
        <v>0</v>
      </c>
    </row>
    <row r="33" spans="1:15" ht="252" x14ac:dyDescent="0.2">
      <c r="A33" s="17" t="s">
        <v>349</v>
      </c>
      <c r="B33" s="17" t="s">
        <v>306</v>
      </c>
      <c r="C33" s="17" t="s">
        <v>350</v>
      </c>
      <c r="D33" s="17" t="s">
        <v>351</v>
      </c>
      <c r="E33" s="159">
        <v>0</v>
      </c>
      <c r="F33" s="159">
        <v>0</v>
      </c>
      <c r="G33" s="11"/>
      <c r="H33" s="159">
        <v>15467.2</v>
      </c>
      <c r="I33" s="159">
        <v>10429.5</v>
      </c>
      <c r="J33" s="11"/>
      <c r="K33" s="159">
        <v>0</v>
      </c>
      <c r="L33" s="11"/>
      <c r="M33" s="159">
        <v>10429.5</v>
      </c>
      <c r="N33" s="159">
        <f t="shared" si="1"/>
        <v>0</v>
      </c>
    </row>
    <row r="34" spans="1:15" ht="315" x14ac:dyDescent="0.2">
      <c r="A34" s="17" t="s">
        <v>352</v>
      </c>
      <c r="B34" s="17" t="s">
        <v>306</v>
      </c>
      <c r="C34" s="17" t="s">
        <v>353</v>
      </c>
      <c r="D34" s="17" t="s">
        <v>354</v>
      </c>
      <c r="E34" s="159">
        <v>1880</v>
      </c>
      <c r="F34" s="159">
        <v>1880</v>
      </c>
      <c r="G34" s="11"/>
      <c r="H34" s="159">
        <v>1268.3</v>
      </c>
      <c r="I34" s="159">
        <v>0</v>
      </c>
      <c r="J34" s="11"/>
      <c r="K34" s="159">
        <v>0</v>
      </c>
      <c r="L34" s="11"/>
      <c r="M34" s="159">
        <v>0</v>
      </c>
      <c r="N34" s="159">
        <f t="shared" si="1"/>
        <v>0</v>
      </c>
    </row>
    <row r="35" spans="1:15" ht="220.5" x14ac:dyDescent="0.2">
      <c r="A35" s="17" t="s">
        <v>355</v>
      </c>
      <c r="B35" s="17" t="s">
        <v>306</v>
      </c>
      <c r="C35" s="17" t="s">
        <v>507</v>
      </c>
      <c r="D35" s="17" t="s">
        <v>356</v>
      </c>
      <c r="E35" s="159">
        <v>0</v>
      </c>
      <c r="F35" s="159">
        <v>0</v>
      </c>
      <c r="G35" s="11"/>
      <c r="H35" s="159">
        <v>42453</v>
      </c>
      <c r="I35" s="159">
        <v>42309.599999999999</v>
      </c>
      <c r="J35" s="11"/>
      <c r="K35" s="159">
        <v>0</v>
      </c>
      <c r="L35" s="11"/>
      <c r="M35" s="159">
        <v>42309.599999999999</v>
      </c>
      <c r="N35" s="159">
        <f t="shared" si="1"/>
        <v>0</v>
      </c>
    </row>
    <row r="36" spans="1:15" ht="15.75" x14ac:dyDescent="0.2">
      <c r="A36" s="17" t="s">
        <v>357</v>
      </c>
      <c r="B36" s="17"/>
      <c r="C36" s="17"/>
      <c r="D36" s="17"/>
      <c r="E36" s="158">
        <f>E37+E38+E39+E40+E41+E42+E43+E44</f>
        <v>315980.60000000003</v>
      </c>
      <c r="F36" s="158">
        <f>F37+F38+F39+F40+F41+F42+F43+F44</f>
        <v>315980.60000000003</v>
      </c>
      <c r="G36" s="11"/>
      <c r="H36" s="158">
        <f>H37+H38+H39+H40+H41+H42+H43+H44</f>
        <v>786153.3</v>
      </c>
      <c r="I36" s="158">
        <f>I37+I38+I39+I40+I41+I42+I43+I44</f>
        <v>728778.7</v>
      </c>
      <c r="J36" s="11"/>
      <c r="K36" s="158">
        <f>K37+K38+K39+K40+K41+K42+K43+K44</f>
        <v>314843.39999999997</v>
      </c>
      <c r="L36" s="11"/>
      <c r="M36" s="158">
        <f>M37+M38+M39+M40+M41+M42+M43+M44</f>
        <v>254525.27000000002</v>
      </c>
      <c r="N36" s="158">
        <f>N37+N38+N39+N40+N41+N42+N43+N44</f>
        <v>789096.83</v>
      </c>
    </row>
    <row r="37" spans="1:15" ht="157.5" x14ac:dyDescent="0.2">
      <c r="A37" s="17" t="s">
        <v>358</v>
      </c>
      <c r="B37" s="17" t="s">
        <v>359</v>
      </c>
      <c r="C37" s="17" t="s">
        <v>360</v>
      </c>
      <c r="D37" s="17" t="s">
        <v>361</v>
      </c>
      <c r="E37" s="159">
        <v>164749.5</v>
      </c>
      <c r="F37" s="159">
        <f>164749.5</f>
        <v>164749.5</v>
      </c>
      <c r="G37" s="11" t="s">
        <v>362</v>
      </c>
      <c r="H37" s="159">
        <v>442110.6</v>
      </c>
      <c r="I37" s="159">
        <v>442110.6</v>
      </c>
      <c r="J37" s="11" t="s">
        <v>363</v>
      </c>
      <c r="K37" s="159">
        <f>164749.5</f>
        <v>164749.5</v>
      </c>
      <c r="L37" s="11" t="s">
        <v>364</v>
      </c>
      <c r="M37" s="159">
        <v>95918.8</v>
      </c>
      <c r="N37" s="159">
        <f t="shared" si="1"/>
        <v>510941.3</v>
      </c>
    </row>
    <row r="38" spans="1:15" ht="80.25" customHeight="1" x14ac:dyDescent="0.2">
      <c r="A38" s="17" t="s">
        <v>365</v>
      </c>
      <c r="B38" s="17" t="s">
        <v>359</v>
      </c>
      <c r="C38" s="17" t="s">
        <v>366</v>
      </c>
      <c r="D38" s="17" t="s">
        <v>367</v>
      </c>
      <c r="E38" s="159">
        <v>0</v>
      </c>
      <c r="F38" s="159">
        <v>0</v>
      </c>
      <c r="G38" s="11"/>
      <c r="H38" s="159">
        <v>2600</v>
      </c>
      <c r="I38" s="159">
        <v>0</v>
      </c>
      <c r="J38" s="11"/>
      <c r="K38" s="159">
        <v>0</v>
      </c>
      <c r="L38" s="11"/>
      <c r="M38" s="159">
        <v>0</v>
      </c>
      <c r="N38" s="159">
        <f t="shared" si="1"/>
        <v>0</v>
      </c>
    </row>
    <row r="39" spans="1:15" ht="189" x14ac:dyDescent="0.2">
      <c r="A39" s="17" t="s">
        <v>368</v>
      </c>
      <c r="B39" s="17" t="s">
        <v>359</v>
      </c>
      <c r="C39" s="17" t="s">
        <v>369</v>
      </c>
      <c r="D39" s="17" t="s">
        <v>370</v>
      </c>
      <c r="E39" s="159">
        <v>10922.1</v>
      </c>
      <c r="F39" s="159">
        <v>10922.1</v>
      </c>
      <c r="G39" s="11" t="s">
        <v>371</v>
      </c>
      <c r="H39" s="159">
        <v>0</v>
      </c>
      <c r="I39" s="159">
        <v>0</v>
      </c>
      <c r="J39" s="11"/>
      <c r="K39" s="159">
        <v>10922.1</v>
      </c>
      <c r="L39" s="11"/>
      <c r="M39" s="159">
        <v>670</v>
      </c>
      <c r="N39" s="159">
        <f t="shared" si="1"/>
        <v>10252.1</v>
      </c>
    </row>
    <row r="40" spans="1:15" ht="80.25" customHeight="1" x14ac:dyDescent="0.2">
      <c r="A40" s="17" t="s">
        <v>372</v>
      </c>
      <c r="B40" s="17" t="s">
        <v>359</v>
      </c>
      <c r="C40" s="17" t="s">
        <v>373</v>
      </c>
      <c r="D40" s="17" t="s">
        <v>374</v>
      </c>
      <c r="E40" s="159">
        <v>0</v>
      </c>
      <c r="F40" s="159">
        <v>0</v>
      </c>
      <c r="G40" s="11"/>
      <c r="H40" s="159">
        <v>17142.2</v>
      </c>
      <c r="I40" s="159">
        <v>17142.2</v>
      </c>
      <c r="J40" s="11" t="s">
        <v>375</v>
      </c>
      <c r="K40" s="159">
        <v>0</v>
      </c>
      <c r="L40" s="11"/>
      <c r="M40" s="159">
        <v>16000</v>
      </c>
      <c r="N40" s="159">
        <f t="shared" si="1"/>
        <v>1142.2000000000007</v>
      </c>
    </row>
    <row r="41" spans="1:15" ht="231.75" customHeight="1" x14ac:dyDescent="0.2">
      <c r="A41" s="17" t="s">
        <v>376</v>
      </c>
      <c r="B41" s="17" t="s">
        <v>359</v>
      </c>
      <c r="C41" s="17" t="s">
        <v>373</v>
      </c>
      <c r="D41" s="17" t="s">
        <v>377</v>
      </c>
      <c r="E41" s="159">
        <v>103721.3</v>
      </c>
      <c r="F41" s="159">
        <v>103721.3</v>
      </c>
      <c r="G41" s="11" t="s">
        <v>378</v>
      </c>
      <c r="H41" s="159">
        <v>92933.6</v>
      </c>
      <c r="I41" s="159">
        <v>38159</v>
      </c>
      <c r="J41" s="11" t="s">
        <v>379</v>
      </c>
      <c r="K41" s="159">
        <v>102584.5</v>
      </c>
      <c r="L41" s="11"/>
      <c r="M41" s="159">
        <v>102485.2</v>
      </c>
      <c r="N41" s="159">
        <f t="shared" si="1"/>
        <v>38258.300000000003</v>
      </c>
    </row>
    <row r="42" spans="1:15" ht="129.75" customHeight="1" x14ac:dyDescent="0.2">
      <c r="A42" s="17" t="s">
        <v>380</v>
      </c>
      <c r="B42" s="17" t="s">
        <v>134</v>
      </c>
      <c r="C42" s="17" t="s">
        <v>381</v>
      </c>
      <c r="D42" s="17" t="s">
        <v>382</v>
      </c>
      <c r="E42" s="159">
        <v>36587.300000000003</v>
      </c>
      <c r="F42" s="159">
        <v>36587.300000000003</v>
      </c>
      <c r="G42" s="11" t="s">
        <v>383</v>
      </c>
      <c r="H42" s="159">
        <v>0</v>
      </c>
      <c r="I42" s="159">
        <v>0</v>
      </c>
      <c r="J42" s="11"/>
      <c r="K42" s="159">
        <v>36587.300000000003</v>
      </c>
      <c r="L42" s="11"/>
      <c r="M42" s="159">
        <v>33359.1</v>
      </c>
      <c r="N42" s="159">
        <f t="shared" si="1"/>
        <v>3228.2000000000044</v>
      </c>
    </row>
    <row r="43" spans="1:15" ht="129.75" customHeight="1" x14ac:dyDescent="0.2">
      <c r="A43" s="17" t="s">
        <v>380</v>
      </c>
      <c r="B43" s="17" t="s">
        <v>384</v>
      </c>
      <c r="C43" s="17" t="s">
        <v>381</v>
      </c>
      <c r="D43" s="17" t="s">
        <v>385</v>
      </c>
      <c r="E43" s="159"/>
      <c r="F43" s="159"/>
      <c r="G43" s="11"/>
      <c r="H43" s="159">
        <v>231366.9</v>
      </c>
      <c r="I43" s="159">
        <v>231366.9</v>
      </c>
      <c r="J43" s="11" t="s">
        <v>386</v>
      </c>
      <c r="K43" s="159"/>
      <c r="L43" s="11"/>
      <c r="M43" s="159">
        <v>6092.17</v>
      </c>
      <c r="N43" s="159">
        <f t="shared" si="1"/>
        <v>225274.72999999998</v>
      </c>
      <c r="O43" s="51"/>
    </row>
    <row r="44" spans="1:15" ht="36.75" customHeight="1" x14ac:dyDescent="0.2">
      <c r="A44" s="17" t="s">
        <v>387</v>
      </c>
      <c r="B44" s="17" t="s">
        <v>359</v>
      </c>
      <c r="C44" s="17" t="s">
        <v>388</v>
      </c>
      <c r="D44" s="17" t="s">
        <v>389</v>
      </c>
      <c r="E44" s="159">
        <v>0.4</v>
      </c>
      <c r="F44" s="159">
        <v>0.4</v>
      </c>
      <c r="G44" s="11"/>
      <c r="H44" s="159">
        <v>0</v>
      </c>
      <c r="I44" s="159">
        <v>0</v>
      </c>
      <c r="J44" s="11"/>
      <c r="K44" s="159">
        <v>0</v>
      </c>
      <c r="L44" s="11"/>
      <c r="M44" s="159">
        <v>0</v>
      </c>
      <c r="N44" s="159">
        <f t="shared" si="1"/>
        <v>0</v>
      </c>
      <c r="O44" s="55"/>
    </row>
    <row r="45" spans="1:15" ht="31.5" x14ac:dyDescent="0.2">
      <c r="A45" s="42" t="s">
        <v>390</v>
      </c>
      <c r="B45" s="17"/>
      <c r="C45" s="17"/>
      <c r="D45" s="17"/>
      <c r="E45" s="158">
        <f>E46+E47+E48+E49+E50</f>
        <v>15487.49955</v>
      </c>
      <c r="F45" s="158">
        <f>F46+F47+F48+F49+F50</f>
        <v>16353.800000000001</v>
      </c>
      <c r="G45" s="11"/>
      <c r="H45" s="158">
        <f>H46+H47+H48+H49+H50</f>
        <v>522200.7</v>
      </c>
      <c r="I45" s="158">
        <f>I46+I47+I48+I49+I50</f>
        <v>447104</v>
      </c>
      <c r="J45" s="11"/>
      <c r="K45" s="158">
        <f>K46+K47+K48+K49+K50</f>
        <v>4740.2999999999993</v>
      </c>
      <c r="L45" s="11"/>
      <c r="M45" s="158">
        <f>M46+M47+M48+M49+M50</f>
        <v>444622.90960000001</v>
      </c>
      <c r="N45" s="158">
        <f>N46+N47+N48+N49+N50</f>
        <v>6355.0899499999414</v>
      </c>
    </row>
    <row r="46" spans="1:15" ht="127.5" customHeight="1" x14ac:dyDescent="0.2">
      <c r="A46" s="17" t="s">
        <v>391</v>
      </c>
      <c r="B46" s="17" t="s">
        <v>140</v>
      </c>
      <c r="C46" s="17" t="s">
        <v>392</v>
      </c>
      <c r="D46" s="17" t="s">
        <v>393</v>
      </c>
      <c r="E46" s="160">
        <v>34.200000000000003</v>
      </c>
      <c r="F46" s="160">
        <v>89.1</v>
      </c>
      <c r="G46" s="11" t="s">
        <v>394</v>
      </c>
      <c r="H46" s="160">
        <v>504179.5</v>
      </c>
      <c r="I46" s="160">
        <v>434871.1</v>
      </c>
      <c r="J46" s="11" t="s">
        <v>395</v>
      </c>
      <c r="K46" s="160">
        <f>63.8+34.2</f>
        <v>98</v>
      </c>
      <c r="L46" s="11"/>
      <c r="M46" s="160">
        <v>434911.7</v>
      </c>
      <c r="N46" s="160">
        <f t="shared" si="1"/>
        <v>2.4999999999417923</v>
      </c>
    </row>
    <row r="47" spans="1:15" ht="220.5" x14ac:dyDescent="0.2">
      <c r="A47" s="17" t="s">
        <v>376</v>
      </c>
      <c r="B47" s="17" t="s">
        <v>140</v>
      </c>
      <c r="C47" s="17" t="s">
        <v>396</v>
      </c>
      <c r="D47" s="17" t="s">
        <v>377</v>
      </c>
      <c r="E47" s="160">
        <v>13267.6</v>
      </c>
      <c r="F47" s="160">
        <v>13303.2</v>
      </c>
      <c r="G47" s="11" t="s">
        <v>397</v>
      </c>
      <c r="H47" s="160">
        <v>0</v>
      </c>
      <c r="I47" s="160">
        <v>0</v>
      </c>
      <c r="J47" s="11"/>
      <c r="K47" s="160">
        <f>35.6+1857.6</f>
        <v>1893.1999999999998</v>
      </c>
      <c r="L47" s="11"/>
      <c r="M47" s="160">
        <v>1727.8</v>
      </c>
      <c r="N47" s="160">
        <f t="shared" si="1"/>
        <v>129.7999999999995</v>
      </c>
    </row>
    <row r="48" spans="1:15" ht="157.5" x14ac:dyDescent="0.2">
      <c r="A48" s="17" t="s">
        <v>398</v>
      </c>
      <c r="B48" s="17" t="s">
        <v>150</v>
      </c>
      <c r="C48" s="17" t="s">
        <v>399</v>
      </c>
      <c r="D48" s="17" t="s">
        <v>400</v>
      </c>
      <c r="E48" s="159">
        <v>2185.6995499999998</v>
      </c>
      <c r="F48" s="159">
        <v>2961.5</v>
      </c>
      <c r="G48" s="11" t="s">
        <v>401</v>
      </c>
      <c r="H48" s="159">
        <v>10082.1</v>
      </c>
      <c r="I48" s="159">
        <v>7057.5</v>
      </c>
      <c r="J48" s="11" t="s">
        <v>402</v>
      </c>
      <c r="K48" s="159">
        <f>1808.6+940.5</f>
        <v>2749.1</v>
      </c>
      <c r="L48" s="11"/>
      <c r="M48" s="159">
        <v>3325.5095999999999</v>
      </c>
      <c r="N48" s="159">
        <f t="shared" si="1"/>
        <v>5705.2899500000003</v>
      </c>
    </row>
    <row r="49" spans="1:15" ht="187.5" customHeight="1" x14ac:dyDescent="0.2">
      <c r="A49" s="17" t="s">
        <v>403</v>
      </c>
      <c r="B49" s="17" t="s">
        <v>175</v>
      </c>
      <c r="C49" s="17" t="s">
        <v>404</v>
      </c>
      <c r="D49" s="17">
        <v>3335086</v>
      </c>
      <c r="E49" s="159">
        <v>0</v>
      </c>
      <c r="F49" s="159">
        <v>0</v>
      </c>
      <c r="G49" s="11" t="s">
        <v>73</v>
      </c>
      <c r="H49" s="159">
        <v>4657.8999999999996</v>
      </c>
      <c r="I49" s="159">
        <v>5175.3999999999996</v>
      </c>
      <c r="J49" s="11" t="s">
        <v>405</v>
      </c>
      <c r="K49" s="159"/>
      <c r="L49" s="11"/>
      <c r="M49" s="159">
        <v>4657.8999999999996</v>
      </c>
      <c r="N49" s="159">
        <f t="shared" si="1"/>
        <v>517.5</v>
      </c>
    </row>
    <row r="50" spans="1:15" ht="129.75" customHeight="1" x14ac:dyDescent="0.2">
      <c r="A50" s="17" t="s">
        <v>406</v>
      </c>
      <c r="B50" s="17"/>
      <c r="C50" s="17" t="s">
        <v>407</v>
      </c>
      <c r="D50" s="17"/>
      <c r="E50" s="159">
        <v>0</v>
      </c>
      <c r="F50" s="159">
        <v>0</v>
      </c>
      <c r="G50" s="11"/>
      <c r="H50" s="159">
        <v>3281.2</v>
      </c>
      <c r="I50" s="159">
        <v>0</v>
      </c>
      <c r="J50" s="11"/>
      <c r="K50" s="159">
        <v>0</v>
      </c>
      <c r="L50" s="11"/>
      <c r="M50" s="159">
        <v>0</v>
      </c>
      <c r="N50" s="159">
        <f t="shared" si="1"/>
        <v>0</v>
      </c>
    </row>
    <row r="51" spans="1:15" ht="15.75" x14ac:dyDescent="0.2">
      <c r="A51" s="17" t="s">
        <v>408</v>
      </c>
      <c r="B51" s="17"/>
      <c r="C51" s="17"/>
      <c r="D51" s="17"/>
      <c r="E51" s="158">
        <f>E52+E53+E54+E55+E56+E57+E58+E59</f>
        <v>19134.800000000003</v>
      </c>
      <c r="F51" s="158">
        <f>F52+F53+F54+F55+F56+F57+F58+F59</f>
        <v>19134.800000000003</v>
      </c>
      <c r="G51" s="11"/>
      <c r="H51" s="158">
        <f>H52+H53+H54+H55+H56+H57+H58+H59</f>
        <v>131917.79999999999</v>
      </c>
      <c r="I51" s="158">
        <f>I52+I53+I54+I55+I56+I57+I58+I59</f>
        <v>5876.4</v>
      </c>
      <c r="J51" s="11"/>
      <c r="K51" s="158">
        <f>K52+K53+K54+K55+K56+K57+K58+K59</f>
        <v>13427.2</v>
      </c>
      <c r="L51" s="11"/>
      <c r="M51" s="158">
        <f>M52+M53+M54+M55+M56+M57+M58+M59</f>
        <v>6856</v>
      </c>
      <c r="N51" s="158">
        <f>N52+N53+N54+N55+N56+N57+N58+N59</f>
        <v>12447.6</v>
      </c>
    </row>
    <row r="52" spans="1:15" ht="236.25" x14ac:dyDescent="0.2">
      <c r="A52" s="17" t="s">
        <v>409</v>
      </c>
      <c r="B52" s="17" t="s">
        <v>20</v>
      </c>
      <c r="C52" s="17" t="s">
        <v>410</v>
      </c>
      <c r="D52" s="17" t="s">
        <v>411</v>
      </c>
      <c r="E52" s="160">
        <v>0</v>
      </c>
      <c r="F52" s="160">
        <v>0</v>
      </c>
      <c r="G52" s="11">
        <v>0</v>
      </c>
      <c r="H52" s="160">
        <v>5876.4</v>
      </c>
      <c r="I52" s="160">
        <v>5876.4</v>
      </c>
      <c r="J52" s="11" t="s">
        <v>412</v>
      </c>
      <c r="K52" s="160">
        <v>0</v>
      </c>
      <c r="L52" s="11"/>
      <c r="M52" s="160">
        <v>5193.3</v>
      </c>
      <c r="N52" s="160">
        <f t="shared" si="1"/>
        <v>683.09999999999945</v>
      </c>
    </row>
    <row r="53" spans="1:15" ht="283.5" x14ac:dyDescent="0.2">
      <c r="A53" s="17" t="s">
        <v>413</v>
      </c>
      <c r="B53" s="17" t="s">
        <v>20</v>
      </c>
      <c r="C53" s="17" t="s">
        <v>414</v>
      </c>
      <c r="D53" s="17" t="s">
        <v>415</v>
      </c>
      <c r="E53" s="160">
        <v>6673.5</v>
      </c>
      <c r="F53" s="160">
        <v>6673.5</v>
      </c>
      <c r="G53" s="11" t="s">
        <v>416</v>
      </c>
      <c r="H53" s="160"/>
      <c r="I53" s="160">
        <v>0</v>
      </c>
      <c r="J53" s="11"/>
      <c r="K53" s="160">
        <v>1662.7</v>
      </c>
      <c r="L53" s="11" t="s">
        <v>417</v>
      </c>
      <c r="M53" s="160">
        <v>1662.7</v>
      </c>
      <c r="N53" s="160">
        <f t="shared" si="1"/>
        <v>0</v>
      </c>
    </row>
    <row r="54" spans="1:15" ht="159" customHeight="1" x14ac:dyDescent="0.2">
      <c r="A54" s="17" t="s">
        <v>418</v>
      </c>
      <c r="B54" s="17" t="s">
        <v>20</v>
      </c>
      <c r="C54" s="17" t="s">
        <v>419</v>
      </c>
      <c r="D54" s="17" t="s">
        <v>420</v>
      </c>
      <c r="E54" s="160">
        <v>11715.7</v>
      </c>
      <c r="F54" s="160">
        <v>11715.7</v>
      </c>
      <c r="G54" s="11">
        <v>0</v>
      </c>
      <c r="H54" s="160">
        <v>0</v>
      </c>
      <c r="I54" s="160">
        <v>0</v>
      </c>
      <c r="J54" s="11"/>
      <c r="K54" s="160">
        <v>11478.6</v>
      </c>
      <c r="L54" s="11" t="s">
        <v>421</v>
      </c>
      <c r="M54" s="160">
        <v>0</v>
      </c>
      <c r="N54" s="160">
        <f t="shared" si="1"/>
        <v>11478.6</v>
      </c>
    </row>
    <row r="55" spans="1:15" ht="267.75" x14ac:dyDescent="0.2">
      <c r="A55" s="17" t="s">
        <v>422</v>
      </c>
      <c r="B55" s="17" t="s">
        <v>20</v>
      </c>
      <c r="C55" s="17" t="s">
        <v>423</v>
      </c>
      <c r="D55" s="17" t="s">
        <v>424</v>
      </c>
      <c r="E55" s="160">
        <v>66.2</v>
      </c>
      <c r="F55" s="160">
        <v>66.2</v>
      </c>
      <c r="G55" s="11" t="s">
        <v>425</v>
      </c>
      <c r="H55" s="160">
        <v>126041.4</v>
      </c>
      <c r="I55" s="160">
        <v>0</v>
      </c>
      <c r="J55" s="11"/>
      <c r="K55" s="160">
        <v>0</v>
      </c>
      <c r="L55" s="11"/>
      <c r="M55" s="160">
        <v>0</v>
      </c>
      <c r="N55" s="160">
        <f t="shared" si="1"/>
        <v>0</v>
      </c>
    </row>
    <row r="56" spans="1:15" ht="141.75" x14ac:dyDescent="0.2">
      <c r="A56" s="17" t="s">
        <v>426</v>
      </c>
      <c r="B56" s="17" t="s">
        <v>20</v>
      </c>
      <c r="C56" s="17" t="s">
        <v>427</v>
      </c>
      <c r="D56" s="17" t="s">
        <v>428</v>
      </c>
      <c r="E56" s="160">
        <v>20</v>
      </c>
      <c r="F56" s="160">
        <v>20</v>
      </c>
      <c r="G56" s="11" t="s">
        <v>429</v>
      </c>
      <c r="H56" s="160">
        <v>0</v>
      </c>
      <c r="I56" s="160">
        <v>0</v>
      </c>
      <c r="J56" s="11"/>
      <c r="K56" s="160">
        <v>0</v>
      </c>
      <c r="L56" s="11"/>
      <c r="M56" s="160">
        <v>0</v>
      </c>
      <c r="N56" s="160">
        <f t="shared" si="1"/>
        <v>0</v>
      </c>
    </row>
    <row r="57" spans="1:15" ht="126" x14ac:dyDescent="0.2">
      <c r="A57" s="17" t="s">
        <v>430</v>
      </c>
      <c r="B57" s="17" t="s">
        <v>20</v>
      </c>
      <c r="C57" s="17" t="s">
        <v>431</v>
      </c>
      <c r="D57" s="17" t="s">
        <v>432</v>
      </c>
      <c r="E57" s="160">
        <v>289</v>
      </c>
      <c r="F57" s="160">
        <v>289</v>
      </c>
      <c r="G57" s="11" t="s">
        <v>433</v>
      </c>
      <c r="H57" s="160">
        <v>0</v>
      </c>
      <c r="I57" s="160">
        <v>0</v>
      </c>
      <c r="J57" s="11"/>
      <c r="K57" s="160">
        <v>0</v>
      </c>
      <c r="L57" s="11"/>
      <c r="M57" s="160">
        <v>0</v>
      </c>
      <c r="N57" s="160">
        <f t="shared" si="1"/>
        <v>0</v>
      </c>
    </row>
    <row r="58" spans="1:15" ht="220.5" x14ac:dyDescent="0.2">
      <c r="A58" s="17" t="s">
        <v>434</v>
      </c>
      <c r="B58" s="17" t="s">
        <v>160</v>
      </c>
      <c r="C58" s="17" t="s">
        <v>435</v>
      </c>
      <c r="D58" s="17" t="s">
        <v>436</v>
      </c>
      <c r="E58" s="160">
        <v>285.89999999999998</v>
      </c>
      <c r="F58" s="160">
        <v>285.89999999999998</v>
      </c>
      <c r="G58" s="11" t="s">
        <v>437</v>
      </c>
      <c r="H58" s="160">
        <v>0</v>
      </c>
      <c r="I58" s="160">
        <v>0</v>
      </c>
      <c r="J58" s="11"/>
      <c r="K58" s="160">
        <v>285.89999999999998</v>
      </c>
      <c r="L58" s="11" t="s">
        <v>438</v>
      </c>
      <c r="M58" s="160">
        <v>0</v>
      </c>
      <c r="N58" s="160">
        <f t="shared" si="1"/>
        <v>285.89999999999998</v>
      </c>
    </row>
    <row r="59" spans="1:15" ht="252" x14ac:dyDescent="0.2">
      <c r="A59" s="17" t="s">
        <v>439</v>
      </c>
      <c r="B59" s="17" t="s">
        <v>20</v>
      </c>
      <c r="C59" s="17" t="s">
        <v>440</v>
      </c>
      <c r="D59" s="17" t="s">
        <v>69</v>
      </c>
      <c r="E59" s="160">
        <v>84.5</v>
      </c>
      <c r="F59" s="160">
        <v>84.5</v>
      </c>
      <c r="G59" s="11"/>
      <c r="H59" s="160">
        <v>0</v>
      </c>
      <c r="I59" s="160"/>
      <c r="J59" s="11"/>
      <c r="K59" s="160"/>
      <c r="L59" s="11"/>
      <c r="M59" s="160">
        <v>0</v>
      </c>
      <c r="N59" s="160">
        <f t="shared" si="1"/>
        <v>0</v>
      </c>
    </row>
    <row r="60" spans="1:15" ht="15.75" x14ac:dyDescent="0.2">
      <c r="A60" s="17" t="s">
        <v>441</v>
      </c>
      <c r="B60" s="17"/>
      <c r="C60" s="17"/>
      <c r="D60" s="17"/>
      <c r="E60" s="158">
        <f>E61</f>
        <v>7337.7</v>
      </c>
      <c r="F60" s="158">
        <f t="shared" ref="F60:K60" si="2">F61</f>
        <v>7337.7</v>
      </c>
      <c r="G60" s="11">
        <f t="shared" si="2"/>
        <v>0</v>
      </c>
      <c r="H60" s="158">
        <f t="shared" si="2"/>
        <v>0</v>
      </c>
      <c r="I60" s="158">
        <f t="shared" si="2"/>
        <v>0</v>
      </c>
      <c r="J60" s="11"/>
      <c r="K60" s="158">
        <f t="shared" si="2"/>
        <v>0</v>
      </c>
      <c r="L60" s="11"/>
      <c r="M60" s="158">
        <f>M61</f>
        <v>0</v>
      </c>
      <c r="N60" s="158">
        <f>N61</f>
        <v>0</v>
      </c>
    </row>
    <row r="61" spans="1:15" ht="141.75" x14ac:dyDescent="0.2">
      <c r="A61" s="17" t="s">
        <v>442</v>
      </c>
      <c r="B61" s="17" t="s">
        <v>227</v>
      </c>
      <c r="C61" s="17" t="s">
        <v>443</v>
      </c>
      <c r="D61" s="17" t="s">
        <v>444</v>
      </c>
      <c r="E61" s="160">
        <v>7337.7</v>
      </c>
      <c r="F61" s="160">
        <v>7337.7</v>
      </c>
      <c r="G61" s="11">
        <v>0</v>
      </c>
      <c r="H61" s="160">
        <v>0</v>
      </c>
      <c r="I61" s="160">
        <v>0</v>
      </c>
      <c r="J61" s="11"/>
      <c r="K61" s="160">
        <v>0</v>
      </c>
      <c r="L61" s="11"/>
      <c r="M61" s="160">
        <v>0</v>
      </c>
      <c r="N61" s="160">
        <f t="shared" si="1"/>
        <v>0</v>
      </c>
    </row>
    <row r="62" spans="1:15" ht="31.5" x14ac:dyDescent="0.2">
      <c r="A62" s="17" t="s">
        <v>445</v>
      </c>
      <c r="B62" s="17"/>
      <c r="C62" s="17"/>
      <c r="D62" s="17"/>
      <c r="E62" s="158">
        <f>E63+E64+E65</f>
        <v>0</v>
      </c>
      <c r="F62" s="158">
        <f>F63+F64+F65</f>
        <v>0</v>
      </c>
      <c r="G62" s="11"/>
      <c r="H62" s="158">
        <f>H63+H64+H65</f>
        <v>23490.399999999998</v>
      </c>
      <c r="I62" s="158">
        <f>I63+I64+I65</f>
        <v>23490.399999999998</v>
      </c>
      <c r="J62" s="11"/>
      <c r="K62" s="158">
        <f>K63+K64+K65</f>
        <v>0</v>
      </c>
      <c r="L62" s="11"/>
      <c r="M62" s="158">
        <f>M63+M64+M65</f>
        <v>8490.4</v>
      </c>
      <c r="N62" s="158">
        <f>N63+N64+N65</f>
        <v>15000</v>
      </c>
    </row>
    <row r="63" spans="1:15" s="100" customFormat="1" ht="110.25" x14ac:dyDescent="0.2">
      <c r="A63" s="17" t="s">
        <v>446</v>
      </c>
      <c r="B63" s="17" t="s">
        <v>447</v>
      </c>
      <c r="C63" s="17" t="s">
        <v>448</v>
      </c>
      <c r="D63" s="17" t="s">
        <v>449</v>
      </c>
      <c r="E63" s="160">
        <v>0</v>
      </c>
      <c r="F63" s="160">
        <v>0</v>
      </c>
      <c r="G63" s="11"/>
      <c r="H63" s="160">
        <v>15000</v>
      </c>
      <c r="I63" s="160">
        <v>15000</v>
      </c>
      <c r="J63" s="11" t="s">
        <v>450</v>
      </c>
      <c r="K63" s="160"/>
      <c r="L63" s="11"/>
      <c r="M63" s="160">
        <v>0</v>
      </c>
      <c r="N63" s="160">
        <f t="shared" si="1"/>
        <v>15000</v>
      </c>
    </row>
    <row r="64" spans="1:15" s="100" customFormat="1" ht="189" x14ac:dyDescent="0.2">
      <c r="A64" s="17" t="s">
        <v>451</v>
      </c>
      <c r="B64" s="17" t="s">
        <v>447</v>
      </c>
      <c r="C64" s="17" t="s">
        <v>452</v>
      </c>
      <c r="D64" s="17" t="s">
        <v>453</v>
      </c>
      <c r="E64" s="160">
        <v>0</v>
      </c>
      <c r="F64" s="160">
        <v>0</v>
      </c>
      <c r="G64" s="11"/>
      <c r="H64" s="160">
        <v>2195.6</v>
      </c>
      <c r="I64" s="160">
        <v>2195.6</v>
      </c>
      <c r="J64" s="11" t="s">
        <v>454</v>
      </c>
      <c r="K64" s="160"/>
      <c r="L64" s="11"/>
      <c r="M64" s="160">
        <v>2195.6</v>
      </c>
      <c r="N64" s="160">
        <f t="shared" si="1"/>
        <v>0</v>
      </c>
      <c r="O64" s="101"/>
    </row>
    <row r="65" spans="1:14" ht="204.75" x14ac:dyDescent="0.2">
      <c r="A65" s="17" t="s">
        <v>455</v>
      </c>
      <c r="B65" s="17" t="s">
        <v>447</v>
      </c>
      <c r="C65" s="17" t="s">
        <v>456</v>
      </c>
      <c r="D65" s="17" t="s">
        <v>457</v>
      </c>
      <c r="E65" s="160">
        <v>0</v>
      </c>
      <c r="F65" s="160">
        <v>0</v>
      </c>
      <c r="G65" s="11">
        <v>0</v>
      </c>
      <c r="H65" s="160">
        <v>6294.8</v>
      </c>
      <c r="I65" s="160">
        <v>6294.8</v>
      </c>
      <c r="J65" s="11" t="s">
        <v>458</v>
      </c>
      <c r="K65" s="160">
        <v>0</v>
      </c>
      <c r="L65" s="11"/>
      <c r="M65" s="160">
        <v>6294.8</v>
      </c>
      <c r="N65" s="160">
        <f t="shared" si="1"/>
        <v>0</v>
      </c>
    </row>
    <row r="66" spans="1:14" ht="28.5" customHeight="1" x14ac:dyDescent="0.2">
      <c r="A66" s="42" t="s">
        <v>459</v>
      </c>
      <c r="B66" s="17"/>
      <c r="C66" s="17"/>
      <c r="D66" s="17"/>
      <c r="E66" s="158">
        <f>E67</f>
        <v>354196.8</v>
      </c>
      <c r="F66" s="158">
        <f>F67</f>
        <v>354196.8</v>
      </c>
      <c r="G66" s="11"/>
      <c r="H66" s="158">
        <f>H67</f>
        <v>0</v>
      </c>
      <c r="I66" s="158">
        <f>I67</f>
        <v>0</v>
      </c>
      <c r="J66" s="11"/>
      <c r="K66" s="158">
        <f>K67</f>
        <v>132060.29999999999</v>
      </c>
      <c r="L66" s="11"/>
      <c r="M66" s="158">
        <f>M67</f>
        <v>0</v>
      </c>
      <c r="N66" s="158">
        <f>N67</f>
        <v>132060.29999999999</v>
      </c>
    </row>
    <row r="67" spans="1:14" ht="173.25" x14ac:dyDescent="0.2">
      <c r="A67" s="17" t="s">
        <v>460</v>
      </c>
      <c r="B67" s="17" t="s">
        <v>187</v>
      </c>
      <c r="C67" s="17" t="s">
        <v>461</v>
      </c>
      <c r="D67" s="17" t="s">
        <v>462</v>
      </c>
      <c r="E67" s="160">
        <v>354196.8</v>
      </c>
      <c r="F67" s="160">
        <v>354196.8</v>
      </c>
      <c r="G67" s="11" t="s">
        <v>463</v>
      </c>
      <c r="H67" s="160">
        <v>0</v>
      </c>
      <c r="I67" s="160">
        <v>0</v>
      </c>
      <c r="J67" s="11"/>
      <c r="K67" s="160">
        <v>132060.29999999999</v>
      </c>
      <c r="L67" s="11" t="s">
        <v>464</v>
      </c>
      <c r="M67" s="160">
        <v>0</v>
      </c>
      <c r="N67" s="160">
        <f t="shared" si="1"/>
        <v>132060.29999999999</v>
      </c>
    </row>
    <row r="68" spans="1:14" ht="15.75" x14ac:dyDescent="0.2">
      <c r="A68" s="17" t="s">
        <v>465</v>
      </c>
      <c r="B68" s="17"/>
      <c r="C68" s="17"/>
      <c r="D68" s="17"/>
      <c r="E68" s="158">
        <f>E69</f>
        <v>47406</v>
      </c>
      <c r="F68" s="158">
        <f>F69</f>
        <v>47406</v>
      </c>
      <c r="G68" s="11"/>
      <c r="H68" s="158">
        <f>H69</f>
        <v>0</v>
      </c>
      <c r="I68" s="158">
        <f>I69</f>
        <v>95457.4</v>
      </c>
      <c r="J68" s="11"/>
      <c r="K68" s="158">
        <f>K69</f>
        <v>27904.2</v>
      </c>
      <c r="L68" s="11"/>
      <c r="M68" s="158">
        <f>M69</f>
        <v>20231.099999999999</v>
      </c>
      <c r="N68" s="158">
        <f>N69</f>
        <v>103130.5</v>
      </c>
    </row>
    <row r="69" spans="1:14" ht="238.5" customHeight="1" x14ac:dyDescent="0.2">
      <c r="A69" s="17" t="s">
        <v>466</v>
      </c>
      <c r="B69" s="17" t="s">
        <v>123</v>
      </c>
      <c r="C69" s="17" t="s">
        <v>467</v>
      </c>
      <c r="D69" s="17" t="s">
        <v>468</v>
      </c>
      <c r="E69" s="160">
        <v>47406</v>
      </c>
      <c r="F69" s="160">
        <v>47406</v>
      </c>
      <c r="G69" s="11" t="s">
        <v>469</v>
      </c>
      <c r="H69" s="160"/>
      <c r="I69" s="160">
        <v>95457.4</v>
      </c>
      <c r="J69" s="11" t="s">
        <v>470</v>
      </c>
      <c r="K69" s="160">
        <v>27904.2</v>
      </c>
      <c r="L69" s="11" t="s">
        <v>471</v>
      </c>
      <c r="M69" s="160">
        <v>20231.099999999999</v>
      </c>
      <c r="N69" s="160">
        <f t="shared" si="1"/>
        <v>103130.5</v>
      </c>
    </row>
    <row r="70" spans="1:14" ht="15.75" x14ac:dyDescent="0.2">
      <c r="A70" s="17" t="s">
        <v>472</v>
      </c>
      <c r="B70" s="17"/>
      <c r="C70" s="17"/>
      <c r="D70" s="17"/>
      <c r="E70" s="158">
        <f>E71+E72+E73</f>
        <v>587855.1</v>
      </c>
      <c r="F70" s="158">
        <f>F71+F72+F73</f>
        <v>587968</v>
      </c>
      <c r="G70" s="11"/>
      <c r="H70" s="158">
        <f>H71+H72+H73</f>
        <v>0</v>
      </c>
      <c r="I70" s="158">
        <f>I71+I72+I73</f>
        <v>0</v>
      </c>
      <c r="J70" s="11"/>
      <c r="K70" s="158">
        <f>K71+K72+K73</f>
        <v>587868</v>
      </c>
      <c r="L70" s="11"/>
      <c r="M70" s="158">
        <f>M71+M72+M73</f>
        <v>0</v>
      </c>
      <c r="N70" s="158">
        <f>N71+N72+N73</f>
        <v>587755.1</v>
      </c>
    </row>
    <row r="71" spans="1:14" ht="252" x14ac:dyDescent="0.2">
      <c r="A71" s="17" t="s">
        <v>473</v>
      </c>
      <c r="B71" s="17" t="s">
        <v>20</v>
      </c>
      <c r="C71" s="17" t="s">
        <v>474</v>
      </c>
      <c r="D71" s="17" t="s">
        <v>475</v>
      </c>
      <c r="E71" s="160">
        <v>548251.4</v>
      </c>
      <c r="F71" s="160">
        <v>548251.4</v>
      </c>
      <c r="G71" s="11" t="s">
        <v>476</v>
      </c>
      <c r="H71" s="160">
        <v>0</v>
      </c>
      <c r="I71" s="160"/>
      <c r="J71" s="11"/>
      <c r="K71" s="160">
        <v>548251.4</v>
      </c>
      <c r="L71" s="11"/>
      <c r="M71" s="160">
        <v>0</v>
      </c>
      <c r="N71" s="160">
        <f t="shared" si="1"/>
        <v>548251.4</v>
      </c>
    </row>
    <row r="72" spans="1:14" ht="173.25" x14ac:dyDescent="0.2">
      <c r="A72" s="17" t="s">
        <v>477</v>
      </c>
      <c r="B72" s="17" t="s">
        <v>123</v>
      </c>
      <c r="C72" s="17" t="s">
        <v>478</v>
      </c>
      <c r="D72" s="17" t="s">
        <v>69</v>
      </c>
      <c r="E72" s="160">
        <v>100</v>
      </c>
      <c r="F72" s="160">
        <v>212.9</v>
      </c>
      <c r="G72" s="11" t="s">
        <v>479</v>
      </c>
      <c r="H72" s="160">
        <v>0</v>
      </c>
      <c r="I72" s="160"/>
      <c r="J72" s="11"/>
      <c r="K72" s="160">
        <v>112.9</v>
      </c>
      <c r="L72" s="11"/>
      <c r="M72" s="160">
        <v>0</v>
      </c>
      <c r="N72" s="160">
        <f t="shared" si="1"/>
        <v>0</v>
      </c>
    </row>
    <row r="73" spans="1:14" ht="220.5" x14ac:dyDescent="0.2">
      <c r="A73" s="17" t="s">
        <v>287</v>
      </c>
      <c r="B73" s="17" t="s">
        <v>123</v>
      </c>
      <c r="C73" s="17" t="s">
        <v>474</v>
      </c>
      <c r="D73" s="17" t="s">
        <v>480</v>
      </c>
      <c r="E73" s="160">
        <v>39503.699999999997</v>
      </c>
      <c r="F73" s="160">
        <v>39503.699999999997</v>
      </c>
      <c r="G73" s="11" t="s">
        <v>481</v>
      </c>
      <c r="H73" s="160">
        <v>0</v>
      </c>
      <c r="I73" s="160"/>
      <c r="J73" s="11"/>
      <c r="K73" s="160">
        <v>39503.699999999997</v>
      </c>
      <c r="L73" s="11"/>
      <c r="M73" s="160">
        <v>0</v>
      </c>
      <c r="N73" s="160">
        <f t="shared" si="1"/>
        <v>39503.699999999997</v>
      </c>
    </row>
    <row r="74" spans="1:14" ht="31.5" x14ac:dyDescent="0.2">
      <c r="A74" s="42" t="s">
        <v>482</v>
      </c>
      <c r="B74" s="17"/>
      <c r="C74" s="17"/>
      <c r="D74" s="17"/>
      <c r="E74" s="158">
        <f>E75</f>
        <v>20658.8</v>
      </c>
      <c r="F74" s="158">
        <f>F75</f>
        <v>21984.799999999999</v>
      </c>
      <c r="G74" s="11"/>
      <c r="H74" s="158">
        <f>H75</f>
        <v>0</v>
      </c>
      <c r="I74" s="158">
        <f>I75</f>
        <v>0</v>
      </c>
      <c r="J74" s="11"/>
      <c r="K74" s="158">
        <f>K75</f>
        <v>19658.099999999999</v>
      </c>
      <c r="L74" s="11"/>
      <c r="M74" s="158">
        <f>M75</f>
        <v>5915</v>
      </c>
      <c r="N74" s="158">
        <f>N75</f>
        <v>12417.099999999999</v>
      </c>
    </row>
    <row r="75" spans="1:14" ht="173.25" x14ac:dyDescent="0.2">
      <c r="A75" s="17" t="s">
        <v>483</v>
      </c>
      <c r="B75" s="17" t="s">
        <v>484</v>
      </c>
      <c r="C75" s="17" t="s">
        <v>485</v>
      </c>
      <c r="D75" s="17" t="s">
        <v>486</v>
      </c>
      <c r="E75" s="160">
        <v>20658.8</v>
      </c>
      <c r="F75" s="160">
        <v>21984.799999999999</v>
      </c>
      <c r="G75" s="11" t="s">
        <v>487</v>
      </c>
      <c r="H75" s="160">
        <v>0</v>
      </c>
      <c r="I75" s="160">
        <v>0</v>
      </c>
      <c r="J75" s="11">
        <v>0</v>
      </c>
      <c r="K75" s="160">
        <f>18256.8+1401.3</f>
        <v>19658.099999999999</v>
      </c>
      <c r="L75" s="11" t="s">
        <v>488</v>
      </c>
      <c r="M75" s="160">
        <v>5915</v>
      </c>
      <c r="N75" s="160">
        <f t="shared" si="1"/>
        <v>12417.099999999999</v>
      </c>
    </row>
    <row r="76" spans="1:14" ht="31.5" x14ac:dyDescent="0.2">
      <c r="A76" s="42" t="s">
        <v>489</v>
      </c>
      <c r="B76" s="17"/>
      <c r="C76" s="17"/>
      <c r="D76" s="17"/>
      <c r="E76" s="158">
        <f>E77</f>
        <v>101000</v>
      </c>
      <c r="F76" s="158">
        <f>F77</f>
        <v>101000</v>
      </c>
      <c r="G76" s="11"/>
      <c r="H76" s="158">
        <f>H77</f>
        <v>0</v>
      </c>
      <c r="I76" s="158">
        <f>I77</f>
        <v>0</v>
      </c>
      <c r="J76" s="11"/>
      <c r="K76" s="158">
        <f>K77</f>
        <v>0</v>
      </c>
      <c r="L76" s="11"/>
      <c r="M76" s="158">
        <f>M77</f>
        <v>0</v>
      </c>
      <c r="N76" s="158">
        <f>N77</f>
        <v>0</v>
      </c>
    </row>
    <row r="77" spans="1:14" ht="173.25" x14ac:dyDescent="0.2">
      <c r="A77" s="17" t="s">
        <v>477</v>
      </c>
      <c r="B77" s="17" t="s">
        <v>490</v>
      </c>
      <c r="C77" s="17" t="s">
        <v>491</v>
      </c>
      <c r="D77" s="17" t="s">
        <v>69</v>
      </c>
      <c r="E77" s="160">
        <v>101000</v>
      </c>
      <c r="F77" s="160">
        <v>101000</v>
      </c>
      <c r="G77" s="11"/>
      <c r="H77" s="160">
        <v>0</v>
      </c>
      <c r="I77" s="160">
        <v>0</v>
      </c>
      <c r="J77" s="11"/>
      <c r="K77" s="160">
        <v>0</v>
      </c>
      <c r="L77" s="11"/>
      <c r="M77" s="160">
        <v>0</v>
      </c>
      <c r="N77" s="160">
        <f t="shared" si="1"/>
        <v>0</v>
      </c>
    </row>
  </sheetData>
  <mergeCells count="16">
    <mergeCell ref="M1:N1"/>
    <mergeCell ref="A2:N2"/>
    <mergeCell ref="A3:N3"/>
    <mergeCell ref="A5:A7"/>
    <mergeCell ref="B5:B7"/>
    <mergeCell ref="C5:C7"/>
    <mergeCell ref="D5:D7"/>
    <mergeCell ref="E5:G5"/>
    <mergeCell ref="H5:H7"/>
    <mergeCell ref="I5:L5"/>
    <mergeCell ref="M5:M7"/>
    <mergeCell ref="N5:N7"/>
    <mergeCell ref="E6:E7"/>
    <mergeCell ref="F6:G6"/>
    <mergeCell ref="I6:J6"/>
    <mergeCell ref="K6:L6"/>
  </mergeCells>
  <pageMargins left="0.70866141732283472" right="0.70866141732283472" top="0.74803149606299213" bottom="0.74803149606299213" header="0.31496062992125984" footer="0.31496062992125984"/>
  <pageSetup paperSize="8" scale="8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4"/>
  <sheetViews>
    <sheetView zoomScaleNormal="100" workbookViewId="0">
      <selection activeCell="A12" sqref="A12"/>
    </sheetView>
  </sheetViews>
  <sheetFormatPr defaultRowHeight="15.75" x14ac:dyDescent="0.25"/>
  <cols>
    <col min="1" max="1" width="48" style="1" customWidth="1"/>
    <col min="2" max="2" width="21.7109375" style="1" customWidth="1"/>
    <col min="3" max="3" width="19.28515625" style="1" customWidth="1"/>
    <col min="4" max="4" width="9.85546875" style="1" customWidth="1"/>
    <col min="5" max="5" width="15.42578125" style="1" customWidth="1"/>
    <col min="6" max="6" width="14.28515625" style="1" customWidth="1"/>
    <col min="7" max="7" width="18" style="2" customWidth="1"/>
    <col min="8" max="8" width="15.28515625" style="1" customWidth="1"/>
    <col min="9" max="9" width="15.85546875" style="1" customWidth="1"/>
    <col min="10" max="10" width="27.42578125" style="1" customWidth="1"/>
    <col min="11" max="11" width="10.28515625" style="1" customWidth="1"/>
    <col min="12" max="12" width="16.42578125" style="1" customWidth="1"/>
    <col min="13" max="13" width="15.7109375" style="1" customWidth="1"/>
    <col min="14" max="14" width="15.28515625" style="1" customWidth="1"/>
    <col min="15" max="15" width="19" style="1" hidden="1" customWidth="1"/>
    <col min="16" max="16" width="12.42578125" style="1" hidden="1" customWidth="1"/>
    <col min="17" max="17" width="14" style="1" customWidth="1"/>
    <col min="18" max="16384" width="9.140625" style="1"/>
  </cols>
  <sheetData>
    <row r="1" spans="1:17" ht="32.25" customHeight="1" x14ac:dyDescent="0.25">
      <c r="M1" s="195" t="s">
        <v>509</v>
      </c>
      <c r="N1" s="195"/>
    </row>
    <row r="2" spans="1:17" x14ac:dyDescent="0.25">
      <c r="A2" s="174" t="s">
        <v>0</v>
      </c>
      <c r="B2" s="174"/>
      <c r="C2" s="174"/>
      <c r="D2" s="174"/>
      <c r="E2" s="174"/>
      <c r="F2" s="174"/>
      <c r="G2" s="174"/>
      <c r="H2" s="174"/>
      <c r="I2" s="174"/>
      <c r="J2" s="174"/>
      <c r="K2" s="174"/>
      <c r="L2" s="174"/>
      <c r="M2" s="174"/>
      <c r="N2" s="174"/>
      <c r="O2" s="174"/>
      <c r="P2" s="174"/>
    </row>
    <row r="3" spans="1:17" x14ac:dyDescent="0.25">
      <c r="A3" s="175" t="s">
        <v>1</v>
      </c>
      <c r="B3" s="175"/>
      <c r="C3" s="175"/>
      <c r="D3" s="175"/>
      <c r="E3" s="175"/>
      <c r="F3" s="175"/>
      <c r="G3" s="175"/>
      <c r="H3" s="175"/>
      <c r="I3" s="175"/>
      <c r="J3" s="175"/>
      <c r="K3" s="175"/>
      <c r="L3" s="175"/>
      <c r="M3" s="175"/>
      <c r="N3" s="175"/>
      <c r="O3" s="175"/>
      <c r="P3" s="175"/>
    </row>
    <row r="4" spans="1:17" x14ac:dyDescent="0.25">
      <c r="A4" s="3"/>
      <c r="B4" s="3"/>
      <c r="M4" s="180" t="s">
        <v>505</v>
      </c>
      <c r="N4" s="180"/>
    </row>
    <row r="5" spans="1:17" s="4" customFormat="1" ht="63" customHeight="1" x14ac:dyDescent="0.25">
      <c r="A5" s="176" t="s">
        <v>2</v>
      </c>
      <c r="B5" s="176" t="s">
        <v>3</v>
      </c>
      <c r="C5" s="176" t="s">
        <v>4</v>
      </c>
      <c r="D5" s="176" t="s">
        <v>5</v>
      </c>
      <c r="E5" s="179" t="s">
        <v>6</v>
      </c>
      <c r="F5" s="179"/>
      <c r="G5" s="179"/>
      <c r="H5" s="176" t="s">
        <v>7</v>
      </c>
      <c r="I5" s="179" t="s">
        <v>8</v>
      </c>
      <c r="J5" s="179"/>
      <c r="K5" s="179"/>
      <c r="L5" s="179"/>
      <c r="M5" s="176" t="s">
        <v>9</v>
      </c>
      <c r="N5" s="176" t="s">
        <v>205</v>
      </c>
      <c r="O5" s="22"/>
      <c r="P5" s="23"/>
    </row>
    <row r="6" spans="1:17" s="4" customFormat="1" ht="49.5" customHeight="1" x14ac:dyDescent="0.25">
      <c r="A6" s="177"/>
      <c r="B6" s="177"/>
      <c r="C6" s="177"/>
      <c r="D6" s="177"/>
      <c r="E6" s="179" t="s">
        <v>10</v>
      </c>
      <c r="F6" s="179" t="s">
        <v>11</v>
      </c>
      <c r="G6" s="179"/>
      <c r="H6" s="177"/>
      <c r="I6" s="179" t="s">
        <v>12</v>
      </c>
      <c r="J6" s="179"/>
      <c r="K6" s="181" t="s">
        <v>281</v>
      </c>
      <c r="L6" s="181"/>
      <c r="M6" s="177"/>
      <c r="N6" s="177"/>
      <c r="O6" s="172" t="s">
        <v>15</v>
      </c>
      <c r="P6" s="173"/>
    </row>
    <row r="7" spans="1:17" s="4" customFormat="1" ht="60" customHeight="1" x14ac:dyDescent="0.25">
      <c r="A7" s="178"/>
      <c r="B7" s="178"/>
      <c r="C7" s="178"/>
      <c r="D7" s="178"/>
      <c r="E7" s="179"/>
      <c r="F7" s="5" t="s">
        <v>14</v>
      </c>
      <c r="G7" s="5" t="s">
        <v>16</v>
      </c>
      <c r="H7" s="178"/>
      <c r="I7" s="5" t="s">
        <v>14</v>
      </c>
      <c r="J7" s="5" t="s">
        <v>16</v>
      </c>
      <c r="K7" s="5" t="s">
        <v>14</v>
      </c>
      <c r="L7" s="5" t="s">
        <v>16</v>
      </c>
      <c r="M7" s="178"/>
      <c r="N7" s="178"/>
      <c r="O7" s="20" t="s">
        <v>17</v>
      </c>
      <c r="P7" s="5" t="s">
        <v>18</v>
      </c>
    </row>
    <row r="8" spans="1:17" s="4" customFormat="1" ht="15.75" customHeight="1" x14ac:dyDescent="0.25">
      <c r="A8" s="6">
        <v>1</v>
      </c>
      <c r="B8" s="6">
        <v>2</v>
      </c>
      <c r="C8" s="6">
        <v>3</v>
      </c>
      <c r="D8" s="6">
        <v>4</v>
      </c>
      <c r="E8" s="5">
        <v>5</v>
      </c>
      <c r="F8" s="5">
        <v>6</v>
      </c>
      <c r="G8" s="6">
        <v>7</v>
      </c>
      <c r="H8" s="6">
        <v>8</v>
      </c>
      <c r="I8" s="5">
        <v>9</v>
      </c>
      <c r="J8" s="5">
        <v>10</v>
      </c>
      <c r="K8" s="5">
        <v>11</v>
      </c>
      <c r="L8" s="5">
        <v>12</v>
      </c>
      <c r="M8" s="6">
        <v>13</v>
      </c>
      <c r="N8" s="6">
        <v>14</v>
      </c>
      <c r="O8" s="5">
        <v>14</v>
      </c>
      <c r="P8" s="5">
        <v>15</v>
      </c>
    </row>
    <row r="9" spans="1:17" ht="15" hidden="1" customHeight="1" x14ac:dyDescent="0.25">
      <c r="A9" s="7"/>
      <c r="B9" s="7"/>
      <c r="C9" s="7"/>
      <c r="D9" s="7"/>
      <c r="E9" s="8"/>
      <c r="F9" s="8"/>
      <c r="G9" s="9"/>
      <c r="H9" s="8"/>
      <c r="I9" s="8"/>
      <c r="J9" s="8"/>
      <c r="K9" s="8"/>
      <c r="L9" s="8"/>
      <c r="M9" s="8"/>
      <c r="N9" s="8"/>
      <c r="O9" s="8"/>
      <c r="P9" s="8"/>
    </row>
    <row r="10" spans="1:17" ht="16.5" customHeight="1" x14ac:dyDescent="0.25">
      <c r="A10" s="131" t="s">
        <v>22</v>
      </c>
      <c r="B10" s="48"/>
      <c r="C10" s="48"/>
      <c r="D10" s="48"/>
      <c r="E10" s="67">
        <f>E11+E13+E15+E27+E30+E34+E37+E40</f>
        <v>84590.154410000003</v>
      </c>
      <c r="F10" s="67">
        <f>F11+F13+F15+F27+F30+F34+F37+F40</f>
        <v>86199.806080000009</v>
      </c>
      <c r="G10" s="49"/>
      <c r="H10" s="67">
        <f>H11+H13+H15+H27+H30+H34+H37+H40</f>
        <v>4210437.72</v>
      </c>
      <c r="I10" s="67">
        <f>I11+I13+I15+I27+I30+I34+I37+I40</f>
        <v>3460831.9420000007</v>
      </c>
      <c r="J10" s="50"/>
      <c r="K10" s="67">
        <f>K11+K13+K15+K27+K30+K34+K37+K40</f>
        <v>1828.3209999999999</v>
      </c>
      <c r="L10" s="140"/>
      <c r="M10" s="67">
        <f>M11+M13+M15+M27+M30+M34+M37+M40</f>
        <v>3301363.6030000001</v>
      </c>
      <c r="N10" s="67">
        <f>N11+N13+N15+N27+N30+N34+N37+N40</f>
        <v>159687.00832999987</v>
      </c>
      <c r="O10" s="85"/>
      <c r="P10" s="85"/>
      <c r="Q10" s="47"/>
    </row>
    <row r="11" spans="1:17" ht="31.5" x14ac:dyDescent="0.25">
      <c r="A11" s="42" t="s">
        <v>68</v>
      </c>
      <c r="B11" s="17"/>
      <c r="C11" s="10"/>
      <c r="D11" s="10"/>
      <c r="E11" s="68">
        <f>E12</f>
        <v>0</v>
      </c>
      <c r="F11" s="68">
        <f>F12</f>
        <v>0</v>
      </c>
      <c r="G11" s="26"/>
      <c r="H11" s="68">
        <f>H12</f>
        <v>284477</v>
      </c>
      <c r="I11" s="68">
        <f>I12</f>
        <v>284477</v>
      </c>
      <c r="J11" s="32"/>
      <c r="K11" s="77"/>
      <c r="L11" s="26"/>
      <c r="M11" s="68">
        <f>M12</f>
        <v>221871.7</v>
      </c>
      <c r="N11" s="68">
        <f>N12</f>
        <v>62605.299999999988</v>
      </c>
      <c r="O11" s="76"/>
      <c r="P11" s="76"/>
    </row>
    <row r="12" spans="1:17" ht="95.25" customHeight="1" x14ac:dyDescent="0.25">
      <c r="A12" s="17" t="s">
        <v>23</v>
      </c>
      <c r="B12" s="18" t="s">
        <v>20</v>
      </c>
      <c r="C12" s="132" t="s">
        <v>198</v>
      </c>
      <c r="D12" s="132" t="s">
        <v>24</v>
      </c>
      <c r="E12" s="69">
        <v>0</v>
      </c>
      <c r="F12" s="69">
        <v>0</v>
      </c>
      <c r="G12" s="32"/>
      <c r="H12" s="78">
        <v>284477</v>
      </c>
      <c r="I12" s="78">
        <v>284477</v>
      </c>
      <c r="J12" s="32" t="s">
        <v>25</v>
      </c>
      <c r="K12" s="76"/>
      <c r="L12" s="32"/>
      <c r="M12" s="69">
        <v>221871.7</v>
      </c>
      <c r="N12" s="69">
        <f>E12-F12+I12+K12-M12</f>
        <v>62605.299999999988</v>
      </c>
      <c r="O12" s="86">
        <v>0</v>
      </c>
      <c r="P12" s="86">
        <v>0</v>
      </c>
    </row>
    <row r="13" spans="1:17" hidden="1" x14ac:dyDescent="0.25">
      <c r="A13" s="42"/>
      <c r="B13" s="42"/>
      <c r="C13" s="14"/>
      <c r="D13" s="14"/>
      <c r="E13" s="68"/>
      <c r="F13" s="68"/>
      <c r="G13" s="32"/>
      <c r="H13" s="68"/>
      <c r="I13" s="68"/>
      <c r="J13" s="32"/>
      <c r="K13" s="68"/>
      <c r="L13" s="32"/>
      <c r="M13" s="68"/>
      <c r="N13" s="68"/>
      <c r="O13" s="84"/>
      <c r="P13" s="84"/>
    </row>
    <row r="14" spans="1:17" hidden="1" x14ac:dyDescent="0.25">
      <c r="A14" s="17"/>
      <c r="B14" s="18"/>
      <c r="C14" s="133"/>
      <c r="D14" s="16"/>
      <c r="E14" s="69"/>
      <c r="F14" s="69"/>
      <c r="G14" s="32"/>
      <c r="H14" s="78"/>
      <c r="I14" s="78"/>
      <c r="J14" s="32"/>
      <c r="K14" s="76"/>
      <c r="L14" s="32"/>
      <c r="M14" s="76"/>
      <c r="N14" s="69"/>
      <c r="O14" s="76"/>
      <c r="P14" s="76"/>
    </row>
    <row r="15" spans="1:17" ht="31.5" x14ac:dyDescent="0.25">
      <c r="A15" s="42" t="s">
        <v>169</v>
      </c>
      <c r="B15" s="17"/>
      <c r="C15" s="16"/>
      <c r="D15" s="16"/>
      <c r="E15" s="68">
        <f>E17+E18+E19+E20+E21+E22+E23+E24+E25+E26</f>
        <v>37583.274409999998</v>
      </c>
      <c r="F15" s="68">
        <f>F17+F18+F19+F20+F21+F22+F23+F24+F25+F26</f>
        <v>38881.97608</v>
      </c>
      <c r="G15" s="32"/>
      <c r="H15" s="68">
        <f t="shared" ref="H15:N15" si="0">H17+H18+H19+H20+H21+H22+H23+H24+H25+H26</f>
        <v>3276916.32</v>
      </c>
      <c r="I15" s="68">
        <f t="shared" si="0"/>
        <v>2747850.5520000006</v>
      </c>
      <c r="J15" s="32"/>
      <c r="K15" s="68">
        <f t="shared" si="0"/>
        <v>1517.37</v>
      </c>
      <c r="L15" s="32"/>
      <c r="M15" s="68">
        <f t="shared" si="0"/>
        <v>2660219.9130000002</v>
      </c>
      <c r="N15" s="68">
        <f t="shared" si="0"/>
        <v>87849.307329999778</v>
      </c>
      <c r="O15" s="76"/>
      <c r="P15" s="76"/>
    </row>
    <row r="16" spans="1:17" x14ac:dyDescent="0.25">
      <c r="A16" s="17" t="s">
        <v>19</v>
      </c>
      <c r="B16" s="17"/>
      <c r="C16" s="16"/>
      <c r="D16" s="16"/>
      <c r="E16" s="70"/>
      <c r="F16" s="70"/>
      <c r="G16" s="162"/>
      <c r="H16" s="70"/>
      <c r="I16" s="79"/>
      <c r="J16" s="162"/>
      <c r="K16" s="70"/>
      <c r="L16" s="162"/>
      <c r="M16" s="79"/>
      <c r="N16" s="79"/>
      <c r="O16" s="79"/>
      <c r="P16" s="79"/>
    </row>
    <row r="17" spans="1:16" ht="162.75" customHeight="1" x14ac:dyDescent="0.25">
      <c r="A17" s="17" t="s">
        <v>118</v>
      </c>
      <c r="B17" s="18" t="s">
        <v>20</v>
      </c>
      <c r="C17" s="16" t="s">
        <v>119</v>
      </c>
      <c r="D17" s="16" t="s">
        <v>120</v>
      </c>
      <c r="E17" s="69">
        <v>0</v>
      </c>
      <c r="F17" s="69">
        <v>0</v>
      </c>
      <c r="G17" s="11" t="s">
        <v>73</v>
      </c>
      <c r="H17" s="69">
        <v>73.3</v>
      </c>
      <c r="I17" s="69">
        <v>49.24</v>
      </c>
      <c r="J17" s="11" t="s">
        <v>121</v>
      </c>
      <c r="K17" s="70"/>
      <c r="L17" s="11"/>
      <c r="M17" s="69">
        <v>49.24</v>
      </c>
      <c r="N17" s="69">
        <f t="shared" ref="N17:N26" si="1">E17-F17+I17+K17-M17</f>
        <v>0</v>
      </c>
      <c r="O17" s="79"/>
      <c r="P17" s="79"/>
    </row>
    <row r="18" spans="1:16" ht="252" x14ac:dyDescent="0.25">
      <c r="A18" s="17" t="s">
        <v>122</v>
      </c>
      <c r="B18" s="18" t="s">
        <v>123</v>
      </c>
      <c r="C18" s="16" t="s">
        <v>124</v>
      </c>
      <c r="D18" s="16" t="s">
        <v>125</v>
      </c>
      <c r="E18" s="69">
        <v>953.24</v>
      </c>
      <c r="F18" s="69">
        <v>953.24</v>
      </c>
      <c r="G18" s="11" t="s">
        <v>126</v>
      </c>
      <c r="H18" s="69">
        <v>163342.70000000001</v>
      </c>
      <c r="I18" s="69">
        <v>163342.70000000001</v>
      </c>
      <c r="J18" s="11" t="s">
        <v>127</v>
      </c>
      <c r="K18" s="70"/>
      <c r="L18" s="11"/>
      <c r="M18" s="69">
        <v>163342.70000000001</v>
      </c>
      <c r="N18" s="69">
        <f t="shared" si="1"/>
        <v>0</v>
      </c>
      <c r="O18" s="70"/>
      <c r="P18" s="79"/>
    </row>
    <row r="19" spans="1:16" ht="220.5" x14ac:dyDescent="0.25">
      <c r="A19" s="17" t="s">
        <v>128</v>
      </c>
      <c r="B19" s="18" t="s">
        <v>123</v>
      </c>
      <c r="C19" s="16" t="s">
        <v>129</v>
      </c>
      <c r="D19" s="16" t="s">
        <v>130</v>
      </c>
      <c r="E19" s="69">
        <v>11575.874</v>
      </c>
      <c r="F19" s="69">
        <v>11575.874</v>
      </c>
      <c r="G19" s="11" t="s">
        <v>131</v>
      </c>
      <c r="H19" s="69">
        <v>25858.7</v>
      </c>
      <c r="I19" s="69">
        <v>25858.7</v>
      </c>
      <c r="J19" s="11" t="s">
        <v>132</v>
      </c>
      <c r="K19" s="70"/>
      <c r="L19" s="11"/>
      <c r="M19" s="69">
        <v>8299.08</v>
      </c>
      <c r="N19" s="69">
        <f t="shared" si="1"/>
        <v>17559.620000000003</v>
      </c>
      <c r="O19" s="70"/>
      <c r="P19" s="79"/>
    </row>
    <row r="20" spans="1:16" ht="102" customHeight="1" x14ac:dyDescent="0.25">
      <c r="A20" s="17" t="s">
        <v>133</v>
      </c>
      <c r="B20" s="18" t="s">
        <v>134</v>
      </c>
      <c r="C20" s="16" t="s">
        <v>135</v>
      </c>
      <c r="D20" s="16" t="s">
        <v>136</v>
      </c>
      <c r="E20" s="69">
        <v>7.3181599999999998</v>
      </c>
      <c r="F20" s="69">
        <v>455.45</v>
      </c>
      <c r="G20" s="11" t="s">
        <v>137</v>
      </c>
      <c r="H20" s="69">
        <v>1287289.6000000001</v>
      </c>
      <c r="I20" s="69">
        <v>1134041.54</v>
      </c>
      <c r="J20" s="11" t="s">
        <v>138</v>
      </c>
      <c r="K20" s="69">
        <v>462.43</v>
      </c>
      <c r="L20" s="11"/>
      <c r="M20" s="69">
        <v>1134041.54</v>
      </c>
      <c r="N20" s="69">
        <f t="shared" si="1"/>
        <v>14.298160000005737</v>
      </c>
      <c r="O20" s="79"/>
      <c r="P20" s="79"/>
    </row>
    <row r="21" spans="1:16" ht="229.5" customHeight="1" x14ac:dyDescent="0.25">
      <c r="A21" s="17" t="s">
        <v>139</v>
      </c>
      <c r="B21" s="18" t="s">
        <v>140</v>
      </c>
      <c r="C21" s="16" t="s">
        <v>141</v>
      </c>
      <c r="D21" s="16" t="s">
        <v>142</v>
      </c>
      <c r="E21" s="69">
        <v>0</v>
      </c>
      <c r="F21" s="69">
        <v>3</v>
      </c>
      <c r="G21" s="11" t="s">
        <v>73</v>
      </c>
      <c r="H21" s="69">
        <v>21859.7</v>
      </c>
      <c r="I21" s="69">
        <v>13815.96</v>
      </c>
      <c r="J21" s="11" t="s">
        <v>143</v>
      </c>
      <c r="K21" s="69">
        <v>3</v>
      </c>
      <c r="L21" s="11"/>
      <c r="M21" s="69">
        <v>13810.629000000001</v>
      </c>
      <c r="N21" s="69">
        <f t="shared" si="1"/>
        <v>5.330999999998312</v>
      </c>
      <c r="O21" s="79"/>
      <c r="P21" s="79"/>
    </row>
    <row r="22" spans="1:16" ht="234.75" customHeight="1" x14ac:dyDescent="0.25">
      <c r="A22" s="17" t="s">
        <v>144</v>
      </c>
      <c r="B22" s="18" t="s">
        <v>140</v>
      </c>
      <c r="C22" s="16" t="s">
        <v>145</v>
      </c>
      <c r="D22" s="16" t="s">
        <v>146</v>
      </c>
      <c r="E22" s="69">
        <v>450.98333000000002</v>
      </c>
      <c r="F22" s="69">
        <v>741.11</v>
      </c>
      <c r="G22" s="11" t="s">
        <v>147</v>
      </c>
      <c r="H22" s="69">
        <v>990179.3</v>
      </c>
      <c r="I22" s="69">
        <v>752434.15099999995</v>
      </c>
      <c r="J22" s="11" t="s">
        <v>148</v>
      </c>
      <c r="K22" s="69">
        <v>300.2</v>
      </c>
      <c r="L22" s="11"/>
      <c r="M22" s="69">
        <v>752082.63100000005</v>
      </c>
      <c r="N22" s="69">
        <f t="shared" si="1"/>
        <v>361.59332999982871</v>
      </c>
      <c r="O22" s="70"/>
      <c r="P22" s="79"/>
    </row>
    <row r="23" spans="1:16" ht="141.75" x14ac:dyDescent="0.25">
      <c r="A23" s="17" t="s">
        <v>149</v>
      </c>
      <c r="B23" s="18" t="s">
        <v>150</v>
      </c>
      <c r="C23" s="16" t="s">
        <v>151</v>
      </c>
      <c r="D23" s="16" t="s">
        <v>152</v>
      </c>
      <c r="E23" s="69">
        <v>0</v>
      </c>
      <c r="F23" s="69">
        <v>0</v>
      </c>
      <c r="G23" s="11" t="s">
        <v>73</v>
      </c>
      <c r="H23" s="69">
        <v>5106.2</v>
      </c>
      <c r="I23" s="69">
        <v>4804.46</v>
      </c>
      <c r="J23" s="11" t="s">
        <v>153</v>
      </c>
      <c r="K23" s="70"/>
      <c r="L23" s="11"/>
      <c r="M23" s="69">
        <v>4241.8220000000001</v>
      </c>
      <c r="N23" s="69">
        <f t="shared" si="1"/>
        <v>562.63799999999992</v>
      </c>
      <c r="O23" s="70"/>
      <c r="P23" s="79"/>
    </row>
    <row r="24" spans="1:16" ht="157.5" x14ac:dyDescent="0.25">
      <c r="A24" s="17" t="s">
        <v>154</v>
      </c>
      <c r="B24" s="18" t="s">
        <v>150</v>
      </c>
      <c r="C24" s="16" t="s">
        <v>155</v>
      </c>
      <c r="D24" s="16" t="s">
        <v>156</v>
      </c>
      <c r="E24" s="69">
        <v>21482.386839999999</v>
      </c>
      <c r="F24" s="69">
        <v>22039.83</v>
      </c>
      <c r="G24" s="11" t="s">
        <v>157</v>
      </c>
      <c r="H24" s="69">
        <v>715199.1</v>
      </c>
      <c r="I24" s="69">
        <v>586097.99</v>
      </c>
      <c r="J24" s="11" t="s">
        <v>158</v>
      </c>
      <c r="K24" s="69">
        <v>751.74</v>
      </c>
      <c r="L24" s="11"/>
      <c r="M24" s="69">
        <v>516946.46</v>
      </c>
      <c r="N24" s="69">
        <f t="shared" si="1"/>
        <v>69345.826839999936</v>
      </c>
      <c r="O24" s="79"/>
      <c r="P24" s="79"/>
    </row>
    <row r="25" spans="1:16" ht="141.75" x14ac:dyDescent="0.25">
      <c r="A25" s="134" t="s">
        <v>159</v>
      </c>
      <c r="B25" s="18" t="s">
        <v>160</v>
      </c>
      <c r="C25" s="16" t="s">
        <v>161</v>
      </c>
      <c r="D25" s="16" t="s">
        <v>162</v>
      </c>
      <c r="E25" s="69">
        <v>3113.47208</v>
      </c>
      <c r="F25" s="69">
        <v>3113.47208</v>
      </c>
      <c r="G25" s="11" t="s">
        <v>163</v>
      </c>
      <c r="H25" s="69">
        <v>67567.42</v>
      </c>
      <c r="I25" s="69">
        <v>67367.77</v>
      </c>
      <c r="J25" s="11" t="s">
        <v>164</v>
      </c>
      <c r="K25" s="83"/>
      <c r="L25" s="11"/>
      <c r="M25" s="69">
        <v>67367.77</v>
      </c>
      <c r="N25" s="69">
        <f t="shared" si="1"/>
        <v>0</v>
      </c>
      <c r="O25" s="79"/>
      <c r="P25" s="79"/>
    </row>
    <row r="26" spans="1:16" ht="236.25" x14ac:dyDescent="0.25">
      <c r="A26" s="17" t="s">
        <v>165</v>
      </c>
      <c r="B26" s="18" t="s">
        <v>140</v>
      </c>
      <c r="C26" s="16" t="s">
        <v>166</v>
      </c>
      <c r="D26" s="16" t="s">
        <v>167</v>
      </c>
      <c r="E26" s="69">
        <v>0</v>
      </c>
      <c r="F26" s="69">
        <v>0</v>
      </c>
      <c r="G26" s="11" t="s">
        <v>73</v>
      </c>
      <c r="H26" s="69">
        <v>440.3</v>
      </c>
      <c r="I26" s="69">
        <v>38.040999999999997</v>
      </c>
      <c r="J26" s="11" t="s">
        <v>168</v>
      </c>
      <c r="K26" s="70"/>
      <c r="L26" s="11"/>
      <c r="M26" s="69">
        <v>38.040999999999997</v>
      </c>
      <c r="N26" s="69">
        <f t="shared" si="1"/>
        <v>0</v>
      </c>
      <c r="O26" s="79"/>
      <c r="P26" s="79"/>
    </row>
    <row r="27" spans="1:16" ht="24" customHeight="1" x14ac:dyDescent="0.25">
      <c r="A27" s="135" t="s">
        <v>185</v>
      </c>
      <c r="B27" s="43"/>
      <c r="C27" s="133"/>
      <c r="D27" s="133"/>
      <c r="E27" s="71">
        <f>SUM(E29:E29)</f>
        <v>3709.86</v>
      </c>
      <c r="F27" s="71">
        <f>SUM(F29:F29)</f>
        <v>4003.59</v>
      </c>
      <c r="G27" s="163"/>
      <c r="H27" s="71">
        <f>SUM(H29:H29)</f>
        <v>159234.79999999999</v>
      </c>
      <c r="I27" s="71">
        <f>SUM(I29:I29)</f>
        <v>117121.23</v>
      </c>
      <c r="J27" s="163"/>
      <c r="K27" s="71">
        <f>SUM(K29:K29)</f>
        <v>293.73</v>
      </c>
      <c r="L27" s="163"/>
      <c r="M27" s="71">
        <v>114402.18</v>
      </c>
      <c r="N27" s="71">
        <f>SUM(N29:N29)</f>
        <v>2719.0500000000029</v>
      </c>
      <c r="O27" s="87">
        <f>SUM(O29:O29)</f>
        <v>0</v>
      </c>
      <c r="P27" s="87">
        <f>SUM(P29:P29)</f>
        <v>0</v>
      </c>
    </row>
    <row r="28" spans="1:16" x14ac:dyDescent="0.25">
      <c r="A28" s="43" t="s">
        <v>19</v>
      </c>
      <c r="B28" s="43"/>
      <c r="C28" s="133"/>
      <c r="D28" s="133"/>
      <c r="E28" s="72"/>
      <c r="F28" s="72"/>
      <c r="G28" s="164"/>
      <c r="H28" s="72"/>
      <c r="I28" s="72"/>
      <c r="J28" s="164"/>
      <c r="K28" s="72"/>
      <c r="L28" s="164"/>
      <c r="M28" s="72"/>
      <c r="N28" s="72"/>
      <c r="O28" s="72"/>
      <c r="P28" s="72"/>
    </row>
    <row r="29" spans="1:16" ht="122.25" customHeight="1" x14ac:dyDescent="0.25">
      <c r="A29" s="44" t="s">
        <v>179</v>
      </c>
      <c r="B29" s="43" t="s">
        <v>134</v>
      </c>
      <c r="C29" s="133" t="s">
        <v>180</v>
      </c>
      <c r="D29" s="133" t="s">
        <v>181</v>
      </c>
      <c r="E29" s="73">
        <v>3709.86</v>
      </c>
      <c r="F29" s="73">
        <v>4003.59</v>
      </c>
      <c r="G29" s="165" t="s">
        <v>182</v>
      </c>
      <c r="H29" s="73">
        <v>159234.79999999999</v>
      </c>
      <c r="I29" s="73">
        <v>117121.23</v>
      </c>
      <c r="J29" s="165" t="s">
        <v>183</v>
      </c>
      <c r="K29" s="73">
        <v>293.73</v>
      </c>
      <c r="L29" s="165" t="s">
        <v>184</v>
      </c>
      <c r="M29" s="73">
        <v>114402.18</v>
      </c>
      <c r="N29" s="69">
        <f>E29-F29+I29+K29-M29</f>
        <v>2719.0500000000029</v>
      </c>
      <c r="O29" s="88"/>
      <c r="P29" s="88"/>
    </row>
    <row r="30" spans="1:16" ht="94.5" x14ac:dyDescent="0.25">
      <c r="A30" s="42" t="s">
        <v>117</v>
      </c>
      <c r="B30" s="18"/>
      <c r="C30" s="16"/>
      <c r="D30" s="16"/>
      <c r="E30" s="74">
        <f>E32+E33</f>
        <v>191.93</v>
      </c>
      <c r="F30" s="74">
        <f>F32+F33</f>
        <v>191.93</v>
      </c>
      <c r="G30" s="166"/>
      <c r="H30" s="74">
        <f>H32+H33</f>
        <v>23514.399999999998</v>
      </c>
      <c r="I30" s="74">
        <f>I32+I33</f>
        <v>23406</v>
      </c>
      <c r="J30" s="166"/>
      <c r="K30" s="74"/>
      <c r="L30" s="166"/>
      <c r="M30" s="71">
        <f>M32+M33</f>
        <v>16910.169999999998</v>
      </c>
      <c r="N30" s="74">
        <f>N32+N33</f>
        <v>6495.8300000000017</v>
      </c>
      <c r="O30" s="84">
        <f>O32+O33</f>
        <v>0</v>
      </c>
      <c r="P30" s="84">
        <f>P32+P33</f>
        <v>0</v>
      </c>
    </row>
    <row r="31" spans="1:16" x14ac:dyDescent="0.25">
      <c r="A31" s="17" t="s">
        <v>19</v>
      </c>
      <c r="B31" s="18"/>
      <c r="C31" s="16"/>
      <c r="D31" s="16"/>
      <c r="E31" s="69"/>
      <c r="F31" s="69"/>
      <c r="G31" s="32"/>
      <c r="H31" s="69"/>
      <c r="I31" s="69"/>
      <c r="J31" s="32"/>
      <c r="K31" s="69"/>
      <c r="L31" s="32"/>
      <c r="M31" s="73"/>
      <c r="N31" s="69"/>
      <c r="O31" s="76"/>
      <c r="P31" s="76"/>
    </row>
    <row r="32" spans="1:16" ht="89.25" x14ac:dyDescent="0.25">
      <c r="A32" s="17" t="s">
        <v>106</v>
      </c>
      <c r="B32" s="18" t="s">
        <v>107</v>
      </c>
      <c r="C32" s="16" t="s">
        <v>108</v>
      </c>
      <c r="D32" s="16" t="s">
        <v>109</v>
      </c>
      <c r="E32" s="69">
        <v>23.8</v>
      </c>
      <c r="F32" s="69">
        <v>23.8</v>
      </c>
      <c r="G32" s="32" t="s">
        <v>110</v>
      </c>
      <c r="H32" s="69">
        <v>22362.799999999999</v>
      </c>
      <c r="I32" s="69">
        <v>22254.400000000001</v>
      </c>
      <c r="J32" s="32" t="s">
        <v>111</v>
      </c>
      <c r="K32" s="69">
        <v>0</v>
      </c>
      <c r="L32" s="32"/>
      <c r="M32" s="73">
        <v>16531.5</v>
      </c>
      <c r="N32" s="69">
        <f>E32-F32+I32+K32-M32</f>
        <v>5722.9000000000015</v>
      </c>
      <c r="O32" s="76">
        <v>0</v>
      </c>
      <c r="P32" s="76"/>
    </row>
    <row r="33" spans="1:16" ht="127.5" x14ac:dyDescent="0.25">
      <c r="A33" s="17" t="s">
        <v>112</v>
      </c>
      <c r="B33" s="18" t="s">
        <v>113</v>
      </c>
      <c r="C33" s="16" t="s">
        <v>114</v>
      </c>
      <c r="D33" s="16">
        <v>1895120</v>
      </c>
      <c r="E33" s="69">
        <v>168.13</v>
      </c>
      <c r="F33" s="69">
        <v>168.13</v>
      </c>
      <c r="G33" s="32" t="s">
        <v>115</v>
      </c>
      <c r="H33" s="69">
        <v>1151.5999999999999</v>
      </c>
      <c r="I33" s="69">
        <v>1151.5999999999999</v>
      </c>
      <c r="J33" s="32" t="s">
        <v>116</v>
      </c>
      <c r="K33" s="69">
        <v>0</v>
      </c>
      <c r="L33" s="32"/>
      <c r="M33" s="73">
        <v>378.67</v>
      </c>
      <c r="N33" s="69">
        <f>E33-F33+I33+K33-M33</f>
        <v>772.92999999999984</v>
      </c>
      <c r="O33" s="76">
        <v>0</v>
      </c>
      <c r="P33" s="76"/>
    </row>
    <row r="34" spans="1:16" ht="47.25" x14ac:dyDescent="0.25">
      <c r="A34" s="42" t="s">
        <v>212</v>
      </c>
      <c r="B34" s="18" t="s">
        <v>206</v>
      </c>
      <c r="C34" s="10"/>
      <c r="D34" s="136"/>
      <c r="E34" s="74">
        <v>14967.46</v>
      </c>
      <c r="F34" s="74">
        <f>E34</f>
        <v>14967.46</v>
      </c>
      <c r="G34" s="167"/>
      <c r="H34" s="74">
        <v>28567.8</v>
      </c>
      <c r="I34" s="74">
        <f>I36</f>
        <v>1481.52</v>
      </c>
      <c r="J34" s="167"/>
      <c r="K34" s="84"/>
      <c r="L34" s="167"/>
      <c r="M34" s="74">
        <v>1481.52</v>
      </c>
      <c r="N34" s="74">
        <f>N36</f>
        <v>0</v>
      </c>
      <c r="O34" s="74">
        <v>21846.93</v>
      </c>
      <c r="P34" s="74">
        <f>N34</f>
        <v>0</v>
      </c>
    </row>
    <row r="35" spans="1:16" x14ac:dyDescent="0.25">
      <c r="A35" s="17" t="s">
        <v>19</v>
      </c>
      <c r="B35" s="18"/>
      <c r="C35" s="10"/>
      <c r="D35" s="10"/>
      <c r="E35" s="69"/>
      <c r="F35" s="69"/>
      <c r="G35" s="168"/>
      <c r="H35" s="76"/>
      <c r="I35" s="76"/>
      <c r="J35" s="168"/>
      <c r="K35" s="76"/>
      <c r="L35" s="168"/>
      <c r="M35" s="76"/>
      <c r="N35" s="76"/>
      <c r="O35" s="89"/>
      <c r="P35" s="76"/>
    </row>
    <row r="36" spans="1:16" ht="57.75" customHeight="1" x14ac:dyDescent="0.25">
      <c r="A36" s="18" t="s">
        <v>211</v>
      </c>
      <c r="B36" s="18" t="s">
        <v>206</v>
      </c>
      <c r="C36" s="16" t="s">
        <v>207</v>
      </c>
      <c r="D36" s="16" t="s">
        <v>208</v>
      </c>
      <c r="E36" s="69">
        <v>14967.46</v>
      </c>
      <c r="F36" s="69">
        <f>E36</f>
        <v>14967.46</v>
      </c>
      <c r="G36" s="168" t="s">
        <v>209</v>
      </c>
      <c r="H36" s="69">
        <v>28567.8</v>
      </c>
      <c r="I36" s="69">
        <v>1481.52</v>
      </c>
      <c r="J36" s="168" t="s">
        <v>210</v>
      </c>
      <c r="K36" s="76"/>
      <c r="L36" s="168"/>
      <c r="M36" s="69">
        <v>1481.52</v>
      </c>
      <c r="N36" s="69">
        <f>E36-F36+I36+K36-M36</f>
        <v>0</v>
      </c>
      <c r="O36" s="69"/>
      <c r="P36" s="69"/>
    </row>
    <row r="37" spans="1:16" ht="27.75" customHeight="1" x14ac:dyDescent="0.25">
      <c r="A37" s="45" t="s">
        <v>234</v>
      </c>
      <c r="B37" s="45"/>
      <c r="C37" s="137"/>
      <c r="D37" s="137"/>
      <c r="E37" s="74">
        <f>E39</f>
        <v>0</v>
      </c>
      <c r="F37" s="74">
        <f>F39</f>
        <v>0</v>
      </c>
      <c r="G37" s="169"/>
      <c r="H37" s="74">
        <f t="shared" ref="H37:P37" si="2">H39</f>
        <v>19108.5</v>
      </c>
      <c r="I37" s="74">
        <f t="shared" si="2"/>
        <v>13780.54</v>
      </c>
      <c r="J37" s="169"/>
      <c r="K37" s="74">
        <f t="shared" si="2"/>
        <v>0</v>
      </c>
      <c r="L37" s="169">
        <f t="shared" si="2"/>
        <v>0</v>
      </c>
      <c r="M37" s="74">
        <f t="shared" si="2"/>
        <v>13763.15</v>
      </c>
      <c r="N37" s="74">
        <f t="shared" si="2"/>
        <v>17.390000000001237</v>
      </c>
      <c r="O37" s="74">
        <f t="shared" si="2"/>
        <v>0</v>
      </c>
      <c r="P37" s="74">
        <f t="shared" si="2"/>
        <v>0</v>
      </c>
    </row>
    <row r="38" spans="1:16" x14ac:dyDescent="0.25">
      <c r="A38" s="46" t="s">
        <v>19</v>
      </c>
      <c r="B38" s="46"/>
      <c r="C38" s="138"/>
      <c r="D38" s="138"/>
      <c r="E38" s="75"/>
      <c r="F38" s="75"/>
      <c r="G38" s="168"/>
      <c r="H38" s="75"/>
      <c r="I38" s="75"/>
      <c r="J38" s="168"/>
      <c r="K38" s="75"/>
      <c r="L38" s="168"/>
      <c r="M38" s="75"/>
      <c r="N38" s="75"/>
      <c r="O38" s="90"/>
      <c r="P38" s="90"/>
    </row>
    <row r="39" spans="1:16" ht="382.5" x14ac:dyDescent="0.25">
      <c r="A39" s="17" t="s">
        <v>229</v>
      </c>
      <c r="B39" s="18" t="s">
        <v>230</v>
      </c>
      <c r="C39" s="16" t="s">
        <v>231</v>
      </c>
      <c r="D39" s="16" t="s">
        <v>232</v>
      </c>
      <c r="E39" s="69">
        <v>0</v>
      </c>
      <c r="F39" s="69">
        <v>0</v>
      </c>
      <c r="G39" s="11"/>
      <c r="H39" s="69">
        <v>19108.5</v>
      </c>
      <c r="I39" s="69">
        <v>13780.54</v>
      </c>
      <c r="J39" s="11" t="s">
        <v>233</v>
      </c>
      <c r="K39" s="69">
        <v>0</v>
      </c>
      <c r="L39" s="11"/>
      <c r="M39" s="69">
        <v>13763.15</v>
      </c>
      <c r="N39" s="69">
        <f>E39-F39+I39+K39-M39</f>
        <v>17.390000000001237</v>
      </c>
      <c r="O39" s="69">
        <v>0</v>
      </c>
      <c r="P39" s="69">
        <v>0</v>
      </c>
    </row>
    <row r="40" spans="1:16" ht="31.5" x14ac:dyDescent="0.25">
      <c r="A40" s="56" t="s">
        <v>226</v>
      </c>
      <c r="B40" s="139"/>
      <c r="C40" s="61"/>
      <c r="D40" s="61"/>
      <c r="E40" s="68">
        <f>E42+E43+E44</f>
        <v>28137.63</v>
      </c>
      <c r="F40" s="68">
        <f>F42+F43+F44</f>
        <v>28154.850000000002</v>
      </c>
      <c r="G40" s="165"/>
      <c r="H40" s="80">
        <f>SUM(H42:H44)</f>
        <v>418618.9</v>
      </c>
      <c r="I40" s="80">
        <f>SUM(I42:I44)</f>
        <v>272715.09999999998</v>
      </c>
      <c r="J40" s="165"/>
      <c r="K40" s="68">
        <f>SUM(K42:K44)</f>
        <v>17.221</v>
      </c>
      <c r="L40" s="165"/>
      <c r="M40" s="68">
        <f>SUM(M42:M44)</f>
        <v>272714.96999999997</v>
      </c>
      <c r="N40" s="68">
        <f>SUM(N42:N44)</f>
        <v>0.13100000005215406</v>
      </c>
      <c r="O40" s="91"/>
      <c r="P40" s="91"/>
    </row>
    <row r="41" spans="1:16" x14ac:dyDescent="0.25">
      <c r="A41" s="53" t="s">
        <v>19</v>
      </c>
      <c r="B41" s="10"/>
      <c r="C41" s="61"/>
      <c r="D41" s="61"/>
      <c r="E41" s="76"/>
      <c r="F41" s="76"/>
      <c r="G41" s="170"/>
      <c r="H41" s="81"/>
      <c r="I41" s="81"/>
      <c r="J41" s="170"/>
      <c r="K41" s="81"/>
      <c r="L41" s="170"/>
      <c r="M41" s="81"/>
      <c r="N41" s="81"/>
      <c r="O41" s="91"/>
      <c r="P41" s="91"/>
    </row>
    <row r="42" spans="1:16" ht="96" customHeight="1" x14ac:dyDescent="0.25">
      <c r="A42" s="64" t="s">
        <v>264</v>
      </c>
      <c r="B42" s="18" t="s">
        <v>227</v>
      </c>
      <c r="C42" s="41" t="s">
        <v>228</v>
      </c>
      <c r="D42" s="41">
        <v>2915129</v>
      </c>
      <c r="E42" s="77">
        <v>22000</v>
      </c>
      <c r="F42" s="77">
        <v>22017.22</v>
      </c>
      <c r="G42" s="171" t="s">
        <v>265</v>
      </c>
      <c r="H42" s="82">
        <v>418618.9</v>
      </c>
      <c r="I42" s="82">
        <v>272715.09999999998</v>
      </c>
      <c r="J42" s="171" t="s">
        <v>266</v>
      </c>
      <c r="K42" s="77">
        <v>17.221</v>
      </c>
      <c r="L42" s="171" t="s">
        <v>267</v>
      </c>
      <c r="M42" s="77">
        <v>272714.96999999997</v>
      </c>
      <c r="N42" s="69">
        <f>E42-F42+I42+K42-M42</f>
        <v>0.13100000005215406</v>
      </c>
      <c r="O42" s="91"/>
      <c r="P42" s="91"/>
    </row>
    <row r="43" spans="1:16" hidden="1" x14ac:dyDescent="0.25">
      <c r="A43" s="64"/>
      <c r="B43" s="18"/>
      <c r="C43" s="41"/>
      <c r="D43" s="41"/>
      <c r="E43" s="77"/>
      <c r="F43" s="77"/>
      <c r="G43" s="171"/>
      <c r="H43" s="82"/>
      <c r="I43" s="82"/>
      <c r="J43" s="171"/>
      <c r="K43" s="77"/>
      <c r="L43" s="171"/>
      <c r="M43" s="77"/>
      <c r="N43" s="69"/>
      <c r="O43" s="91"/>
      <c r="P43" s="91"/>
    </row>
    <row r="44" spans="1:16" ht="94.5" x14ac:dyDescent="0.25">
      <c r="A44" s="64" t="s">
        <v>268</v>
      </c>
      <c r="B44" s="18" t="s">
        <v>227</v>
      </c>
      <c r="C44" s="41" t="s">
        <v>228</v>
      </c>
      <c r="D44" s="41">
        <v>2945129</v>
      </c>
      <c r="E44" s="77">
        <v>6137.63</v>
      </c>
      <c r="F44" s="77">
        <v>6137.63</v>
      </c>
      <c r="G44" s="171" t="s">
        <v>269</v>
      </c>
      <c r="H44" s="82"/>
      <c r="I44" s="82"/>
      <c r="J44" s="171"/>
      <c r="K44" s="77"/>
      <c r="L44" s="171"/>
      <c r="M44" s="77">
        <v>0</v>
      </c>
      <c r="N44" s="69">
        <f>E44-F44+I44+K44-M44</f>
        <v>0</v>
      </c>
      <c r="O44" s="91"/>
      <c r="P44" s="91"/>
    </row>
  </sheetData>
  <mergeCells count="18">
    <mergeCell ref="M4:N4"/>
    <mergeCell ref="K6:L6"/>
    <mergeCell ref="M1:N1"/>
    <mergeCell ref="O6:P6"/>
    <mergeCell ref="A2:P2"/>
    <mergeCell ref="A3:P3"/>
    <mergeCell ref="A5:A7"/>
    <mergeCell ref="B5:B7"/>
    <mergeCell ref="C5:C7"/>
    <mergeCell ref="D5:D7"/>
    <mergeCell ref="E5:G5"/>
    <mergeCell ref="H5:H7"/>
    <mergeCell ref="I5:L5"/>
    <mergeCell ref="M5:M7"/>
    <mergeCell ref="E6:E7"/>
    <mergeCell ref="F6:G6"/>
    <mergeCell ref="I6:J6"/>
    <mergeCell ref="N5:N7"/>
  </mergeCells>
  <pageMargins left="0.70866141732283472" right="0.70866141732283472" top="0.74803149606299213" bottom="0.74803149606299213" header="0.31496062992125984" footer="0.31496062992125984"/>
  <pageSetup paperSize="8" scale="7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9"/>
  <sheetViews>
    <sheetView tabSelected="1" zoomScaleNormal="100" workbookViewId="0">
      <selection activeCell="C12" sqref="C12"/>
    </sheetView>
  </sheetViews>
  <sheetFormatPr defaultRowHeight="15.75" x14ac:dyDescent="0.25"/>
  <cols>
    <col min="1" max="1" width="49.5703125" style="1" customWidth="1"/>
    <col min="2" max="2" width="21.7109375" style="1" customWidth="1"/>
    <col min="3" max="3" width="12.85546875" style="1" customWidth="1"/>
    <col min="4" max="4" width="9.85546875" style="1" customWidth="1"/>
    <col min="5" max="5" width="13.5703125" style="1" customWidth="1"/>
    <col min="6" max="6" width="14.42578125" style="1" customWidth="1"/>
    <col min="7" max="7" width="14.5703125" style="2" customWidth="1"/>
    <col min="8" max="8" width="15.28515625" style="1" customWidth="1"/>
    <col min="9" max="9" width="14.7109375" style="1" customWidth="1"/>
    <col min="10" max="10" width="34.28515625" style="1" customWidth="1"/>
    <col min="11" max="11" width="13.42578125" style="1" customWidth="1"/>
    <col min="12" max="12" width="15.85546875" style="1" customWidth="1"/>
    <col min="13" max="13" width="14.5703125" style="1" customWidth="1"/>
    <col min="14" max="14" width="15.140625" style="1" customWidth="1"/>
    <col min="15" max="15" width="19" style="1" hidden="1" customWidth="1"/>
    <col min="16" max="16" width="12.42578125" style="1" hidden="1" customWidth="1"/>
    <col min="17" max="17" width="30.42578125" style="1" customWidth="1"/>
    <col min="18" max="16384" width="9.140625" style="1"/>
  </cols>
  <sheetData>
    <row r="1" spans="1:17" ht="32.25" customHeight="1" x14ac:dyDescent="0.25">
      <c r="M1" s="195" t="s">
        <v>509</v>
      </c>
      <c r="N1" s="195"/>
    </row>
    <row r="2" spans="1:17" x14ac:dyDescent="0.25">
      <c r="A2" s="174" t="s">
        <v>0</v>
      </c>
      <c r="B2" s="174"/>
      <c r="C2" s="174"/>
      <c r="D2" s="174"/>
      <c r="E2" s="174"/>
      <c r="F2" s="174"/>
      <c r="G2" s="174"/>
      <c r="H2" s="174"/>
      <c r="I2" s="174"/>
      <c r="J2" s="174"/>
      <c r="K2" s="174"/>
      <c r="L2" s="174"/>
      <c r="M2" s="174"/>
      <c r="N2" s="174"/>
      <c r="O2" s="174"/>
      <c r="P2" s="174"/>
    </row>
    <row r="3" spans="1:17" ht="18" customHeight="1" x14ac:dyDescent="0.25">
      <c r="A3" s="175" t="s">
        <v>1</v>
      </c>
      <c r="B3" s="175"/>
      <c r="C3" s="175"/>
      <c r="D3" s="175"/>
      <c r="E3" s="175"/>
      <c r="F3" s="175"/>
      <c r="G3" s="175"/>
      <c r="H3" s="175"/>
      <c r="I3" s="175"/>
      <c r="J3" s="175"/>
      <c r="K3" s="175"/>
      <c r="L3" s="175"/>
      <c r="M3" s="175"/>
      <c r="N3" s="175"/>
      <c r="O3" s="175"/>
      <c r="P3" s="175"/>
    </row>
    <row r="4" spans="1:17" x14ac:dyDescent="0.25">
      <c r="A4" s="3"/>
      <c r="B4" s="3"/>
      <c r="I4" s="91"/>
      <c r="M4" s="180" t="s">
        <v>505</v>
      </c>
      <c r="N4" s="180"/>
    </row>
    <row r="5" spans="1:17" s="4" customFormat="1" ht="63" customHeight="1" x14ac:dyDescent="0.25">
      <c r="A5" s="176" t="s">
        <v>2</v>
      </c>
      <c r="B5" s="176" t="s">
        <v>3</v>
      </c>
      <c r="C5" s="176" t="s">
        <v>4</v>
      </c>
      <c r="D5" s="176" t="s">
        <v>5</v>
      </c>
      <c r="E5" s="179" t="s">
        <v>6</v>
      </c>
      <c r="F5" s="179"/>
      <c r="G5" s="179"/>
      <c r="H5" s="176" t="s">
        <v>7</v>
      </c>
      <c r="I5" s="179" t="s">
        <v>8</v>
      </c>
      <c r="J5" s="179"/>
      <c r="K5" s="179"/>
      <c r="L5" s="179"/>
      <c r="M5" s="176" t="s">
        <v>9</v>
      </c>
      <c r="N5" s="176" t="s">
        <v>205</v>
      </c>
      <c r="O5" s="22"/>
      <c r="P5" s="23"/>
    </row>
    <row r="6" spans="1:17" s="4" customFormat="1" ht="33.75" customHeight="1" x14ac:dyDescent="0.25">
      <c r="A6" s="177"/>
      <c r="B6" s="177"/>
      <c r="C6" s="177"/>
      <c r="D6" s="177"/>
      <c r="E6" s="179" t="s">
        <v>10</v>
      </c>
      <c r="F6" s="179" t="s">
        <v>11</v>
      </c>
      <c r="G6" s="179"/>
      <c r="H6" s="177"/>
      <c r="I6" s="179" t="s">
        <v>12</v>
      </c>
      <c r="J6" s="179"/>
      <c r="K6" s="181" t="s">
        <v>281</v>
      </c>
      <c r="L6" s="181"/>
      <c r="M6" s="177"/>
      <c r="N6" s="177"/>
      <c r="O6" s="172" t="s">
        <v>15</v>
      </c>
      <c r="P6" s="173"/>
    </row>
    <row r="7" spans="1:17" s="4" customFormat="1" ht="38.25" customHeight="1" x14ac:dyDescent="0.25">
      <c r="A7" s="178"/>
      <c r="B7" s="178"/>
      <c r="C7" s="178"/>
      <c r="D7" s="178"/>
      <c r="E7" s="179"/>
      <c r="F7" s="5" t="s">
        <v>14</v>
      </c>
      <c r="G7" s="5" t="s">
        <v>16</v>
      </c>
      <c r="H7" s="178"/>
      <c r="I7" s="5" t="s">
        <v>14</v>
      </c>
      <c r="J7" s="5" t="s">
        <v>16</v>
      </c>
      <c r="K7" s="5" t="s">
        <v>14</v>
      </c>
      <c r="L7" s="5" t="s">
        <v>16</v>
      </c>
      <c r="M7" s="178"/>
      <c r="N7" s="178"/>
      <c r="O7" s="21" t="s">
        <v>17</v>
      </c>
      <c r="P7" s="5" t="s">
        <v>18</v>
      </c>
    </row>
    <row r="8" spans="1:17" s="4" customFormat="1" ht="15.75" customHeight="1" x14ac:dyDescent="0.25">
      <c r="A8" s="6">
        <v>1</v>
      </c>
      <c r="B8" s="6">
        <v>2</v>
      </c>
      <c r="C8" s="6">
        <v>3</v>
      </c>
      <c r="D8" s="6">
        <v>4</v>
      </c>
      <c r="E8" s="5">
        <v>5</v>
      </c>
      <c r="F8" s="5">
        <v>6</v>
      </c>
      <c r="G8" s="6"/>
      <c r="H8" s="6">
        <v>7</v>
      </c>
      <c r="I8" s="5">
        <v>8</v>
      </c>
      <c r="J8" s="5">
        <v>9</v>
      </c>
      <c r="K8" s="5">
        <v>10</v>
      </c>
      <c r="L8" s="5">
        <v>11</v>
      </c>
      <c r="M8" s="6">
        <v>12</v>
      </c>
      <c r="N8" s="6">
        <v>13</v>
      </c>
      <c r="O8" s="5">
        <v>14</v>
      </c>
      <c r="P8" s="5">
        <v>15</v>
      </c>
    </row>
    <row r="9" spans="1:17" ht="28.5" customHeight="1" x14ac:dyDescent="0.25">
      <c r="A9" s="141" t="s">
        <v>26</v>
      </c>
      <c r="B9" s="124"/>
      <c r="C9" s="124"/>
      <c r="D9" s="124"/>
      <c r="E9" s="125">
        <f>E10+E22+E25+E28+E36+E40+E45+E49+E55+E57+E59+E61+E63+E65</f>
        <v>671642.24257</v>
      </c>
      <c r="F9" s="125">
        <f>F10+F22+F25+F28+F36+F40+F45+F49+F55+F57+F59+F61+F63+F65</f>
        <v>673002.07726999989</v>
      </c>
      <c r="G9" s="126"/>
      <c r="H9" s="125">
        <f>H10+H22+H25+H28+H36+H40+H45+H49+H55+H57+H59+H61+H63+H65</f>
        <v>2512846.7198000005</v>
      </c>
      <c r="I9" s="125">
        <f>I10+I22+I25+I28+I36+I40+I45+I49+I55+I57+I59+I61+I63+I65</f>
        <v>2450747.7750000004</v>
      </c>
      <c r="J9" s="127"/>
      <c r="K9" s="125">
        <f>K10+K22+K25+K28+K36+K40+K45+K49+K55+K57+K59+K61+K63+K65</f>
        <v>624815.8459999999</v>
      </c>
      <c r="L9" s="152"/>
      <c r="M9" s="125">
        <f>M10+M22+M25+M28+M36+M40+M45+M49+M55+M57+M59+M61+M63+M65</f>
        <v>1358795.8829999997</v>
      </c>
      <c r="N9" s="125">
        <f>N10+N22+N25+N28+N36+N40+N45+N49+N55+N57+N59+N61+N63+N65</f>
        <v>1715407.9032999997</v>
      </c>
      <c r="O9" s="25"/>
      <c r="P9" s="25"/>
      <c r="Q9" s="59"/>
    </row>
    <row r="10" spans="1:17" ht="31.5" x14ac:dyDescent="0.25">
      <c r="A10" s="142" t="s">
        <v>68</v>
      </c>
      <c r="B10" s="10"/>
      <c r="C10" s="10"/>
      <c r="D10" s="10"/>
      <c r="E10" s="68">
        <f>E12+E13+E14+E15+E16+E17+E18+E19+E20+E21</f>
        <v>25065.29</v>
      </c>
      <c r="F10" s="68">
        <f>F12+F13+F14+F15+F16+F17+F18+F19+F20+F21</f>
        <v>25065.29</v>
      </c>
      <c r="G10" s="11"/>
      <c r="H10" s="68">
        <f>H12+H13+H14+H15+H16+H17+H18+H19+H20+H21</f>
        <v>563463</v>
      </c>
      <c r="I10" s="68">
        <f>I12+I13+I14+I15+I16+I17+I18+I19+I20+I21</f>
        <v>300369.04000000004</v>
      </c>
      <c r="J10" s="11"/>
      <c r="K10" s="68">
        <f>K12+K13+K14+K15+K16+K17+K18+K19+K20+K21</f>
        <v>13510.25</v>
      </c>
      <c r="L10" s="11"/>
      <c r="M10" s="68">
        <f>M12+M13+M14+M15+M16+M17+M18+M19+M20+M21</f>
        <v>269663.79000000004</v>
      </c>
      <c r="N10" s="68">
        <f>N12+N13+N14+N15+N16+N17+N18+N19+N20+N21</f>
        <v>44215.5</v>
      </c>
      <c r="O10" s="26"/>
      <c r="P10" s="26"/>
      <c r="Q10" s="59"/>
    </row>
    <row r="11" spans="1:17" x14ac:dyDescent="0.25">
      <c r="A11" s="17" t="s">
        <v>19</v>
      </c>
      <c r="B11" s="10"/>
      <c r="C11" s="10"/>
      <c r="D11" s="10"/>
      <c r="E11" s="77"/>
      <c r="F11" s="77"/>
      <c r="G11" s="11"/>
      <c r="H11" s="76"/>
      <c r="I11" s="76"/>
      <c r="J11" s="11"/>
      <c r="K11" s="77"/>
      <c r="L11" s="11"/>
      <c r="M11" s="77"/>
      <c r="N11" s="77"/>
      <c r="O11" s="26"/>
      <c r="P11" s="26"/>
      <c r="Q11" s="59"/>
    </row>
    <row r="12" spans="1:17" s="12" customFormat="1" ht="111.75" customHeight="1" x14ac:dyDescent="0.2">
      <c r="A12" s="18" t="s">
        <v>27</v>
      </c>
      <c r="B12" s="143" t="s">
        <v>20</v>
      </c>
      <c r="C12" s="16" t="s">
        <v>28</v>
      </c>
      <c r="D12" s="144" t="s">
        <v>29</v>
      </c>
      <c r="E12" s="69">
        <v>0</v>
      </c>
      <c r="F12" s="69">
        <v>0</v>
      </c>
      <c r="G12" s="11"/>
      <c r="H12" s="73">
        <v>11024.6</v>
      </c>
      <c r="I12" s="73">
        <v>6973.39</v>
      </c>
      <c r="J12" s="11" t="s">
        <v>30</v>
      </c>
      <c r="K12" s="77"/>
      <c r="L12" s="11"/>
      <c r="M12" s="69">
        <v>6973.39</v>
      </c>
      <c r="N12" s="77">
        <f t="shared" ref="N12:N21" si="0">E12-F12+I12+K12-M12</f>
        <v>0</v>
      </c>
      <c r="O12" s="11">
        <v>0</v>
      </c>
      <c r="P12" s="11">
        <v>0</v>
      </c>
      <c r="Q12" s="59"/>
    </row>
    <row r="13" spans="1:17" s="12" customFormat="1" ht="185.25" customHeight="1" x14ac:dyDescent="0.2">
      <c r="A13" s="18" t="s">
        <v>31</v>
      </c>
      <c r="B13" s="143" t="s">
        <v>20</v>
      </c>
      <c r="C13" s="16" t="s">
        <v>32</v>
      </c>
      <c r="D13" s="144" t="s">
        <v>33</v>
      </c>
      <c r="E13" s="69">
        <v>269.06</v>
      </c>
      <c r="F13" s="69">
        <v>269.06</v>
      </c>
      <c r="G13" s="11" t="s">
        <v>34</v>
      </c>
      <c r="H13" s="73">
        <v>163410.20000000001</v>
      </c>
      <c r="I13" s="73">
        <v>117556.62</v>
      </c>
      <c r="J13" s="11" t="s">
        <v>35</v>
      </c>
      <c r="K13" s="77"/>
      <c r="L13" s="11"/>
      <c r="M13" s="69">
        <v>117556.62</v>
      </c>
      <c r="N13" s="77">
        <f t="shared" si="0"/>
        <v>0</v>
      </c>
      <c r="O13" s="32"/>
      <c r="P13" s="11">
        <v>269.05999999999767</v>
      </c>
      <c r="Q13" s="59"/>
    </row>
    <row r="14" spans="1:17" s="12" customFormat="1" ht="44.25" customHeight="1" x14ac:dyDescent="0.2">
      <c r="A14" s="18" t="s">
        <v>36</v>
      </c>
      <c r="B14" s="143" t="s">
        <v>20</v>
      </c>
      <c r="C14" s="16" t="s">
        <v>37</v>
      </c>
      <c r="D14" s="144" t="s">
        <v>38</v>
      </c>
      <c r="E14" s="69">
        <v>171.21</v>
      </c>
      <c r="F14" s="69">
        <v>171.21</v>
      </c>
      <c r="G14" s="11" t="s">
        <v>39</v>
      </c>
      <c r="H14" s="73">
        <v>5143.6000000000004</v>
      </c>
      <c r="I14" s="73">
        <v>1031</v>
      </c>
      <c r="J14" s="11" t="s">
        <v>40</v>
      </c>
      <c r="K14" s="77"/>
      <c r="L14" s="11"/>
      <c r="M14" s="69">
        <v>1031</v>
      </c>
      <c r="N14" s="77">
        <f t="shared" si="0"/>
        <v>0</v>
      </c>
      <c r="O14" s="11">
        <v>99.5</v>
      </c>
      <c r="P14" s="11">
        <v>171.21000000000004</v>
      </c>
      <c r="Q14" s="59"/>
    </row>
    <row r="15" spans="1:17" s="12" customFormat="1" ht="60" customHeight="1" x14ac:dyDescent="0.2">
      <c r="A15" s="18" t="s">
        <v>41</v>
      </c>
      <c r="B15" s="143" t="s">
        <v>20</v>
      </c>
      <c r="C15" s="16" t="s">
        <v>42</v>
      </c>
      <c r="D15" s="144" t="s">
        <v>43</v>
      </c>
      <c r="E15" s="69">
        <v>973.51</v>
      </c>
      <c r="F15" s="69">
        <v>973.51</v>
      </c>
      <c r="G15" s="11" t="s">
        <v>44</v>
      </c>
      <c r="H15" s="73">
        <v>225198.8</v>
      </c>
      <c r="I15" s="73">
        <v>111831.13</v>
      </c>
      <c r="J15" s="11" t="s">
        <v>45</v>
      </c>
      <c r="K15" s="77">
        <v>973.51</v>
      </c>
      <c r="L15" s="11"/>
      <c r="M15" s="69">
        <v>112804.64</v>
      </c>
      <c r="N15" s="77">
        <f t="shared" si="0"/>
        <v>0</v>
      </c>
      <c r="O15" s="11">
        <v>0</v>
      </c>
      <c r="P15" s="11">
        <v>973.50999999998021</v>
      </c>
      <c r="Q15" s="59"/>
    </row>
    <row r="16" spans="1:17" s="12" customFormat="1" ht="136.5" customHeight="1" x14ac:dyDescent="0.2">
      <c r="A16" s="18" t="s">
        <v>46</v>
      </c>
      <c r="B16" s="143" t="s">
        <v>20</v>
      </c>
      <c r="C16" s="16" t="s">
        <v>47</v>
      </c>
      <c r="D16" s="144" t="s">
        <v>48</v>
      </c>
      <c r="E16" s="69">
        <v>253.77</v>
      </c>
      <c r="F16" s="69">
        <v>253.77</v>
      </c>
      <c r="G16" s="11" t="s">
        <v>49</v>
      </c>
      <c r="H16" s="73">
        <v>102203.7</v>
      </c>
      <c r="I16" s="73">
        <v>13681.26</v>
      </c>
      <c r="J16" s="11" t="s">
        <v>50</v>
      </c>
      <c r="K16" s="77"/>
      <c r="L16" s="11"/>
      <c r="M16" s="69">
        <v>13681.26</v>
      </c>
      <c r="N16" s="77">
        <f t="shared" si="0"/>
        <v>0</v>
      </c>
      <c r="O16" s="11">
        <v>0</v>
      </c>
      <c r="P16" s="11">
        <v>253.76999999998952</v>
      </c>
      <c r="Q16" s="59"/>
    </row>
    <row r="17" spans="1:17" s="12" customFormat="1" ht="124.5" customHeight="1" x14ac:dyDescent="0.2">
      <c r="A17" s="18" t="s">
        <v>51</v>
      </c>
      <c r="B17" s="143" t="s">
        <v>20</v>
      </c>
      <c r="C17" s="16" t="s">
        <v>52</v>
      </c>
      <c r="D17" s="144" t="s">
        <v>280</v>
      </c>
      <c r="E17" s="69">
        <v>10861</v>
      </c>
      <c r="F17" s="69">
        <v>10861</v>
      </c>
      <c r="G17" s="11" t="s">
        <v>53</v>
      </c>
      <c r="H17" s="73">
        <v>0</v>
      </c>
      <c r="I17" s="73">
        <v>0</v>
      </c>
      <c r="J17" s="11"/>
      <c r="K17" s="77"/>
      <c r="L17" s="11"/>
      <c r="M17" s="69">
        <v>0</v>
      </c>
      <c r="N17" s="77">
        <f t="shared" si="0"/>
        <v>0</v>
      </c>
      <c r="O17" s="11">
        <v>10861</v>
      </c>
      <c r="P17" s="11">
        <v>10861</v>
      </c>
      <c r="Q17" s="59"/>
    </row>
    <row r="18" spans="1:17" s="12" customFormat="1" ht="44.25" customHeight="1" x14ac:dyDescent="0.2">
      <c r="A18" s="18" t="s">
        <v>54</v>
      </c>
      <c r="B18" s="143" t="s">
        <v>20</v>
      </c>
      <c r="C18" s="16" t="s">
        <v>55</v>
      </c>
      <c r="D18" s="144" t="s">
        <v>56</v>
      </c>
      <c r="E18" s="69">
        <v>0</v>
      </c>
      <c r="F18" s="69">
        <v>0</v>
      </c>
      <c r="G18" s="11"/>
      <c r="H18" s="73">
        <v>0</v>
      </c>
      <c r="I18" s="73">
        <v>43767.4</v>
      </c>
      <c r="J18" s="11" t="s">
        <v>57</v>
      </c>
      <c r="K18" s="77"/>
      <c r="L18" s="11"/>
      <c r="M18" s="69">
        <v>0</v>
      </c>
      <c r="N18" s="77">
        <f t="shared" si="0"/>
        <v>43767.4</v>
      </c>
      <c r="O18" s="11"/>
      <c r="P18" s="11"/>
      <c r="Q18" s="59"/>
    </row>
    <row r="19" spans="1:17" s="12" customFormat="1" ht="59.25" customHeight="1" x14ac:dyDescent="0.2">
      <c r="A19" s="18" t="s">
        <v>58</v>
      </c>
      <c r="B19" s="143" t="s">
        <v>21</v>
      </c>
      <c r="C19" s="16" t="s">
        <v>59</v>
      </c>
      <c r="D19" s="144" t="s">
        <v>60</v>
      </c>
      <c r="E19" s="69">
        <v>12099.77</v>
      </c>
      <c r="F19" s="69">
        <v>12099.77</v>
      </c>
      <c r="G19" s="11" t="s">
        <v>61</v>
      </c>
      <c r="H19" s="73">
        <v>0</v>
      </c>
      <c r="I19" s="73"/>
      <c r="J19" s="11" t="s">
        <v>62</v>
      </c>
      <c r="K19" s="69">
        <v>12099.77</v>
      </c>
      <c r="L19" s="11"/>
      <c r="M19" s="69">
        <v>11651.67</v>
      </c>
      <c r="N19" s="77">
        <f t="shared" si="0"/>
        <v>448.10000000000036</v>
      </c>
      <c r="O19" s="11">
        <v>12099.769999999999</v>
      </c>
      <c r="P19" s="11">
        <v>12099.769999999999</v>
      </c>
      <c r="Q19" s="59"/>
    </row>
    <row r="20" spans="1:17" s="12" customFormat="1" ht="115.5" customHeight="1" x14ac:dyDescent="0.2">
      <c r="A20" s="18" t="s">
        <v>63</v>
      </c>
      <c r="B20" s="143" t="s">
        <v>21</v>
      </c>
      <c r="C20" s="16" t="s">
        <v>64</v>
      </c>
      <c r="D20" s="144" t="s">
        <v>65</v>
      </c>
      <c r="E20" s="69">
        <v>436.97</v>
      </c>
      <c r="F20" s="69">
        <v>436.97</v>
      </c>
      <c r="G20" s="11" t="s">
        <v>66</v>
      </c>
      <c r="H20" s="73">
        <v>6482.1</v>
      </c>
      <c r="I20" s="73">
        <v>5528.24</v>
      </c>
      <c r="J20" s="11" t="s">
        <v>67</v>
      </c>
      <c r="K20" s="77">
        <v>436.97</v>
      </c>
      <c r="L20" s="11"/>
      <c r="M20" s="69">
        <v>5965.21</v>
      </c>
      <c r="N20" s="77">
        <f t="shared" si="0"/>
        <v>0</v>
      </c>
      <c r="O20" s="11">
        <v>436.97000000000116</v>
      </c>
      <c r="P20" s="11">
        <v>436.97000000000116</v>
      </c>
      <c r="Q20" s="59"/>
    </row>
    <row r="21" spans="1:17" s="12" customFormat="1" ht="36" customHeight="1" x14ac:dyDescent="0.2">
      <c r="A21" s="18" t="s">
        <v>242</v>
      </c>
      <c r="B21" s="143"/>
      <c r="C21" s="16" t="s">
        <v>243</v>
      </c>
      <c r="D21" s="144"/>
      <c r="E21" s="69"/>
      <c r="F21" s="69"/>
      <c r="G21" s="11"/>
      <c r="H21" s="73">
        <v>50000</v>
      </c>
      <c r="I21" s="73">
        <v>0</v>
      </c>
      <c r="J21" s="11"/>
      <c r="K21" s="77">
        <v>0</v>
      </c>
      <c r="L21" s="11"/>
      <c r="M21" s="69">
        <v>0</v>
      </c>
      <c r="N21" s="77">
        <f t="shared" si="0"/>
        <v>0</v>
      </c>
      <c r="O21" s="11"/>
      <c r="P21" s="11"/>
      <c r="Q21" s="59"/>
    </row>
    <row r="22" spans="1:17" ht="20.25" customHeight="1" x14ac:dyDescent="0.25">
      <c r="A22" s="42" t="s">
        <v>79</v>
      </c>
      <c r="B22" s="143"/>
      <c r="C22" s="16"/>
      <c r="D22" s="16"/>
      <c r="E22" s="77"/>
      <c r="F22" s="77"/>
      <c r="G22" s="11"/>
      <c r="H22" s="80">
        <f>H23+H24</f>
        <v>4663.1400000000003</v>
      </c>
      <c r="I22" s="80">
        <f>I23+I24</f>
        <v>7057.34</v>
      </c>
      <c r="J22" s="11"/>
      <c r="K22" s="68"/>
      <c r="L22" s="11"/>
      <c r="M22" s="68">
        <f>M23+M24</f>
        <v>7026.85</v>
      </c>
      <c r="N22" s="68">
        <f>N23+N24</f>
        <v>30.489999999999782</v>
      </c>
      <c r="O22" s="26"/>
      <c r="P22" s="27"/>
      <c r="Q22" s="60"/>
    </row>
    <row r="23" spans="1:17" ht="161.25" customHeight="1" x14ac:dyDescent="0.25">
      <c r="A23" s="17" t="s">
        <v>70</v>
      </c>
      <c r="B23" s="143" t="s">
        <v>71</v>
      </c>
      <c r="C23" s="16" t="s">
        <v>72</v>
      </c>
      <c r="D23" s="17">
        <v>9995141</v>
      </c>
      <c r="E23" s="77">
        <v>0</v>
      </c>
      <c r="F23" s="77">
        <v>0</v>
      </c>
      <c r="G23" s="11" t="s">
        <v>73</v>
      </c>
      <c r="H23" s="82">
        <v>3924.26</v>
      </c>
      <c r="I23" s="82">
        <v>6025.51</v>
      </c>
      <c r="J23" s="11" t="s">
        <v>74</v>
      </c>
      <c r="K23" s="82">
        <v>0</v>
      </c>
      <c r="L23" s="11" t="s">
        <v>73</v>
      </c>
      <c r="M23" s="82">
        <v>5995.02</v>
      </c>
      <c r="N23" s="77">
        <f>E23-F23+I23+K23-M23</f>
        <v>30.489999999999782</v>
      </c>
      <c r="O23" s="26">
        <v>30.49</v>
      </c>
      <c r="P23" s="26" t="s">
        <v>73</v>
      </c>
      <c r="Q23" s="65"/>
    </row>
    <row r="24" spans="1:17" ht="93.75" customHeight="1" x14ac:dyDescent="0.25">
      <c r="A24" s="17" t="s">
        <v>75</v>
      </c>
      <c r="B24" s="143" t="s">
        <v>76</v>
      </c>
      <c r="C24" s="16" t="s">
        <v>77</v>
      </c>
      <c r="D24" s="17">
        <v>9995142</v>
      </c>
      <c r="E24" s="77">
        <v>0</v>
      </c>
      <c r="F24" s="77">
        <v>0</v>
      </c>
      <c r="G24" s="11" t="s">
        <v>73</v>
      </c>
      <c r="H24" s="82">
        <v>738.88</v>
      </c>
      <c r="I24" s="82">
        <v>1031.83</v>
      </c>
      <c r="J24" s="11" t="s">
        <v>78</v>
      </c>
      <c r="K24" s="82">
        <v>0</v>
      </c>
      <c r="L24" s="11" t="s">
        <v>73</v>
      </c>
      <c r="M24" s="82">
        <v>1031.83</v>
      </c>
      <c r="N24" s="77">
        <f>E24-F24+I24+K24-M24</f>
        <v>0</v>
      </c>
      <c r="O24" s="26" t="s">
        <v>73</v>
      </c>
      <c r="P24" s="26" t="s">
        <v>73</v>
      </c>
      <c r="Q24" s="59"/>
    </row>
    <row r="25" spans="1:17" ht="31.5" x14ac:dyDescent="0.25">
      <c r="A25" s="42" t="s">
        <v>83</v>
      </c>
      <c r="B25" s="143"/>
      <c r="C25" s="16"/>
      <c r="D25" s="17"/>
      <c r="E25" s="68">
        <f>E27</f>
        <v>523193.61</v>
      </c>
      <c r="F25" s="68">
        <f>F27</f>
        <v>523193.61</v>
      </c>
      <c r="G25" s="11"/>
      <c r="H25" s="80">
        <f>H27</f>
        <v>0</v>
      </c>
      <c r="I25" s="80">
        <f>I27</f>
        <v>0</v>
      </c>
      <c r="J25" s="11"/>
      <c r="K25" s="68">
        <f>K27</f>
        <v>523193.61</v>
      </c>
      <c r="L25" s="11"/>
      <c r="M25" s="68">
        <f>M27</f>
        <v>3230</v>
      </c>
      <c r="N25" s="68">
        <f>E25-F25+I25+K25-M25</f>
        <v>519963.61</v>
      </c>
      <c r="O25" s="26"/>
      <c r="P25" s="26"/>
      <c r="Q25" s="59"/>
    </row>
    <row r="26" spans="1:17" x14ac:dyDescent="0.25">
      <c r="A26" s="17" t="s">
        <v>19</v>
      </c>
      <c r="B26" s="143"/>
      <c r="C26" s="16"/>
      <c r="D26" s="17"/>
      <c r="E26" s="77"/>
      <c r="F26" s="77"/>
      <c r="G26" s="11"/>
      <c r="H26" s="82"/>
      <c r="I26" s="82"/>
      <c r="J26" s="11"/>
      <c r="K26" s="77"/>
      <c r="L26" s="11"/>
      <c r="M26" s="77"/>
      <c r="N26" s="77"/>
      <c r="O26" s="26"/>
      <c r="P26" s="26"/>
      <c r="Q26" s="59"/>
    </row>
    <row r="27" spans="1:17" ht="94.5" x14ac:dyDescent="0.25">
      <c r="A27" s="145" t="s">
        <v>80</v>
      </c>
      <c r="B27" s="143" t="s">
        <v>81</v>
      </c>
      <c r="C27" s="146">
        <v>2.020405402E+16</v>
      </c>
      <c r="D27" s="18">
        <v>1125149</v>
      </c>
      <c r="E27" s="77">
        <v>523193.61</v>
      </c>
      <c r="F27" s="77">
        <v>523193.61</v>
      </c>
      <c r="G27" s="11" t="s">
        <v>82</v>
      </c>
      <c r="H27" s="82"/>
      <c r="I27" s="82"/>
      <c r="J27" s="11" t="s">
        <v>73</v>
      </c>
      <c r="K27" s="77">
        <v>523193.61</v>
      </c>
      <c r="L27" s="11" t="s">
        <v>73</v>
      </c>
      <c r="M27" s="77">
        <v>3230</v>
      </c>
      <c r="N27" s="77">
        <f>E27-F27+I27+K27-M27</f>
        <v>519963.61</v>
      </c>
      <c r="O27" s="27">
        <v>523193.61</v>
      </c>
      <c r="P27" s="27" t="s">
        <v>73</v>
      </c>
      <c r="Q27" s="59"/>
    </row>
    <row r="28" spans="1:17" ht="19.5" customHeight="1" x14ac:dyDescent="0.25">
      <c r="A28" s="42" t="s">
        <v>105</v>
      </c>
      <c r="B28" s="143"/>
      <c r="C28" s="16"/>
      <c r="D28" s="10"/>
      <c r="E28" s="68">
        <f>E30+E31+E32+E33+E34+E35</f>
        <v>17535.989000000001</v>
      </c>
      <c r="F28" s="68">
        <f>F30+F31+F32+F33+F34+F35</f>
        <v>17535.989000000001</v>
      </c>
      <c r="G28" s="11"/>
      <c r="H28" s="80">
        <f>H30+H31+H32+H33+H34+H35</f>
        <v>2648.1797999999999</v>
      </c>
      <c r="I28" s="80">
        <f>I30+I31+I32+I33+I34+I35</f>
        <v>532.29999999999995</v>
      </c>
      <c r="J28" s="11"/>
      <c r="K28" s="68">
        <f>K30+K31+K32+K33+K34+K35</f>
        <v>17535.989000000001</v>
      </c>
      <c r="L28" s="11"/>
      <c r="M28" s="68">
        <f>M30+M31+M32+M33+M34+M35</f>
        <v>532.29999999999995</v>
      </c>
      <c r="N28" s="68">
        <f>N30+N31+N32+N33+N34+N35</f>
        <v>17535.989000000001</v>
      </c>
      <c r="O28" s="26"/>
      <c r="P28" s="26"/>
      <c r="Q28" s="59"/>
    </row>
    <row r="29" spans="1:17" x14ac:dyDescent="0.25">
      <c r="A29" s="17" t="s">
        <v>19</v>
      </c>
      <c r="B29" s="143"/>
      <c r="C29" s="16"/>
      <c r="D29" s="17"/>
      <c r="E29" s="77"/>
      <c r="F29" s="77"/>
      <c r="G29" s="11"/>
      <c r="H29" s="82"/>
      <c r="I29" s="82"/>
      <c r="J29" s="11"/>
      <c r="K29" s="77"/>
      <c r="L29" s="11"/>
      <c r="M29" s="77"/>
      <c r="N29" s="77"/>
      <c r="O29" s="26"/>
      <c r="P29" s="26"/>
      <c r="Q29" s="59"/>
    </row>
    <row r="30" spans="1:17" ht="94.5" x14ac:dyDescent="0.25">
      <c r="A30" s="18" t="s">
        <v>84</v>
      </c>
      <c r="B30" s="143" t="s">
        <v>81</v>
      </c>
      <c r="C30" s="16" t="s">
        <v>85</v>
      </c>
      <c r="D30" s="144" t="s">
        <v>86</v>
      </c>
      <c r="E30" s="77">
        <v>0</v>
      </c>
      <c r="F30" s="77">
        <v>0</v>
      </c>
      <c r="G30" s="11" t="s">
        <v>73</v>
      </c>
      <c r="H30" s="82">
        <v>700</v>
      </c>
      <c r="I30" s="82">
        <v>0</v>
      </c>
      <c r="J30" s="11" t="s">
        <v>73</v>
      </c>
      <c r="K30" s="77">
        <v>0</v>
      </c>
      <c r="L30" s="11" t="s">
        <v>73</v>
      </c>
      <c r="M30" s="77">
        <v>0</v>
      </c>
      <c r="N30" s="77">
        <f t="shared" ref="N30:N35" si="1">E30-F30+I30+K30-M30</f>
        <v>0</v>
      </c>
      <c r="O30" s="26" t="s">
        <v>73</v>
      </c>
      <c r="P30" s="26" t="s">
        <v>73</v>
      </c>
      <c r="Q30" s="59"/>
    </row>
    <row r="31" spans="1:17" ht="126" x14ac:dyDescent="0.25">
      <c r="A31" s="18" t="s">
        <v>87</v>
      </c>
      <c r="B31" s="143" t="s">
        <v>81</v>
      </c>
      <c r="C31" s="16" t="s">
        <v>88</v>
      </c>
      <c r="D31" s="144" t="s">
        <v>89</v>
      </c>
      <c r="E31" s="77">
        <v>0</v>
      </c>
      <c r="F31" s="77">
        <v>0</v>
      </c>
      <c r="G31" s="11" t="s">
        <v>73</v>
      </c>
      <c r="H31" s="82">
        <v>400</v>
      </c>
      <c r="I31" s="82">
        <v>0</v>
      </c>
      <c r="J31" s="11" t="s">
        <v>73</v>
      </c>
      <c r="K31" s="77">
        <v>0</v>
      </c>
      <c r="L31" s="11" t="s">
        <v>73</v>
      </c>
      <c r="M31" s="77">
        <v>0</v>
      </c>
      <c r="N31" s="77">
        <f t="shared" si="1"/>
        <v>0</v>
      </c>
      <c r="O31" s="26" t="s">
        <v>73</v>
      </c>
      <c r="P31" s="26" t="s">
        <v>73</v>
      </c>
      <c r="Q31" s="59"/>
    </row>
    <row r="32" spans="1:17" ht="157.5" x14ac:dyDescent="0.25">
      <c r="A32" s="18" t="s">
        <v>90</v>
      </c>
      <c r="B32" s="143" t="s">
        <v>81</v>
      </c>
      <c r="C32" s="16" t="s">
        <v>91</v>
      </c>
      <c r="D32" s="144" t="s">
        <v>92</v>
      </c>
      <c r="E32" s="77">
        <v>1135.989</v>
      </c>
      <c r="F32" s="77">
        <v>1135.989</v>
      </c>
      <c r="G32" s="11" t="s">
        <v>93</v>
      </c>
      <c r="H32" s="82"/>
      <c r="I32" s="82">
        <v>0</v>
      </c>
      <c r="J32" s="11" t="s">
        <v>73</v>
      </c>
      <c r="K32" s="77">
        <v>1135.989</v>
      </c>
      <c r="L32" s="11" t="s">
        <v>94</v>
      </c>
      <c r="M32" s="77">
        <v>0</v>
      </c>
      <c r="N32" s="77">
        <f t="shared" si="1"/>
        <v>1135.989</v>
      </c>
      <c r="O32" s="26" t="s">
        <v>73</v>
      </c>
      <c r="P32" s="26" t="s">
        <v>73</v>
      </c>
      <c r="Q32" s="59"/>
    </row>
    <row r="33" spans="1:17" ht="157.5" x14ac:dyDescent="0.25">
      <c r="A33" s="18" t="s">
        <v>95</v>
      </c>
      <c r="B33" s="143" t="s">
        <v>81</v>
      </c>
      <c r="C33" s="16" t="s">
        <v>91</v>
      </c>
      <c r="D33" s="144" t="s">
        <v>92</v>
      </c>
      <c r="E33" s="77">
        <v>0</v>
      </c>
      <c r="F33" s="77">
        <v>0</v>
      </c>
      <c r="G33" s="11"/>
      <c r="H33" s="82">
        <v>950.57979999999998</v>
      </c>
      <c r="I33" s="82">
        <v>0</v>
      </c>
      <c r="J33" s="11" t="s">
        <v>73</v>
      </c>
      <c r="K33" s="77">
        <v>0</v>
      </c>
      <c r="L33" s="11" t="s">
        <v>73</v>
      </c>
      <c r="M33" s="77">
        <v>0</v>
      </c>
      <c r="N33" s="77">
        <f t="shared" si="1"/>
        <v>0</v>
      </c>
      <c r="O33" s="26" t="s">
        <v>73</v>
      </c>
      <c r="P33" s="26" t="s">
        <v>73</v>
      </c>
      <c r="Q33" s="59"/>
    </row>
    <row r="34" spans="1:17" ht="110.25" x14ac:dyDescent="0.25">
      <c r="A34" s="18" t="s">
        <v>96</v>
      </c>
      <c r="B34" s="143" t="s">
        <v>81</v>
      </c>
      <c r="C34" s="16" t="s">
        <v>97</v>
      </c>
      <c r="D34" s="144" t="s">
        <v>98</v>
      </c>
      <c r="E34" s="77">
        <v>16400</v>
      </c>
      <c r="F34" s="77">
        <v>16400</v>
      </c>
      <c r="G34" s="11" t="s">
        <v>99</v>
      </c>
      <c r="H34" s="82"/>
      <c r="I34" s="82">
        <v>0</v>
      </c>
      <c r="J34" s="11" t="s">
        <v>73</v>
      </c>
      <c r="K34" s="77">
        <v>16400</v>
      </c>
      <c r="L34" s="11" t="s">
        <v>100</v>
      </c>
      <c r="M34" s="77">
        <v>0</v>
      </c>
      <c r="N34" s="77">
        <f t="shared" si="1"/>
        <v>16400</v>
      </c>
      <c r="O34" s="26" t="s">
        <v>73</v>
      </c>
      <c r="P34" s="26" t="s">
        <v>73</v>
      </c>
      <c r="Q34" s="59"/>
    </row>
    <row r="35" spans="1:17" ht="110.25" x14ac:dyDescent="0.25">
      <c r="A35" s="18" t="s">
        <v>101</v>
      </c>
      <c r="B35" s="143" t="s">
        <v>81</v>
      </c>
      <c r="C35" s="16" t="s">
        <v>102</v>
      </c>
      <c r="D35" s="144" t="s">
        <v>103</v>
      </c>
      <c r="E35" s="77">
        <v>0</v>
      </c>
      <c r="F35" s="77">
        <v>0</v>
      </c>
      <c r="G35" s="11" t="s">
        <v>73</v>
      </c>
      <c r="H35" s="82">
        <v>597.6</v>
      </c>
      <c r="I35" s="82">
        <v>532.29999999999995</v>
      </c>
      <c r="J35" s="11" t="s">
        <v>104</v>
      </c>
      <c r="K35" s="77">
        <v>0</v>
      </c>
      <c r="L35" s="11"/>
      <c r="M35" s="77">
        <v>532.29999999999995</v>
      </c>
      <c r="N35" s="77">
        <f t="shared" si="1"/>
        <v>0</v>
      </c>
      <c r="O35" s="26" t="s">
        <v>73</v>
      </c>
      <c r="P35" s="26" t="s">
        <v>73</v>
      </c>
      <c r="Q35" s="59"/>
    </row>
    <row r="36" spans="1:17" ht="31.5" x14ac:dyDescent="0.25">
      <c r="A36" s="42" t="s">
        <v>169</v>
      </c>
      <c r="B36" s="143"/>
      <c r="C36" s="16"/>
      <c r="D36" s="19"/>
      <c r="E36" s="80">
        <f>E38+E39</f>
        <v>8401.8552999999993</v>
      </c>
      <c r="F36" s="80">
        <f t="shared" ref="F36:P36" si="2">F38+F39</f>
        <v>9649.69</v>
      </c>
      <c r="G36" s="11"/>
      <c r="H36" s="80">
        <f t="shared" si="2"/>
        <v>709496.81</v>
      </c>
      <c r="I36" s="80">
        <f t="shared" si="2"/>
        <v>932626.18500000006</v>
      </c>
      <c r="J36" s="11"/>
      <c r="K36" s="80">
        <f t="shared" si="2"/>
        <v>1332.58</v>
      </c>
      <c r="L36" s="11">
        <f t="shared" si="2"/>
        <v>0</v>
      </c>
      <c r="M36" s="80">
        <f t="shared" si="2"/>
        <v>932590.65800000005</v>
      </c>
      <c r="N36" s="80">
        <f t="shared" si="2"/>
        <v>120.27229999995325</v>
      </c>
      <c r="O36" s="28">
        <f t="shared" si="2"/>
        <v>0</v>
      </c>
      <c r="P36" s="28">
        <f t="shared" si="2"/>
        <v>0</v>
      </c>
      <c r="Q36" s="59"/>
    </row>
    <row r="37" spans="1:17" x14ac:dyDescent="0.25">
      <c r="A37" s="17" t="s">
        <v>19</v>
      </c>
      <c r="B37" s="143"/>
      <c r="C37" s="16"/>
      <c r="D37" s="130"/>
      <c r="E37" s="82"/>
      <c r="F37" s="82"/>
      <c r="G37" s="11"/>
      <c r="H37" s="82"/>
      <c r="I37" s="82"/>
      <c r="J37" s="11"/>
      <c r="K37" s="82"/>
      <c r="L37" s="11"/>
      <c r="M37" s="77"/>
      <c r="N37" s="77"/>
      <c r="O37" s="29"/>
      <c r="P37" s="29"/>
      <c r="Q37" s="59"/>
    </row>
    <row r="38" spans="1:17" ht="150" customHeight="1" x14ac:dyDescent="0.25">
      <c r="A38" s="17" t="s">
        <v>170</v>
      </c>
      <c r="B38" s="143" t="s">
        <v>140</v>
      </c>
      <c r="C38" s="16" t="s">
        <v>171</v>
      </c>
      <c r="D38" s="144" t="s">
        <v>274</v>
      </c>
      <c r="E38" s="82">
        <v>8399.0352999999996</v>
      </c>
      <c r="F38" s="82">
        <v>9646.8700000000008</v>
      </c>
      <c r="G38" s="11" t="s">
        <v>172</v>
      </c>
      <c r="H38" s="82">
        <v>709496.81</v>
      </c>
      <c r="I38" s="82">
        <v>932626.18500000006</v>
      </c>
      <c r="J38" s="11" t="s">
        <v>173</v>
      </c>
      <c r="K38" s="82">
        <v>1332.58</v>
      </c>
      <c r="L38" s="11"/>
      <c r="M38" s="77">
        <v>932590.65800000005</v>
      </c>
      <c r="N38" s="77">
        <f>E38-F38+I38+K38-M38</f>
        <v>120.27229999995325</v>
      </c>
      <c r="O38" s="29"/>
      <c r="P38" s="29"/>
      <c r="Q38" s="59"/>
    </row>
    <row r="39" spans="1:17" ht="110.25" x14ac:dyDescent="0.25">
      <c r="A39" s="17" t="s">
        <v>174</v>
      </c>
      <c r="B39" s="143" t="s">
        <v>175</v>
      </c>
      <c r="C39" s="16" t="s">
        <v>176</v>
      </c>
      <c r="D39" s="144" t="s">
        <v>177</v>
      </c>
      <c r="E39" s="82">
        <v>2.82</v>
      </c>
      <c r="F39" s="82">
        <v>2.82</v>
      </c>
      <c r="G39" s="11" t="s">
        <v>178</v>
      </c>
      <c r="H39" s="82">
        <v>0</v>
      </c>
      <c r="I39" s="82">
        <v>0</v>
      </c>
      <c r="J39" s="11" t="s">
        <v>73</v>
      </c>
      <c r="K39" s="73"/>
      <c r="L39" s="11"/>
      <c r="M39" s="77">
        <v>0</v>
      </c>
      <c r="N39" s="77">
        <f>E39-F39+I39+K39-M39</f>
        <v>0</v>
      </c>
      <c r="O39" s="29"/>
      <c r="P39" s="29"/>
      <c r="Q39" s="59"/>
    </row>
    <row r="40" spans="1:17" x14ac:dyDescent="0.25">
      <c r="A40" s="135" t="s">
        <v>185</v>
      </c>
      <c r="B40" s="147"/>
      <c r="C40" s="133"/>
      <c r="D40" s="148"/>
      <c r="E40" s="71">
        <f>E42+E43+E44</f>
        <v>6881.4882699999998</v>
      </c>
      <c r="F40" s="71">
        <f>F42+F43+F44</f>
        <v>6881.4882699999998</v>
      </c>
      <c r="G40" s="11"/>
      <c r="H40" s="71">
        <f>H42+H43+H44</f>
        <v>203874.8</v>
      </c>
      <c r="I40" s="71">
        <f>I42+I43+I44</f>
        <v>203874.8</v>
      </c>
      <c r="J40" s="11"/>
      <c r="K40" s="71">
        <f>K42+K43+K44</f>
        <v>3408.89</v>
      </c>
      <c r="L40" s="11"/>
      <c r="M40" s="71">
        <f>M42+M43+M44</f>
        <v>52145.89</v>
      </c>
      <c r="N40" s="71">
        <f>N42+N43+N44</f>
        <v>155137.79999999999</v>
      </c>
      <c r="O40" s="34"/>
      <c r="P40" s="34"/>
      <c r="Q40" s="59"/>
    </row>
    <row r="41" spans="1:17" x14ac:dyDescent="0.25">
      <c r="A41" s="43" t="s">
        <v>19</v>
      </c>
      <c r="B41" s="147"/>
      <c r="C41" s="133"/>
      <c r="D41" s="148"/>
      <c r="E41" s="73"/>
      <c r="F41" s="73"/>
      <c r="G41" s="11"/>
      <c r="H41" s="73"/>
      <c r="I41" s="73"/>
      <c r="J41" s="11"/>
      <c r="K41" s="73"/>
      <c r="L41" s="11"/>
      <c r="M41" s="73"/>
      <c r="N41" s="73"/>
      <c r="O41" s="35"/>
      <c r="P41" s="35"/>
      <c r="Q41" s="59"/>
    </row>
    <row r="42" spans="1:17" ht="126" x14ac:dyDescent="0.25">
      <c r="A42" s="53" t="s">
        <v>186</v>
      </c>
      <c r="B42" s="143" t="s">
        <v>187</v>
      </c>
      <c r="C42" s="16" t="s">
        <v>188</v>
      </c>
      <c r="D42" s="144" t="s">
        <v>275</v>
      </c>
      <c r="E42" s="92">
        <v>3408.89</v>
      </c>
      <c r="F42" s="92">
        <v>3408.89</v>
      </c>
      <c r="G42" s="11" t="s">
        <v>189</v>
      </c>
      <c r="H42" s="94">
        <v>203874.8</v>
      </c>
      <c r="I42" s="94">
        <v>203874.8</v>
      </c>
      <c r="J42" s="11" t="s">
        <v>190</v>
      </c>
      <c r="K42" s="92">
        <v>3408.89</v>
      </c>
      <c r="L42" s="11"/>
      <c r="M42" s="92">
        <v>52145.89</v>
      </c>
      <c r="N42" s="77">
        <f>E42-F42+I42+K42-M42</f>
        <v>155137.79999999999</v>
      </c>
      <c r="O42" s="31"/>
      <c r="P42" s="31"/>
      <c r="Q42" s="59"/>
    </row>
    <row r="43" spans="1:17" ht="135.75" customHeight="1" x14ac:dyDescent="0.25">
      <c r="A43" s="53" t="s">
        <v>191</v>
      </c>
      <c r="B43" s="143" t="s">
        <v>134</v>
      </c>
      <c r="C43" s="16" t="s">
        <v>192</v>
      </c>
      <c r="D43" s="144" t="s">
        <v>193</v>
      </c>
      <c r="E43" s="92">
        <v>3452.6474700000003</v>
      </c>
      <c r="F43" s="92">
        <v>3452.6474700000003</v>
      </c>
      <c r="G43" s="11" t="s">
        <v>194</v>
      </c>
      <c r="H43" s="94">
        <v>0</v>
      </c>
      <c r="I43" s="94">
        <v>0</v>
      </c>
      <c r="J43" s="11"/>
      <c r="K43" s="92">
        <v>0</v>
      </c>
      <c r="L43" s="11"/>
      <c r="M43" s="92">
        <v>0</v>
      </c>
      <c r="N43" s="77">
        <f>E43-F43+I43+K43-M43</f>
        <v>0</v>
      </c>
      <c r="O43" s="31"/>
      <c r="P43" s="31"/>
      <c r="Q43" s="59"/>
    </row>
    <row r="44" spans="1:17" ht="64.5" customHeight="1" x14ac:dyDescent="0.25">
      <c r="A44" s="53" t="s">
        <v>195</v>
      </c>
      <c r="B44" s="143" t="s">
        <v>134</v>
      </c>
      <c r="C44" s="16" t="s">
        <v>196</v>
      </c>
      <c r="D44" s="144" t="s">
        <v>69</v>
      </c>
      <c r="E44" s="92">
        <v>19.950800000000001</v>
      </c>
      <c r="F44" s="92">
        <v>19.950800000000001</v>
      </c>
      <c r="G44" s="11" t="s">
        <v>197</v>
      </c>
      <c r="H44" s="94">
        <v>0</v>
      </c>
      <c r="I44" s="94">
        <v>0</v>
      </c>
      <c r="J44" s="11"/>
      <c r="K44" s="92">
        <v>0</v>
      </c>
      <c r="L44" s="11">
        <v>0</v>
      </c>
      <c r="M44" s="92">
        <v>0</v>
      </c>
      <c r="N44" s="77">
        <f>E44-F44+I44+K44-M44</f>
        <v>0</v>
      </c>
      <c r="O44" s="31"/>
      <c r="P44" s="31"/>
      <c r="Q44" s="59"/>
    </row>
    <row r="45" spans="1:17" ht="31.5" x14ac:dyDescent="0.25">
      <c r="A45" s="135" t="s">
        <v>199</v>
      </c>
      <c r="B45" s="147"/>
      <c r="C45" s="133"/>
      <c r="D45" s="148"/>
      <c r="E45" s="71">
        <f>E47+E48</f>
        <v>8574.75</v>
      </c>
      <c r="F45" s="71">
        <f>F47+F48</f>
        <v>8574.75</v>
      </c>
      <c r="G45" s="11"/>
      <c r="H45" s="71">
        <f>H47+H48</f>
        <v>68101.600000000006</v>
      </c>
      <c r="I45" s="71">
        <f>I47+I48</f>
        <v>83546.98</v>
      </c>
      <c r="J45" s="11"/>
      <c r="K45" s="71">
        <f t="shared" ref="K45:P45" si="3">K47+K48</f>
        <v>0</v>
      </c>
      <c r="L45" s="11">
        <f t="shared" si="3"/>
        <v>0</v>
      </c>
      <c r="M45" s="71">
        <f t="shared" si="3"/>
        <v>82336.259999999995</v>
      </c>
      <c r="N45" s="71">
        <f t="shared" si="3"/>
        <v>1210.7200000000012</v>
      </c>
      <c r="O45" s="34">
        <f t="shared" si="3"/>
        <v>0</v>
      </c>
      <c r="P45" s="34">
        <f t="shared" si="3"/>
        <v>0</v>
      </c>
      <c r="Q45" s="59"/>
    </row>
    <row r="46" spans="1:17" x14ac:dyDescent="0.25">
      <c r="A46" s="149" t="s">
        <v>19</v>
      </c>
      <c r="B46" s="143"/>
      <c r="C46" s="16"/>
      <c r="D46" s="144"/>
      <c r="E46" s="93"/>
      <c r="F46" s="93"/>
      <c r="G46" s="11"/>
      <c r="H46" s="73"/>
      <c r="I46" s="73"/>
      <c r="J46" s="11"/>
      <c r="K46" s="93"/>
      <c r="L46" s="11"/>
      <c r="M46" s="93"/>
      <c r="N46" s="78"/>
      <c r="O46" s="30"/>
      <c r="P46" s="30"/>
      <c r="Q46" s="59"/>
    </row>
    <row r="47" spans="1:17" ht="96" customHeight="1" x14ac:dyDescent="0.25">
      <c r="A47" s="53" t="s">
        <v>204</v>
      </c>
      <c r="B47" s="143" t="s">
        <v>200</v>
      </c>
      <c r="C47" s="16" t="s">
        <v>213</v>
      </c>
      <c r="D47" s="144"/>
      <c r="E47" s="92">
        <v>7494.87</v>
      </c>
      <c r="F47" s="92">
        <v>7494.87</v>
      </c>
      <c r="G47" s="11"/>
      <c r="H47" s="94">
        <v>0</v>
      </c>
      <c r="I47" s="94">
        <v>0</v>
      </c>
      <c r="J47" s="11"/>
      <c r="K47" s="92">
        <v>0</v>
      </c>
      <c r="L47" s="11"/>
      <c r="M47" s="92">
        <v>0</v>
      </c>
      <c r="N47" s="77">
        <f>E47-F47+I47+K47-M47</f>
        <v>0</v>
      </c>
      <c r="O47" s="31"/>
      <c r="P47" s="31"/>
      <c r="Q47" s="59"/>
    </row>
    <row r="48" spans="1:17" ht="93" customHeight="1" x14ac:dyDescent="0.25">
      <c r="A48" s="53" t="s">
        <v>202</v>
      </c>
      <c r="B48" s="143" t="s">
        <v>201</v>
      </c>
      <c r="C48" s="16" t="s">
        <v>203</v>
      </c>
      <c r="D48" s="144">
        <v>9995224</v>
      </c>
      <c r="E48" s="77">
        <v>1079.8800000000001</v>
      </c>
      <c r="F48" s="77">
        <v>1079.8800000000001</v>
      </c>
      <c r="G48" s="11"/>
      <c r="H48" s="82">
        <v>68101.600000000006</v>
      </c>
      <c r="I48" s="82">
        <v>83546.98</v>
      </c>
      <c r="J48" s="11"/>
      <c r="K48" s="77">
        <v>0</v>
      </c>
      <c r="L48" s="11"/>
      <c r="M48" s="77">
        <v>82336.259999999995</v>
      </c>
      <c r="N48" s="77">
        <f>E48-F48+I48+K48-M48</f>
        <v>1210.7200000000012</v>
      </c>
      <c r="O48" s="26"/>
      <c r="P48" s="26"/>
      <c r="Q48" s="59"/>
    </row>
    <row r="49" spans="1:17" ht="31.5" x14ac:dyDescent="0.25">
      <c r="A49" s="42" t="s">
        <v>225</v>
      </c>
      <c r="B49" s="10"/>
      <c r="C49" s="10"/>
      <c r="D49" s="10"/>
      <c r="E49" s="68">
        <f>E51+E52+E53+E54</f>
        <v>78788.28</v>
      </c>
      <c r="F49" s="68">
        <f>F51+F52+F53+F54</f>
        <v>78788.28</v>
      </c>
      <c r="G49" s="11"/>
      <c r="H49" s="80">
        <f>H51+H52+H53+H54</f>
        <v>920242.2</v>
      </c>
      <c r="I49" s="80">
        <f>I51+I52+I53+I54</f>
        <v>920242.2</v>
      </c>
      <c r="J49" s="11"/>
      <c r="K49" s="68">
        <f>K51+K52+K53+K54</f>
        <v>62512.546999999999</v>
      </c>
      <c r="L49" s="11"/>
      <c r="M49" s="68">
        <f>M51+M52+M53+M54</f>
        <v>8446.0049999999992</v>
      </c>
      <c r="N49" s="68">
        <f>N51+N52+N53+N54</f>
        <v>974308.74199999997</v>
      </c>
      <c r="O49" s="40">
        <f>O51+O52+O53+O54</f>
        <v>1225079.352</v>
      </c>
      <c r="P49" s="10"/>
      <c r="Q49" s="59"/>
    </row>
    <row r="50" spans="1:17" x14ac:dyDescent="0.25">
      <c r="A50" s="17" t="s">
        <v>19</v>
      </c>
      <c r="B50" s="10"/>
      <c r="C50" s="130"/>
      <c r="D50" s="10"/>
      <c r="E50" s="77"/>
      <c r="F50" s="77"/>
      <c r="G50" s="11"/>
      <c r="H50" s="82"/>
      <c r="I50" s="82"/>
      <c r="J50" s="11"/>
      <c r="K50" s="76"/>
      <c r="L50" s="11"/>
      <c r="M50" s="77"/>
      <c r="N50" s="77"/>
      <c r="O50" s="39">
        <f>O51+O52+O53</f>
        <v>591880.25199999998</v>
      </c>
      <c r="P50" s="36">
        <f>P51+P52+P53</f>
        <v>0</v>
      </c>
      <c r="Q50" s="59"/>
    </row>
    <row r="51" spans="1:17" ht="94.5" x14ac:dyDescent="0.25">
      <c r="A51" s="150" t="s">
        <v>214</v>
      </c>
      <c r="B51" s="143" t="s">
        <v>215</v>
      </c>
      <c r="C51" s="16" t="s">
        <v>216</v>
      </c>
      <c r="D51" s="16" t="s">
        <v>276</v>
      </c>
      <c r="E51" s="77">
        <v>78788.28</v>
      </c>
      <c r="F51" s="77">
        <v>78788.28</v>
      </c>
      <c r="G51" s="11" t="s">
        <v>217</v>
      </c>
      <c r="H51" s="82">
        <v>0</v>
      </c>
      <c r="I51" s="82">
        <v>0</v>
      </c>
      <c r="J51" s="11" t="s">
        <v>73</v>
      </c>
      <c r="K51" s="77">
        <v>62512.546999999999</v>
      </c>
      <c r="L51" s="11" t="s">
        <v>218</v>
      </c>
      <c r="M51" s="77">
        <v>8446.0049999999992</v>
      </c>
      <c r="N51" s="77">
        <f>E51-F51+I51+K51-M51</f>
        <v>54066.542000000001</v>
      </c>
      <c r="O51" s="39">
        <f>N51</f>
        <v>54066.542000000001</v>
      </c>
      <c r="P51" s="37">
        <v>0</v>
      </c>
      <c r="Q51" s="59"/>
    </row>
    <row r="52" spans="1:17" ht="72.75" customHeight="1" x14ac:dyDescent="0.25">
      <c r="A52" s="17" t="s">
        <v>219</v>
      </c>
      <c r="B52" s="143" t="s">
        <v>215</v>
      </c>
      <c r="C52" s="16" t="s">
        <v>220</v>
      </c>
      <c r="D52" s="16" t="s">
        <v>277</v>
      </c>
      <c r="E52" s="77">
        <v>0</v>
      </c>
      <c r="F52" s="77">
        <v>0</v>
      </c>
      <c r="G52" s="11" t="s">
        <v>73</v>
      </c>
      <c r="H52" s="82">
        <v>287043.09999999998</v>
      </c>
      <c r="I52" s="82">
        <v>287043.09999999998</v>
      </c>
      <c r="J52" s="11" t="s">
        <v>221</v>
      </c>
      <c r="K52" s="77">
        <v>0</v>
      </c>
      <c r="L52" s="11" t="s">
        <v>73</v>
      </c>
      <c r="M52" s="77">
        <v>0</v>
      </c>
      <c r="N52" s="77">
        <f>E52-F52+I52+K52-M52</f>
        <v>287043.09999999998</v>
      </c>
      <c r="O52" s="39">
        <v>287043.09999999998</v>
      </c>
      <c r="P52" s="37">
        <f>N52-O52</f>
        <v>0</v>
      </c>
      <c r="Q52" s="59"/>
    </row>
    <row r="53" spans="1:17" ht="189" hidden="1" customHeight="1" x14ac:dyDescent="0.25">
      <c r="A53" s="17"/>
      <c r="B53" s="143"/>
      <c r="C53" s="16"/>
      <c r="D53" s="16"/>
      <c r="E53" s="77"/>
      <c r="F53" s="77"/>
      <c r="G53" s="11"/>
      <c r="H53" s="82"/>
      <c r="I53" s="82"/>
      <c r="J53" s="11"/>
      <c r="K53" s="77"/>
      <c r="L53" s="11"/>
      <c r="M53" s="77"/>
      <c r="N53" s="77"/>
      <c r="O53" s="39">
        <v>250770.61</v>
      </c>
      <c r="P53" s="38">
        <v>0</v>
      </c>
      <c r="Q53" s="59"/>
    </row>
    <row r="54" spans="1:17" ht="126" x14ac:dyDescent="0.25">
      <c r="A54" s="17" t="s">
        <v>222</v>
      </c>
      <c r="B54" s="143" t="s">
        <v>215</v>
      </c>
      <c r="C54" s="16" t="s">
        <v>223</v>
      </c>
      <c r="D54" s="16" t="s">
        <v>278</v>
      </c>
      <c r="E54" s="77">
        <v>0</v>
      </c>
      <c r="F54" s="77">
        <v>0</v>
      </c>
      <c r="G54" s="11" t="s">
        <v>73</v>
      </c>
      <c r="H54" s="82">
        <v>633199.1</v>
      </c>
      <c r="I54" s="82">
        <v>633199.1</v>
      </c>
      <c r="J54" s="11" t="s">
        <v>224</v>
      </c>
      <c r="K54" s="77">
        <v>0</v>
      </c>
      <c r="L54" s="11" t="s">
        <v>73</v>
      </c>
      <c r="M54" s="77">
        <v>0</v>
      </c>
      <c r="N54" s="77">
        <f>E54-F54+I54+K54-M54</f>
        <v>633199.1</v>
      </c>
      <c r="O54" s="39">
        <v>633199.1</v>
      </c>
      <c r="P54" s="38">
        <v>0</v>
      </c>
      <c r="Q54" s="59"/>
    </row>
    <row r="55" spans="1:17" ht="31.5" x14ac:dyDescent="0.25">
      <c r="A55" s="45" t="s">
        <v>234</v>
      </c>
      <c r="B55" s="10"/>
      <c r="C55" s="10"/>
      <c r="D55" s="10"/>
      <c r="E55" s="68">
        <f>E56</f>
        <v>128</v>
      </c>
      <c r="F55" s="68">
        <f>F56</f>
        <v>240</v>
      </c>
      <c r="G55" s="11"/>
      <c r="H55" s="80">
        <f>H56</f>
        <v>1699.2</v>
      </c>
      <c r="I55" s="80">
        <f>I56</f>
        <v>2155.1999999999998</v>
      </c>
      <c r="J55" s="11"/>
      <c r="K55" s="68">
        <f>K56</f>
        <v>352</v>
      </c>
      <c r="L55" s="11"/>
      <c r="M55" s="68">
        <f>M56</f>
        <v>1827.2</v>
      </c>
      <c r="N55" s="68">
        <f>N56</f>
        <v>567.99999999999977</v>
      </c>
      <c r="Q55" s="59"/>
    </row>
    <row r="56" spans="1:17" ht="126" customHeight="1" x14ac:dyDescent="0.25">
      <c r="A56" s="151" t="s">
        <v>235</v>
      </c>
      <c r="B56" s="143" t="s">
        <v>236</v>
      </c>
      <c r="C56" s="16" t="s">
        <v>237</v>
      </c>
      <c r="D56" s="16" t="s">
        <v>238</v>
      </c>
      <c r="E56" s="77">
        <v>128</v>
      </c>
      <c r="F56" s="77">
        <v>240</v>
      </c>
      <c r="G56" s="11" t="s">
        <v>239</v>
      </c>
      <c r="H56" s="82">
        <v>1699.2</v>
      </c>
      <c r="I56" s="82">
        <v>2155.1999999999998</v>
      </c>
      <c r="J56" s="11" t="s">
        <v>240</v>
      </c>
      <c r="K56" s="77">
        <f>240+112</f>
        <v>352</v>
      </c>
      <c r="L56" s="11" t="s">
        <v>241</v>
      </c>
      <c r="M56" s="77">
        <v>1827.2</v>
      </c>
      <c r="N56" s="77">
        <f>E56-F56+I56+K56-M56</f>
        <v>567.99999999999977</v>
      </c>
      <c r="O56" s="52"/>
      <c r="P56" s="51"/>
      <c r="Q56" s="59"/>
    </row>
    <row r="57" spans="1:17" ht="27" customHeight="1" x14ac:dyDescent="0.25">
      <c r="A57" s="56" t="s">
        <v>248</v>
      </c>
      <c r="B57" s="143"/>
      <c r="C57" s="16"/>
      <c r="D57" s="16"/>
      <c r="E57" s="68">
        <f>E58</f>
        <v>0</v>
      </c>
      <c r="F57" s="68">
        <f>F58</f>
        <v>0</v>
      </c>
      <c r="G57" s="11"/>
      <c r="H57" s="80">
        <f>H58</f>
        <v>257.79000000000002</v>
      </c>
      <c r="I57" s="80">
        <f>I58</f>
        <v>343.73</v>
      </c>
      <c r="J57" s="11"/>
      <c r="K57" s="68">
        <f>K58</f>
        <v>0</v>
      </c>
      <c r="L57" s="11"/>
      <c r="M57" s="68">
        <f>M58</f>
        <v>343.73</v>
      </c>
      <c r="N57" s="68">
        <f>N58</f>
        <v>0</v>
      </c>
      <c r="O57" s="55"/>
      <c r="P57" s="55"/>
      <c r="Q57" s="59"/>
    </row>
    <row r="58" spans="1:17" ht="141.75" x14ac:dyDescent="0.25">
      <c r="A58" s="53" t="s">
        <v>244</v>
      </c>
      <c r="B58" s="54" t="s">
        <v>245</v>
      </c>
      <c r="C58" s="16" t="s">
        <v>246</v>
      </c>
      <c r="D58" s="16" t="s">
        <v>247</v>
      </c>
      <c r="E58" s="77"/>
      <c r="F58" s="77"/>
      <c r="G58" s="11"/>
      <c r="H58" s="82">
        <v>257.79000000000002</v>
      </c>
      <c r="I58" s="82">
        <v>343.73</v>
      </c>
      <c r="J58" s="11"/>
      <c r="K58" s="77"/>
      <c r="L58" s="11"/>
      <c r="M58" s="77">
        <v>343.73</v>
      </c>
      <c r="N58" s="77">
        <f>E58-F58+I58+K58-M58</f>
        <v>0</v>
      </c>
      <c r="Q58" s="60"/>
    </row>
    <row r="59" spans="1:17" ht="31.5" x14ac:dyDescent="0.25">
      <c r="A59" s="56" t="s">
        <v>255</v>
      </c>
      <c r="B59" s="10"/>
      <c r="C59" s="10"/>
      <c r="D59" s="10"/>
      <c r="E59" s="68">
        <f>E60</f>
        <v>1109.48</v>
      </c>
      <c r="F59" s="68">
        <f>F60</f>
        <v>1109.48</v>
      </c>
      <c r="G59" s="11"/>
      <c r="H59" s="80">
        <f>H60</f>
        <v>37274.67</v>
      </c>
      <c r="I59" s="80">
        <f>I60</f>
        <v>0</v>
      </c>
      <c r="J59" s="11"/>
      <c r="K59" s="68">
        <f>K60</f>
        <v>1109.48</v>
      </c>
      <c r="L59" s="11"/>
      <c r="M59" s="68">
        <f>M60</f>
        <v>653.20000000000005</v>
      </c>
      <c r="N59" s="68">
        <f>N60</f>
        <v>456.28</v>
      </c>
      <c r="Q59" s="60"/>
    </row>
    <row r="60" spans="1:17" ht="78.75" x14ac:dyDescent="0.25">
      <c r="A60" s="17" t="s">
        <v>249</v>
      </c>
      <c r="B60" s="17" t="s">
        <v>250</v>
      </c>
      <c r="C60" s="16" t="s">
        <v>251</v>
      </c>
      <c r="D60" s="16">
        <v>1115392</v>
      </c>
      <c r="E60" s="77">
        <v>1109.48</v>
      </c>
      <c r="F60" s="77">
        <v>1109.48</v>
      </c>
      <c r="G60" s="11" t="s">
        <v>252</v>
      </c>
      <c r="H60" s="82">
        <v>37274.67</v>
      </c>
      <c r="I60" s="82"/>
      <c r="J60" s="11" t="s">
        <v>253</v>
      </c>
      <c r="K60" s="77">
        <v>1109.48</v>
      </c>
      <c r="L60" s="11" t="s">
        <v>254</v>
      </c>
      <c r="M60" s="77">
        <v>653.20000000000005</v>
      </c>
      <c r="N60" s="77">
        <f>E60-F60+I60+K60-M60</f>
        <v>456.28</v>
      </c>
      <c r="O60" s="57">
        <f>N60</f>
        <v>456.28</v>
      </c>
      <c r="P60" s="57"/>
      <c r="Q60" s="60"/>
    </row>
    <row r="61" spans="1:17" ht="31.5" x14ac:dyDescent="0.25">
      <c r="A61" s="14" t="s">
        <v>258</v>
      </c>
      <c r="B61" s="10"/>
      <c r="C61" s="10"/>
      <c r="D61" s="10"/>
      <c r="E61" s="68">
        <f>E62</f>
        <v>0</v>
      </c>
      <c r="F61" s="68">
        <f>F62</f>
        <v>0</v>
      </c>
      <c r="G61" s="11"/>
      <c r="H61" s="80">
        <f>H62</f>
        <v>1125.33</v>
      </c>
      <c r="I61" s="80">
        <f>I62</f>
        <v>0</v>
      </c>
      <c r="J61" s="11"/>
      <c r="K61" s="68">
        <f>K62</f>
        <v>0</v>
      </c>
      <c r="L61" s="11"/>
      <c r="M61" s="68">
        <f>M62</f>
        <v>0</v>
      </c>
      <c r="N61" s="68">
        <f>N62</f>
        <v>0</v>
      </c>
      <c r="Q61" s="60"/>
    </row>
    <row r="62" spans="1:17" ht="82.5" customHeight="1" x14ac:dyDescent="0.25">
      <c r="A62" s="58" t="s">
        <v>256</v>
      </c>
      <c r="B62" s="10"/>
      <c r="C62" s="16" t="s">
        <v>257</v>
      </c>
      <c r="D62" s="16"/>
      <c r="E62" s="77">
        <v>0</v>
      </c>
      <c r="F62" s="77">
        <v>0</v>
      </c>
      <c r="G62" s="11"/>
      <c r="H62" s="82">
        <v>1125.33</v>
      </c>
      <c r="I62" s="82">
        <v>0</v>
      </c>
      <c r="J62" s="11"/>
      <c r="K62" s="77">
        <v>0</v>
      </c>
      <c r="L62" s="11"/>
      <c r="M62" s="77">
        <v>0</v>
      </c>
      <c r="N62" s="77">
        <f>E62-F62+I62+K62-M62</f>
        <v>0</v>
      </c>
      <c r="Q62" s="60"/>
    </row>
    <row r="63" spans="1:17" ht="47.25" x14ac:dyDescent="0.25">
      <c r="A63" s="56" t="s">
        <v>259</v>
      </c>
      <c r="B63" s="54"/>
      <c r="C63" s="41"/>
      <c r="D63" s="41"/>
      <c r="E63" s="68">
        <f>E64</f>
        <v>1861.5</v>
      </c>
      <c r="F63" s="68">
        <f>F64</f>
        <v>1861.5</v>
      </c>
      <c r="G63" s="11"/>
      <c r="H63" s="80">
        <f>H64</f>
        <v>0</v>
      </c>
      <c r="I63" s="80">
        <f>I64</f>
        <v>0</v>
      </c>
      <c r="J63" s="11"/>
      <c r="K63" s="68">
        <f>K64</f>
        <v>1860.5</v>
      </c>
      <c r="L63" s="11"/>
      <c r="M63" s="68">
        <f>M64</f>
        <v>0</v>
      </c>
      <c r="N63" s="68">
        <f>N64</f>
        <v>1860.5</v>
      </c>
    </row>
    <row r="64" spans="1:17" ht="148.5" customHeight="1" x14ac:dyDescent="0.25">
      <c r="A64" s="53" t="s">
        <v>260</v>
      </c>
      <c r="B64" s="54" t="s">
        <v>123</v>
      </c>
      <c r="C64" s="41" t="s">
        <v>261</v>
      </c>
      <c r="D64" s="41" t="s">
        <v>279</v>
      </c>
      <c r="E64" s="77">
        <v>1861.5</v>
      </c>
      <c r="F64" s="77">
        <v>1861.5</v>
      </c>
      <c r="G64" s="11" t="s">
        <v>262</v>
      </c>
      <c r="H64" s="82">
        <v>0</v>
      </c>
      <c r="I64" s="82">
        <v>0</v>
      </c>
      <c r="J64" s="11" t="s">
        <v>263</v>
      </c>
      <c r="K64" s="77">
        <v>1860.5</v>
      </c>
      <c r="L64" s="11"/>
      <c r="M64" s="77">
        <v>0</v>
      </c>
      <c r="N64" s="77">
        <f>E64-F64+I64+K64-M64</f>
        <v>1860.5</v>
      </c>
    </row>
    <row r="65" spans="1:16" ht="31.5" x14ac:dyDescent="0.25">
      <c r="A65" s="66" t="s">
        <v>273</v>
      </c>
      <c r="B65" s="54"/>
      <c r="C65" s="41"/>
      <c r="D65" s="41"/>
      <c r="E65" s="68">
        <f>E66</f>
        <v>102</v>
      </c>
      <c r="F65" s="68">
        <f>F66</f>
        <v>102</v>
      </c>
      <c r="G65" s="11"/>
      <c r="H65" s="80">
        <f>H66</f>
        <v>0</v>
      </c>
      <c r="I65" s="80">
        <f>I66</f>
        <v>0</v>
      </c>
      <c r="J65" s="11"/>
      <c r="K65" s="68">
        <f>K66</f>
        <v>0</v>
      </c>
      <c r="L65" s="11"/>
      <c r="M65" s="68">
        <f>M66</f>
        <v>0</v>
      </c>
      <c r="N65" s="68">
        <f>N66</f>
        <v>0</v>
      </c>
      <c r="O65" s="62"/>
      <c r="P65" s="62"/>
    </row>
    <row r="66" spans="1:16" ht="95.25" customHeight="1" x14ac:dyDescent="0.25">
      <c r="A66" s="10" t="s">
        <v>270</v>
      </c>
      <c r="B66" s="54"/>
      <c r="C66" s="41" t="s">
        <v>271</v>
      </c>
      <c r="D66" s="41" t="s">
        <v>272</v>
      </c>
      <c r="E66" s="77">
        <v>102</v>
      </c>
      <c r="F66" s="77">
        <v>102</v>
      </c>
      <c r="G66" s="11"/>
      <c r="H66" s="82">
        <v>0</v>
      </c>
      <c r="I66" s="82">
        <v>0</v>
      </c>
      <c r="J66" s="11"/>
      <c r="K66" s="77">
        <v>0</v>
      </c>
      <c r="L66" s="11"/>
      <c r="M66" s="77">
        <v>0</v>
      </c>
      <c r="N66" s="77">
        <f>E66-F66+I66+K66-M66</f>
        <v>0</v>
      </c>
      <c r="O66" s="62"/>
      <c r="P66" s="62"/>
    </row>
    <row r="67" spans="1:16" x14ac:dyDescent="0.25">
      <c r="O67" s="62"/>
      <c r="P67" s="63"/>
    </row>
    <row r="68" spans="1:16" x14ac:dyDescent="0.25">
      <c r="O68" s="62"/>
      <c r="P68" s="63"/>
    </row>
    <row r="69" spans="1:16" x14ac:dyDescent="0.25">
      <c r="O69" s="62"/>
      <c r="P69" s="63"/>
    </row>
  </sheetData>
  <mergeCells count="18">
    <mergeCell ref="M1:N1"/>
    <mergeCell ref="A2:P2"/>
    <mergeCell ref="A3:P3"/>
    <mergeCell ref="A5:A7"/>
    <mergeCell ref="B5:B7"/>
    <mergeCell ref="C5:C7"/>
    <mergeCell ref="D5:D7"/>
    <mergeCell ref="E5:G5"/>
    <mergeCell ref="H5:H7"/>
    <mergeCell ref="I5:L5"/>
    <mergeCell ref="M5:M7"/>
    <mergeCell ref="E6:E7"/>
    <mergeCell ref="F6:G6"/>
    <mergeCell ref="M4:N4"/>
    <mergeCell ref="I6:J6"/>
    <mergeCell ref="K6:L6"/>
    <mergeCell ref="N5:N7"/>
    <mergeCell ref="O6:P6"/>
  </mergeCells>
  <pageMargins left="0.70866141732283472" right="0.70866141732283472" top="0.74803149606299213" bottom="0.74803149606299213" header="0.31496062992125984" footer="0.31496062992125984"/>
  <pageSetup paperSize="8"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СВОД</vt:lpstr>
      <vt:lpstr>Дотации</vt:lpstr>
      <vt:lpstr>Субсидии</vt:lpstr>
      <vt:lpstr>субвенции</vt:lpstr>
      <vt:lpstr>иные межбюджетные</vt:lpstr>
      <vt:lpstr>Дотации!Заголовки_для_печати</vt:lpstr>
      <vt:lpstr>'иные межбюджетные'!Заголовки_для_печати</vt:lpstr>
      <vt:lpstr>субвенции!Заголовки_для_печати</vt:lpstr>
      <vt:lpstr>Субсидии!Заголовки_для_печати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Вдовенко Татьяна Сергеевна</dc:creator>
  <cp:lastModifiedBy>Екатерина В. Антонова</cp:lastModifiedBy>
  <cp:lastPrinted>2015-12-01T00:43:28Z</cp:lastPrinted>
  <dcterms:created xsi:type="dcterms:W3CDTF">2015-10-09T03:33:27Z</dcterms:created>
  <dcterms:modified xsi:type="dcterms:W3CDTF">2015-12-01T00:43:31Z</dcterms:modified>
</cp:coreProperties>
</file>