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РП" sheetId="1" r:id="rId1"/>
    <sheet name="сверх РП" sheetId="5" r:id="rId2"/>
    <sheet name="МБ" sheetId="4" r:id="rId3"/>
    <sheet name="Лист1" sheetId="6" r:id="rId4"/>
    <sheet name="спасск" sheetId="7" r:id="rId5"/>
  </sheets>
  <externalReferences>
    <externalReference r:id="rId6"/>
  </externalReferences>
  <definedNames>
    <definedName name="_xlnm._FilterDatabase" localSheetId="0" hidden="1">РП!$A$6:$AB$6</definedName>
    <definedName name="_xlnm._FilterDatabase" localSheetId="1" hidden="1">'сверх РП'!$A$6:$AB$57</definedName>
    <definedName name="_xlnm.Print_Area" localSheetId="0">РП!$A$1:$AA$39</definedName>
    <definedName name="_xlnm.Print_Area" localSheetId="1">'сверх РП'!$A$1:$AB$57</definedName>
  </definedNames>
  <calcPr calcId="145621"/>
</workbook>
</file>

<file path=xl/calcChain.xml><?xml version="1.0" encoding="utf-8"?>
<calcChain xmlns="http://schemas.openxmlformats.org/spreadsheetml/2006/main">
  <c r="F53" i="4" l="1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Y53" i="4"/>
  <c r="Z53" i="4"/>
  <c r="E53" i="4"/>
  <c r="I15" i="7" l="1"/>
  <c r="J15" i="7"/>
  <c r="D39" i="1"/>
  <c r="M15" i="7"/>
  <c r="O15" i="7" s="1"/>
  <c r="N15" i="7"/>
  <c r="L15" i="7"/>
  <c r="L13" i="7"/>
  <c r="N13" i="7"/>
  <c r="K23" i="7"/>
  <c r="K15" i="7"/>
  <c r="N48" i="6"/>
  <c r="K45" i="6"/>
  <c r="M36" i="6" l="1"/>
  <c r="K36" i="6"/>
  <c r="K29" i="6"/>
  <c r="K25" i="6"/>
  <c r="K20" i="6"/>
  <c r="K14" i="6"/>
  <c r="K7" i="6"/>
  <c r="R9" i="1" l="1"/>
  <c r="G9" i="1"/>
  <c r="R8" i="1"/>
  <c r="L8" i="1"/>
  <c r="G8" i="1"/>
  <c r="F8" i="1"/>
  <c r="F7" i="1"/>
  <c r="I41" i="5" l="1"/>
  <c r="F41" i="5"/>
  <c r="F40" i="5"/>
  <c r="H44" i="4"/>
  <c r="F44" i="4"/>
  <c r="E44" i="4"/>
  <c r="U28" i="1"/>
  <c r="S28" i="1"/>
  <c r="R28" i="1"/>
  <c r="N28" i="1"/>
  <c r="G28" i="1"/>
  <c r="F28" i="1"/>
  <c r="E28" i="1"/>
  <c r="F17" i="1" l="1"/>
  <c r="I16" i="1"/>
  <c r="F16" i="1"/>
  <c r="L57" i="5" l="1"/>
  <c r="N57" i="5"/>
  <c r="P57" i="5"/>
  <c r="R57" i="5"/>
  <c r="T57" i="5"/>
  <c r="V57" i="5"/>
  <c r="W57" i="5"/>
  <c r="X57" i="5"/>
  <c r="Y57" i="5"/>
  <c r="Z57" i="5"/>
  <c r="AA57" i="5"/>
  <c r="AB57" i="5"/>
  <c r="E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F21" i="1"/>
  <c r="F20" i="1"/>
  <c r="F19" i="1"/>
  <c r="F16" i="5" l="1"/>
  <c r="F15" i="5"/>
  <c r="I11" i="5"/>
  <c r="F11" i="5"/>
  <c r="I10" i="5"/>
  <c r="F10" i="5"/>
  <c r="F9" i="5"/>
  <c r="F57" i="5" s="1"/>
  <c r="G12" i="1"/>
  <c r="G39" i="1" s="1"/>
  <c r="F12" i="1"/>
  <c r="F39" i="1" s="1"/>
  <c r="I57" i="5" l="1"/>
</calcChain>
</file>

<file path=xl/comments1.xml><?xml version="1.0" encoding="utf-8"?>
<comments xmlns="http://schemas.openxmlformats.org/spreadsheetml/2006/main">
  <authors>
    <author>Автор</author>
  </authors>
  <commentList>
    <comment ref="I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кот. №43 новые котлы не установлены - 3 шт.
выполняются работы по установке</t>
        </r>
      </text>
    </comment>
    <comment ref="J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кот. №14 замена на УКВр-0,4
</t>
        </r>
      </text>
    </comment>
    <comment ref="L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Ремонт поверхностей нагрева кот. №3 - 1 шт., №18 - 1 шт., №27 - 1 шт., кот. №40 - 4 шт.</t>
        </r>
      </text>
    </comment>
    <comment ref="N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Котельная №26 установка дымососа</t>
        </r>
      </text>
    </comment>
    <comment ref="R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Котельная №27 замена насоса промежуточного - 1 шт., замена насоса ГВС - 1 шт.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D1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изопрофлекс</t>
        </r>
      </text>
    </comment>
    <comment ref="D1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пароподогреватели</t>
        </r>
      </text>
    </comment>
    <comment ref="D1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852 м</t>
        </r>
      </text>
    </comment>
    <comment ref="D2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изопрофлекс</t>
        </r>
      </text>
    </comment>
    <comment ref="D2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перевод котла в водогрейный режим котельная №2</t>
        </r>
      </text>
    </comment>
    <comment ref="D2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Установка котлов кот. №43</t>
        </r>
      </text>
    </comment>
    <comment ref="D2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60 м</t>
        </r>
      </text>
    </comment>
    <comment ref="D2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кот. №18 Лукьяновка Д89 - 28 м РП 2014</t>
        </r>
      </text>
    </comment>
  </commentList>
</comments>
</file>

<file path=xl/sharedStrings.xml><?xml version="1.0" encoding="utf-8"?>
<sst xmlns="http://schemas.openxmlformats.org/spreadsheetml/2006/main" count="742" uniqueCount="219">
  <si>
    <t>Филиал</t>
  </si>
  <si>
    <t>Тепловой район</t>
  </si>
  <si>
    <t>Муницип. образование</t>
  </si>
  <si>
    <t>план</t>
  </si>
  <si>
    <t>факт</t>
  </si>
  <si>
    <t>Котлы (замена), шт</t>
  </si>
  <si>
    <t>Котлы (ремонт), шт</t>
  </si>
  <si>
    <t>Насосное оборудование (замена), шт</t>
  </si>
  <si>
    <t>Насосное оборудование (ремонт), шт</t>
  </si>
  <si>
    <t>ИТОГО:</t>
  </si>
  <si>
    <t>Всего тепловых сетей, м (1-труб.)</t>
  </si>
  <si>
    <t>Тепловые сети, м (однотрубка)</t>
  </si>
  <si>
    <t>Всего котлов, шт</t>
  </si>
  <si>
    <t>Ремонтная программа (тариф), тыс.рублей</t>
  </si>
  <si>
    <t>Ремонт за счет средств МБ, тыс.рублей</t>
  </si>
  <si>
    <t>Информация о выполнении ремонтной программы (по виду деятельности - теплоснабжение)</t>
  </si>
  <si>
    <t>Информация о выполнении ремонтов за счёт средств муниципальных бюджетов (по виду деятельности - теплоснабжение)</t>
  </si>
  <si>
    <t>Тягодутьевое оборудование (замена), шт</t>
  </si>
  <si>
    <t>Тягодутьевое оборудование (ремонт), шт</t>
  </si>
  <si>
    <t>Объект</t>
  </si>
  <si>
    <t>Натуральные показатели (замена, ремонт)</t>
  </si>
  <si>
    <t>Дымовые трубы (ремонт), шт</t>
  </si>
  <si>
    <t>Дымовые трубы (замена), шт</t>
  </si>
  <si>
    <t>Производственные здания (ремонт), шт</t>
  </si>
  <si>
    <t>АВР</t>
  </si>
  <si>
    <t>- аврийно-восстановительный ремонт</t>
  </si>
  <si>
    <t>РТН</t>
  </si>
  <si>
    <t>- выполнение работ по предписаниям Ростехнадзора</t>
  </si>
  <si>
    <t>ГИ</t>
  </si>
  <si>
    <t>ТИ</t>
  </si>
  <si>
    <t>- восстановление тепловой изоляции</t>
  </si>
  <si>
    <t>- выполнение работ по результатам гидравлических испытаний</t>
  </si>
  <si>
    <t>АВР, РТН, ГИ, ТИ</t>
  </si>
  <si>
    <t>Ремонтная программа, тыс.рублей</t>
  </si>
  <si>
    <t>Находкинский</t>
  </si>
  <si>
    <t>Артемовский</t>
  </si>
  <si>
    <t>г.Владивосток</t>
  </si>
  <si>
    <t>Надеждинский</t>
  </si>
  <si>
    <t>Хасанский</t>
  </si>
  <si>
    <t xml:space="preserve">Артемовский </t>
  </si>
  <si>
    <t xml:space="preserve">Шкотовский </t>
  </si>
  <si>
    <t>Артемовский ГО</t>
  </si>
  <si>
    <t>Надеждинский МР</t>
  </si>
  <si>
    <t>Шкотовский</t>
  </si>
  <si>
    <t>Шкотовский МР</t>
  </si>
  <si>
    <t>Хасанский МР</t>
  </si>
  <si>
    <t>Находкинский ГО</t>
  </si>
  <si>
    <t xml:space="preserve">АВР </t>
  </si>
  <si>
    <t>Дальнегорский</t>
  </si>
  <si>
    <t>Дальнегорский ГО</t>
  </si>
  <si>
    <t>Кавалеровский</t>
  </si>
  <si>
    <t xml:space="preserve">Кавалеровский МР </t>
  </si>
  <si>
    <t>Ольгинский</t>
  </si>
  <si>
    <t>Ольгинский МР</t>
  </si>
  <si>
    <t>(будут устан.АМК)</t>
  </si>
  <si>
    <t>Кавалеровский МР</t>
  </si>
  <si>
    <t>Партизанский</t>
  </si>
  <si>
    <t>Партизанский городской округ</t>
  </si>
  <si>
    <t>Вл-Александровский</t>
  </si>
  <si>
    <t>Лазовский</t>
  </si>
  <si>
    <t>Лазовский МР</t>
  </si>
  <si>
    <t>Фокино</t>
  </si>
  <si>
    <t>ЗАТО г.Фокино</t>
  </si>
  <si>
    <t>Партизанский ГО</t>
  </si>
  <si>
    <t xml:space="preserve">Вл-Александровский </t>
  </si>
  <si>
    <t>Партизанский МР</t>
  </si>
  <si>
    <t>Горноключевской</t>
  </si>
  <si>
    <t>Горноключевское ГП</t>
  </si>
  <si>
    <t>Кировское ГП</t>
  </si>
  <si>
    <t>Кировский МР</t>
  </si>
  <si>
    <t xml:space="preserve">Дальнереченский </t>
  </si>
  <si>
    <t>Дальнереченский ГО</t>
  </si>
  <si>
    <t>Дальнереченский МР</t>
  </si>
  <si>
    <t>Красноармейский МР</t>
  </si>
  <si>
    <t>Рощинское СП</t>
  </si>
  <si>
    <t>Новопокровское СП</t>
  </si>
  <si>
    <t>Кот.№3</t>
  </si>
  <si>
    <t>Кот.№7</t>
  </si>
  <si>
    <t>Кот.№20</t>
  </si>
  <si>
    <t>Кот.№5</t>
  </si>
  <si>
    <t>Кот. №4</t>
  </si>
  <si>
    <t>Михайловский</t>
  </si>
  <si>
    <t>Михайловский МР</t>
  </si>
  <si>
    <t>Октябрьский</t>
  </si>
  <si>
    <t>Октябрьский МР</t>
  </si>
  <si>
    <t>Пограничный</t>
  </si>
  <si>
    <t>Пограничный МР</t>
  </si>
  <si>
    <t>Ханкайский</t>
  </si>
  <si>
    <t>Ханкайский МР</t>
  </si>
  <si>
    <t>Хорольский</t>
  </si>
  <si>
    <t>Хорольский МР</t>
  </si>
  <si>
    <t>котельная № 1/4 с.Михайловка</t>
  </si>
  <si>
    <t>котельная № 2/10 с.Галенки</t>
  </si>
  <si>
    <t>Яросавское ГП</t>
  </si>
  <si>
    <t>Ханкайское МО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</si>
  <si>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</si>
  <si>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Лесозаводский</t>
  </si>
  <si>
    <t>Пожарский</t>
  </si>
  <si>
    <t>Игнатьевское сельское поселение</t>
  </si>
  <si>
    <t>Нагорненское сельское поселение</t>
  </si>
  <si>
    <t>Федосьевское сельское поселение</t>
  </si>
  <si>
    <t>Верхнеперевальское сельское поселение</t>
  </si>
  <si>
    <t>Губеровское сельское поселение</t>
  </si>
  <si>
    <t>Пожарское сельское поселение</t>
  </si>
  <si>
    <t>Котельная №33, с.Пожарское</t>
  </si>
  <si>
    <t>Светлогорское сельское поселение</t>
  </si>
  <si>
    <t>Котельная №34, с.Светлогорье</t>
  </si>
  <si>
    <t>Котельная №35, с.Игнатьевка</t>
  </si>
  <si>
    <t>Котельная №36, с.Нагорное</t>
  </si>
  <si>
    <t>Котельная №37, с.Федосьевка</t>
  </si>
  <si>
    <t>Котельная №38, с.Верхний Перевал</t>
  </si>
  <si>
    <t>Котельная №39, с.Новостройка</t>
  </si>
  <si>
    <t>Лесозаводский ГО</t>
  </si>
  <si>
    <t>Пожарский МР</t>
  </si>
  <si>
    <t>Арсеньевский</t>
  </si>
  <si>
    <t>Анучинский МР</t>
  </si>
  <si>
    <t>Анучинский</t>
  </si>
  <si>
    <t>Яковлевский</t>
  </si>
  <si>
    <t>Яковлевский МР</t>
  </si>
  <si>
    <t>Чугуевский</t>
  </si>
  <si>
    <t>Чугуевский МР</t>
  </si>
  <si>
    <t>Котельная №1</t>
  </si>
  <si>
    <t>Котельная №3</t>
  </si>
  <si>
    <t>Котельная №4</t>
  </si>
  <si>
    <t>Котельная №12</t>
  </si>
  <si>
    <t>Котельная №2</t>
  </si>
  <si>
    <t>ВСЕГО ТЕПЛОВОЙ РАЙОН "АНУЧИНСКИЙ"</t>
  </si>
  <si>
    <t>Ремонтная программа теплового района "Чугуевский" филиала "Арсеньевский" на 2015г.</t>
  </si>
  <si>
    <t>Ремонтная программа филиала "Арсеньевский"  теплового района "Яковлевский" на 2015 г.</t>
  </si>
  <si>
    <t xml:space="preserve">РП теплового района "Артемовский" филиала "Артемовский" </t>
  </si>
  <si>
    <t>Владивосток</t>
  </si>
  <si>
    <t>Артёмовский ГО</t>
  </si>
  <si>
    <t>Ремонтная программа теплового района "Надеждинский"  филиала "Артемовский" КГУП "Примтеплоэнерго" на 2015г.</t>
  </si>
  <si>
    <t xml:space="preserve">Ремонтная программа теплового района "Шкотовский"  филиала "Артемовский" КГУП "Примтеплоэнерго" на  2015г. </t>
  </si>
  <si>
    <t xml:space="preserve">  Ремонтная программа   теплового района "Хасанский"  филиала "Артемовский" КГУП  "Примтеплоэнерго" на 2015 год.                              </t>
  </si>
  <si>
    <t>3. Кировский муниципальный район</t>
  </si>
  <si>
    <t>Администрация Дальнереченского городского округа</t>
  </si>
  <si>
    <t>Дальнереченский муниципальный район</t>
  </si>
  <si>
    <t xml:space="preserve">Красноармейский муниципальный район </t>
  </si>
  <si>
    <t>Дальнегорский городской округ</t>
  </si>
  <si>
    <t xml:space="preserve"> Кавалеровский </t>
  </si>
  <si>
    <t>Лесозаводский городской округ</t>
  </si>
  <si>
    <t>Пожарское</t>
  </si>
  <si>
    <t>Михайловское сельское поселение</t>
  </si>
  <si>
    <t>Пограничное городское поселение</t>
  </si>
  <si>
    <t>Хорольское сельское поселение</t>
  </si>
  <si>
    <t>ЗАТО г. Фокино</t>
  </si>
  <si>
    <t xml:space="preserve"> (г. Спасск-Дальний)</t>
  </si>
  <si>
    <t>Котельная №13 с.Славинка</t>
  </si>
  <si>
    <t>Котельная № 15 с. Бусевка</t>
  </si>
  <si>
    <t>Котельная № 14 с. Хвалынка</t>
  </si>
  <si>
    <t>Котельная № 42 с.Летно-Хвалынское</t>
  </si>
  <si>
    <t>Котельная №14 с.Хвалынское</t>
  </si>
  <si>
    <t>Котельная №7 с.Степное</t>
  </si>
  <si>
    <t>Котельная № 36 с.Зеленодольское</t>
  </si>
  <si>
    <t>Котельная № 4 с. Гайворон</t>
  </si>
  <si>
    <t>Котельная №11 с.Славинка</t>
  </si>
  <si>
    <t>Котельная №22 с.Красный Кут</t>
  </si>
  <si>
    <t>Котельная №25 с.Прохоры</t>
  </si>
  <si>
    <t>Котельная №36 с.Зеленодольское</t>
  </si>
  <si>
    <t>Котельная №4 с.Гайворон</t>
  </si>
  <si>
    <t>Собственные котельные</t>
  </si>
  <si>
    <t>Котельная ПНИ с.Майское</t>
  </si>
  <si>
    <t>Котельная № 44 ул. Заводская,17</t>
  </si>
  <si>
    <t>Котельная №45 ул.Красногвардейская ,128</t>
  </si>
  <si>
    <t>Краснокутское сельское поселение</t>
  </si>
  <si>
    <t>Котельная №20 с.Вишневка</t>
  </si>
  <si>
    <t>Котельная № 21 г.Красный Кут</t>
  </si>
  <si>
    <t>Котельная № 46 г Красный Кут</t>
  </si>
  <si>
    <t>Дубовское сельское поселение</t>
  </si>
  <si>
    <t>Котельная №23 с.Дубовское</t>
  </si>
  <si>
    <t>Чкаловское сельское поселение</t>
  </si>
  <si>
    <t>Котельная № 31 с. Кронштадка</t>
  </si>
  <si>
    <t>Котельная № 32 с. Свиягино</t>
  </si>
  <si>
    <t>Котельная № 33 с. Свиягино</t>
  </si>
  <si>
    <t>Котельная №34 с. Васильковка</t>
  </si>
  <si>
    <t>Котельная ПУ-59 с. Чкаловское</t>
  </si>
  <si>
    <t>Котельная №35 с.Чкаловское</t>
  </si>
  <si>
    <t>Котельная № 28 с. Духовское</t>
  </si>
  <si>
    <t>Котельная № 29 с. Духовское</t>
  </si>
  <si>
    <t>Котельная № 30 с. Новорусановка</t>
  </si>
  <si>
    <t>Котельная № 38 с.Александровка</t>
  </si>
  <si>
    <t>Котельная № 37 с.Александровка</t>
  </si>
  <si>
    <t>Прохорское сельское поселение</t>
  </si>
  <si>
    <t>Котельная № 26 с. Прохоры</t>
  </si>
  <si>
    <t>Спасское сельское поселение</t>
  </si>
  <si>
    <t>Котельная № 9 с. Гайворон</t>
  </si>
  <si>
    <t>Администрация ГО Спасск-Дальний</t>
  </si>
  <si>
    <t xml:space="preserve">Котельная № 3а г.Спасск-Дальний. </t>
  </si>
  <si>
    <t>Котельная № 2 г. Спасск - Дальний</t>
  </si>
  <si>
    <t>Дмитриевское сельское поселение</t>
  </si>
  <si>
    <t>Котельная №15 с.Дмитриевка</t>
  </si>
  <si>
    <t>Котельная с.Меркушевка</t>
  </si>
  <si>
    <t>Котельная с. Синий Гай</t>
  </si>
  <si>
    <t>Котельная № 15 с. Дмитриевка</t>
  </si>
  <si>
    <t>Котельная № 16 с. Дмитриевка</t>
  </si>
  <si>
    <t>Реттиховское сельское поселение</t>
  </si>
  <si>
    <t>Котельная №14 с.Реттиховка</t>
  </si>
  <si>
    <t>Спасский МР</t>
  </si>
  <si>
    <t>Черниговский МР</t>
  </si>
  <si>
    <t>Спасский ГО</t>
  </si>
  <si>
    <t>Спасский</t>
  </si>
  <si>
    <t>№2</t>
  </si>
  <si>
    <t>Александровское сельское поселение</t>
  </si>
  <si>
    <t>Духовское сельское поселение</t>
  </si>
  <si>
    <t>Хвалынское сельское поселение</t>
  </si>
  <si>
    <t>МКУ ОДОУ Спасского муниципального района</t>
  </si>
  <si>
    <t>Черн МР</t>
  </si>
  <si>
    <t>Сп МР</t>
  </si>
  <si>
    <t>Сп ГО</t>
  </si>
  <si>
    <t>Спасск-1</t>
  </si>
  <si>
    <t>ТР</t>
  </si>
  <si>
    <t>Спасск-2</t>
  </si>
  <si>
    <t>ГО Спасск-Дальний</t>
  </si>
  <si>
    <t>ТДО (замена), шт</t>
  </si>
  <si>
    <t>ТДО (ремонт), шт</t>
  </si>
  <si>
    <t>НО (замена), шт</t>
  </si>
  <si>
    <t>НО (ремонт), шт</t>
  </si>
  <si>
    <r>
      <t xml:space="preserve">Информация о выполнении работ, </t>
    </r>
    <r>
      <rPr>
        <b/>
        <u/>
        <sz val="13"/>
        <color theme="1"/>
        <rFont val="Times New Roman"/>
        <family val="1"/>
        <charset val="204"/>
      </rPr>
      <t>не входящих в основную ремонтную програму</t>
    </r>
    <r>
      <rPr>
        <b/>
        <sz val="13"/>
        <color theme="1"/>
        <rFont val="Times New Roman"/>
        <family val="1"/>
        <charset val="204"/>
      </rPr>
      <t xml:space="preserve"> (по виду деятельности - теплоснабжение)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</si>
</sst>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.00000"/>
    <numFmt numFmtId="166" formatCode="[$-419]General"/>
    <numFmt numFmtId="167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6" fillId="0" borderId="0"/>
    <xf numFmtId="166" fontId="17" fillId="0" borderId="0" applyBorder="0" applyProtection="0"/>
    <xf numFmtId="0" fontId="19" fillId="0" borderId="0"/>
    <xf numFmtId="0" fontId="16" fillId="0" borderId="0"/>
  </cellStyleXfs>
  <cellXfs count="1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13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3" fontId="8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Fill="1"/>
    <xf numFmtId="165" fontId="11" fillId="0" borderId="1" xfId="0" applyNumberFormat="1" applyFont="1" applyFill="1" applyBorder="1" applyAlignment="1">
      <alignment horizontal="right" vertical="center" wrapText="1"/>
    </xf>
    <xf numFmtId="165" fontId="11" fillId="3" borderId="1" xfId="0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13" fillId="2" borderId="12" xfId="2" applyFont="1" applyFill="1" applyBorder="1" applyAlignment="1">
      <alignment wrapText="1"/>
    </xf>
    <xf numFmtId="0" fontId="0" fillId="2" borderId="0" xfId="0" applyFill="1"/>
    <xf numFmtId="0" fontId="11" fillId="0" borderId="15" xfId="3" applyFont="1" applyFill="1" applyBorder="1" applyAlignment="1">
      <alignment vertical="center"/>
    </xf>
    <xf numFmtId="0" fontId="11" fillId="0" borderId="3" xfId="3" applyFont="1" applyFill="1" applyBorder="1" applyAlignment="1">
      <alignment vertical="center"/>
    </xf>
    <xf numFmtId="164" fontId="0" fillId="0" borderId="0" xfId="0" applyNumberFormat="1"/>
    <xf numFmtId="164" fontId="11" fillId="2" borderId="1" xfId="3" applyNumberFormat="1" applyFont="1" applyFill="1" applyBorder="1" applyAlignment="1">
      <alignment horizontal="center" vertical="center"/>
    </xf>
    <xf numFmtId="164" fontId="11" fillId="2" borderId="14" xfId="5" applyNumberFormat="1" applyFont="1" applyFill="1" applyBorder="1" applyAlignment="1">
      <alignment horizontal="center" vertical="center"/>
    </xf>
    <xf numFmtId="0" fontId="11" fillId="0" borderId="3" xfId="6" applyFont="1" applyFill="1" applyBorder="1" applyAlignment="1">
      <alignment vertical="center" wrapText="1"/>
    </xf>
    <xf numFmtId="0" fontId="11" fillId="0" borderId="4" xfId="6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21" fillId="0" borderId="1" xfId="0" applyFont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22" fillId="0" borderId="0" xfId="0" applyFont="1" applyAlignment="1">
      <alignment horizontal="center" vertical="top" wrapText="1"/>
    </xf>
    <xf numFmtId="0" fontId="0" fillId="4" borderId="0" xfId="0" applyFill="1" applyAlignment="1">
      <alignment vertical="top"/>
    </xf>
    <xf numFmtId="0" fontId="21" fillId="0" borderId="2" xfId="0" applyFont="1" applyBorder="1" applyAlignment="1">
      <alignment horizontal="center" vertical="top" wrapText="1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21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21" fillId="0" borderId="25" xfId="0" applyFont="1" applyBorder="1" applyAlignment="1">
      <alignment horizontal="center" vertical="top" wrapText="1"/>
    </xf>
    <xf numFmtId="0" fontId="0" fillId="0" borderId="24" xfId="0" applyBorder="1" applyAlignment="1">
      <alignment vertical="top"/>
    </xf>
    <xf numFmtId="0" fontId="21" fillId="0" borderId="26" xfId="0" applyFont="1" applyBorder="1" applyAlignment="1">
      <alignment horizontal="center" vertical="top" wrapText="1"/>
    </xf>
    <xf numFmtId="0" fontId="0" fillId="0" borderId="27" xfId="0" applyBorder="1" applyAlignment="1">
      <alignment vertical="top"/>
    </xf>
    <xf numFmtId="0" fontId="21" fillId="0" borderId="28" xfId="0" applyFont="1" applyBorder="1" applyAlignment="1">
      <alignment horizontal="center" vertical="top" wrapText="1"/>
    </xf>
    <xf numFmtId="0" fontId="0" fillId="0" borderId="29" xfId="0" applyBorder="1" applyAlignment="1">
      <alignment vertical="top"/>
    </xf>
    <xf numFmtId="0" fontId="2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right" vertical="top" wrapText="1"/>
    </xf>
    <xf numFmtId="4" fontId="8" fillId="0" borderId="1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1" fontId="2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167" fontId="5" fillId="0" borderId="1" xfId="0" applyNumberFormat="1" applyFont="1" applyFill="1" applyBorder="1" applyAlignment="1">
      <alignment horizontal="right" vertical="top" wrapText="1"/>
    </xf>
    <xf numFmtId="167" fontId="21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2" fillId="0" borderId="29" xfId="0" applyFont="1" applyBorder="1" applyAlignment="1">
      <alignment horizontal="center" vertical="top" wrapText="1"/>
    </xf>
    <xf numFmtId="164" fontId="5" fillId="0" borderId="29" xfId="0" applyNumberFormat="1" applyFont="1" applyBorder="1" applyAlignment="1">
      <alignment horizontal="right" vertical="top" wrapText="1"/>
    </xf>
    <xf numFmtId="4" fontId="8" fillId="0" borderId="29" xfId="0" applyNumberFormat="1" applyFont="1" applyBorder="1" applyAlignment="1">
      <alignment horizontal="right" vertical="top" wrapText="1"/>
    </xf>
    <xf numFmtId="3" fontId="5" fillId="0" borderId="29" xfId="0" applyNumberFormat="1" applyFont="1" applyBorder="1" applyAlignment="1">
      <alignment horizontal="right" vertical="top" wrapText="1"/>
    </xf>
    <xf numFmtId="3" fontId="8" fillId="0" borderId="29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right" vertical="top" wrapText="1"/>
    </xf>
    <xf numFmtId="167" fontId="8" fillId="0" borderId="1" xfId="0" applyNumberFormat="1" applyFont="1" applyBorder="1" applyAlignment="1">
      <alignment horizontal="right" vertical="top" wrapText="1"/>
    </xf>
    <xf numFmtId="167" fontId="5" fillId="5" borderId="1" xfId="0" applyNumberFormat="1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43" fontId="6" fillId="0" borderId="2" xfId="1" applyFont="1" applyBorder="1" applyAlignment="1">
      <alignment horizontal="center" vertical="top" wrapText="1"/>
    </xf>
    <xf numFmtId="43" fontId="6" fillId="0" borderId="4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3" fontId="6" fillId="0" borderId="31" xfId="1" applyFont="1" applyBorder="1" applyAlignment="1">
      <alignment horizontal="center" vertical="top" wrapText="1"/>
    </xf>
    <xf numFmtId="43" fontId="6" fillId="0" borderId="32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18" fillId="0" borderId="1" xfId="4" applyFont="1" applyFill="1" applyBorder="1" applyAlignment="1">
      <alignment horizontal="center"/>
    </xf>
    <xf numFmtId="166" fontId="18" fillId="0" borderId="1" xfId="4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/>
    </xf>
    <xf numFmtId="0" fontId="11" fillId="0" borderId="17" xfId="5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</cellXfs>
  <cellStyles count="7">
    <cellStyle name="Excel Built-in Normal" xfId="4"/>
    <cellStyle name="Обычный" xfId="0" builtinId="0"/>
    <cellStyle name="Обычный 2" xfId="5"/>
    <cellStyle name="Обычный 2 2" xfId="6"/>
    <cellStyle name="Обычный_Рем программа 2010" xfId="3"/>
    <cellStyle name="Обычный_Чугуевка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lazkovvn\AppData\Local\Microsoft\Windows\Temporary%20Internet%20Files\Content.Outlook\1ODTCFD7\&#1086;&#1087;&#1077;&#1088;%20&#1086;&#1090;&#1095;&#1077;&#1090;%20&#1085;&#1072;%2001.07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да "/>
      <sheetName val="тепло"/>
      <sheetName val="приложение1  "/>
    </sheetNames>
    <sheetDataSet>
      <sheetData sheetId="0" refreshError="1"/>
      <sheetData sheetId="1" refreshError="1">
        <row r="16">
          <cell r="K16">
            <v>35.791690000000003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tabSelected="1" zoomScale="90" zoomScaleNormal="90" workbookViewId="0">
      <selection activeCell="E44" sqref="E44"/>
    </sheetView>
  </sheetViews>
  <sheetFormatPr defaultColWidth="9.140625" defaultRowHeight="15.75" x14ac:dyDescent="0.25"/>
  <cols>
    <col min="1" max="1" width="10.42578125" style="70" customWidth="1"/>
    <col min="2" max="2" width="10.140625" style="70" customWidth="1"/>
    <col min="3" max="3" width="18.5703125" style="70" customWidth="1"/>
    <col min="4" max="4" width="8.85546875" style="26" customWidth="1"/>
    <col min="5" max="5" width="8.140625" style="9" customWidth="1"/>
    <col min="6" max="6" width="10.140625" style="9" customWidth="1"/>
    <col min="7" max="7" width="7.140625" style="9" customWidth="1"/>
    <col min="8" max="8" width="5.7109375" style="9" customWidth="1"/>
    <col min="9" max="9" width="7.7109375" style="9" customWidth="1"/>
    <col min="10" max="11" width="5.5703125" style="9" customWidth="1"/>
    <col min="12" max="12" width="7" style="9" customWidth="1"/>
    <col min="13" max="15" width="5.5703125" style="9" customWidth="1"/>
    <col min="16" max="17" width="5" style="9" customWidth="1"/>
    <col min="18" max="20" width="7.28515625" style="9" customWidth="1"/>
    <col min="21" max="21" width="6.85546875" style="9" customWidth="1"/>
    <col min="22" max="22" width="6.5703125" style="9" customWidth="1"/>
    <col min="23" max="23" width="6" style="9" customWidth="1"/>
    <col min="24" max="24" width="6.140625" style="9" customWidth="1"/>
    <col min="25" max="26" width="6.5703125" style="9" customWidth="1"/>
    <col min="27" max="27" width="7.28515625" style="9" customWidth="1"/>
    <col min="28" max="16384" width="9.140625" style="9"/>
  </cols>
  <sheetData>
    <row r="1" spans="1:28" ht="16.5" customHeight="1" x14ac:dyDescent="0.25">
      <c r="A1" s="110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8" ht="9" customHeight="1" x14ac:dyDescent="0.25"/>
    <row r="3" spans="1:28" s="16" customFormat="1" ht="16.5" customHeight="1" x14ac:dyDescent="0.25">
      <c r="A3" s="104" t="s">
        <v>0</v>
      </c>
      <c r="B3" s="104" t="s">
        <v>1</v>
      </c>
      <c r="C3" s="101" t="s">
        <v>2</v>
      </c>
      <c r="D3" s="100" t="s">
        <v>13</v>
      </c>
      <c r="E3" s="100"/>
      <c r="F3" s="105" t="s">
        <v>20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</row>
    <row r="4" spans="1:28" s="16" customFormat="1" ht="44.1" customHeight="1" x14ac:dyDescent="0.25">
      <c r="A4" s="104"/>
      <c r="B4" s="104"/>
      <c r="C4" s="102"/>
      <c r="D4" s="100"/>
      <c r="E4" s="100"/>
      <c r="F4" s="98" t="s">
        <v>10</v>
      </c>
      <c r="G4" s="105" t="s">
        <v>11</v>
      </c>
      <c r="H4" s="106"/>
      <c r="I4" s="98" t="s">
        <v>12</v>
      </c>
      <c r="J4" s="108" t="s">
        <v>5</v>
      </c>
      <c r="K4" s="109"/>
      <c r="L4" s="100" t="s">
        <v>6</v>
      </c>
      <c r="M4" s="100"/>
      <c r="N4" s="100" t="s">
        <v>214</v>
      </c>
      <c r="O4" s="100"/>
      <c r="P4" s="100" t="s">
        <v>215</v>
      </c>
      <c r="Q4" s="100"/>
      <c r="R4" s="100" t="s">
        <v>216</v>
      </c>
      <c r="S4" s="100"/>
      <c r="T4" s="100" t="s">
        <v>217</v>
      </c>
      <c r="U4" s="100"/>
      <c r="V4" s="100" t="s">
        <v>22</v>
      </c>
      <c r="W4" s="100"/>
      <c r="X4" s="100" t="s">
        <v>21</v>
      </c>
      <c r="Y4" s="100"/>
      <c r="Z4" s="100" t="s">
        <v>23</v>
      </c>
      <c r="AA4" s="100"/>
    </row>
    <row r="5" spans="1:28" s="16" customFormat="1" ht="25.5" customHeight="1" x14ac:dyDescent="0.25">
      <c r="A5" s="104"/>
      <c r="B5" s="104"/>
      <c r="C5" s="103"/>
      <c r="D5" s="27" t="s">
        <v>3</v>
      </c>
      <c r="E5" s="12" t="s">
        <v>4</v>
      </c>
      <c r="F5" s="99"/>
      <c r="G5" s="12" t="s">
        <v>3</v>
      </c>
      <c r="H5" s="12" t="s">
        <v>4</v>
      </c>
      <c r="I5" s="99"/>
      <c r="J5" s="12" t="s">
        <v>3</v>
      </c>
      <c r="K5" s="12" t="s">
        <v>4</v>
      </c>
      <c r="L5" s="12" t="s">
        <v>3</v>
      </c>
      <c r="M5" s="12" t="s">
        <v>4</v>
      </c>
      <c r="N5" s="12" t="s">
        <v>3</v>
      </c>
      <c r="O5" s="12" t="s">
        <v>4</v>
      </c>
      <c r="P5" s="12" t="s">
        <v>3</v>
      </c>
      <c r="Q5" s="12" t="s">
        <v>4</v>
      </c>
      <c r="R5" s="12" t="s">
        <v>3</v>
      </c>
      <c r="S5" s="12" t="s">
        <v>4</v>
      </c>
      <c r="T5" s="12" t="s">
        <v>3</v>
      </c>
      <c r="U5" s="12" t="s">
        <v>4</v>
      </c>
      <c r="V5" s="12" t="s">
        <v>3</v>
      </c>
      <c r="W5" s="12" t="s">
        <v>4</v>
      </c>
      <c r="X5" s="12" t="s">
        <v>3</v>
      </c>
      <c r="Y5" s="12" t="s">
        <v>4</v>
      </c>
      <c r="Z5" s="12" t="s">
        <v>3</v>
      </c>
      <c r="AA5" s="12" t="s">
        <v>4</v>
      </c>
    </row>
    <row r="6" spans="1:28" s="90" customFormat="1" ht="15" x14ac:dyDescent="0.25">
      <c r="A6" s="91">
        <v>1</v>
      </c>
      <c r="B6" s="91">
        <v>2</v>
      </c>
      <c r="C6" s="91">
        <v>3</v>
      </c>
      <c r="D6" s="88">
        <v>4</v>
      </c>
      <c r="E6" s="89">
        <v>5</v>
      </c>
      <c r="F6" s="79">
        <v>6</v>
      </c>
      <c r="G6" s="79">
        <v>7</v>
      </c>
      <c r="H6" s="79">
        <v>8</v>
      </c>
      <c r="I6" s="79">
        <v>9</v>
      </c>
      <c r="J6" s="79">
        <v>10</v>
      </c>
      <c r="K6" s="79">
        <v>11</v>
      </c>
      <c r="L6" s="79">
        <v>12</v>
      </c>
      <c r="M6" s="79">
        <v>13</v>
      </c>
      <c r="N6" s="79">
        <v>14</v>
      </c>
      <c r="O6" s="79">
        <v>15</v>
      </c>
      <c r="P6" s="79">
        <v>16</v>
      </c>
      <c r="Q6" s="79">
        <v>17</v>
      </c>
      <c r="R6" s="79">
        <v>18</v>
      </c>
      <c r="S6" s="79">
        <v>19</v>
      </c>
      <c r="T6" s="79">
        <v>20</v>
      </c>
      <c r="U6" s="79">
        <v>21</v>
      </c>
      <c r="V6" s="79">
        <v>22</v>
      </c>
      <c r="W6" s="79">
        <v>23</v>
      </c>
      <c r="X6" s="79">
        <v>24</v>
      </c>
      <c r="Y6" s="79">
        <v>25</v>
      </c>
      <c r="Z6" s="79">
        <v>24</v>
      </c>
      <c r="AA6" s="79">
        <v>25</v>
      </c>
    </row>
    <row r="7" spans="1:28" s="62" customFormat="1" ht="12.75" x14ac:dyDescent="0.25">
      <c r="A7" s="75" t="s">
        <v>114</v>
      </c>
      <c r="B7" s="75" t="s">
        <v>116</v>
      </c>
      <c r="C7" s="75" t="s">
        <v>115</v>
      </c>
      <c r="D7" s="76">
        <v>881.57799999999997</v>
      </c>
      <c r="E7" s="76">
        <v>235.82</v>
      </c>
      <c r="F7" s="80">
        <f>10174.6*2</f>
        <v>20349.2</v>
      </c>
      <c r="G7" s="80"/>
      <c r="H7" s="80"/>
      <c r="I7" s="80">
        <v>25</v>
      </c>
      <c r="J7" s="80">
        <v>1</v>
      </c>
      <c r="K7" s="80"/>
      <c r="L7" s="80">
        <v>6</v>
      </c>
      <c r="M7" s="80"/>
      <c r="N7" s="80">
        <v>3</v>
      </c>
      <c r="O7" s="80"/>
      <c r="P7" s="80"/>
      <c r="Q7" s="80"/>
      <c r="R7" s="80">
        <v>1</v>
      </c>
      <c r="S7" s="80">
        <v>1</v>
      </c>
      <c r="T7" s="80"/>
      <c r="U7" s="80"/>
      <c r="V7" s="80">
        <v>1</v>
      </c>
      <c r="W7" s="80"/>
      <c r="X7" s="80"/>
      <c r="Y7" s="80"/>
      <c r="Z7" s="80"/>
      <c r="AA7" s="80"/>
    </row>
    <row r="8" spans="1:28" s="62" customFormat="1" ht="12.75" x14ac:dyDescent="0.25">
      <c r="A8" s="75" t="s">
        <v>114</v>
      </c>
      <c r="B8" s="75" t="s">
        <v>117</v>
      </c>
      <c r="C8" s="75" t="s">
        <v>118</v>
      </c>
      <c r="D8" s="76">
        <v>1001.028</v>
      </c>
      <c r="E8" s="76">
        <v>478.58341999999999</v>
      </c>
      <c r="F8" s="80">
        <f>9279*2</f>
        <v>18558</v>
      </c>
      <c r="G8" s="80">
        <f>(100+100)*2</f>
        <v>400</v>
      </c>
      <c r="H8" s="80"/>
      <c r="I8" s="80">
        <v>23</v>
      </c>
      <c r="J8" s="80"/>
      <c r="K8" s="80"/>
      <c r="L8" s="80">
        <f>4+1+2+1+2+2</f>
        <v>12</v>
      </c>
      <c r="M8" s="80"/>
      <c r="N8" s="80">
        <v>1</v>
      </c>
      <c r="O8" s="80"/>
      <c r="P8" s="80"/>
      <c r="Q8" s="80"/>
      <c r="R8" s="80">
        <f>1+1+1+1</f>
        <v>4</v>
      </c>
      <c r="S8" s="80">
        <v>1</v>
      </c>
      <c r="T8" s="80"/>
      <c r="U8" s="80"/>
      <c r="V8" s="80"/>
      <c r="W8" s="80"/>
      <c r="X8" s="80"/>
      <c r="Y8" s="80"/>
      <c r="Z8" s="80">
        <v>4</v>
      </c>
      <c r="AA8" s="80"/>
    </row>
    <row r="9" spans="1:28" s="62" customFormat="1" ht="12.75" x14ac:dyDescent="0.25">
      <c r="A9" s="75" t="s">
        <v>114</v>
      </c>
      <c r="B9" s="75" t="s">
        <v>119</v>
      </c>
      <c r="C9" s="75" t="s">
        <v>120</v>
      </c>
      <c r="D9" s="76">
        <v>2173.569</v>
      </c>
      <c r="E9" s="76">
        <v>376.565</v>
      </c>
      <c r="F9" s="80">
        <v>42507</v>
      </c>
      <c r="G9" s="80">
        <f>80+120+100</f>
        <v>300</v>
      </c>
      <c r="H9" s="80"/>
      <c r="I9" s="80">
        <v>50</v>
      </c>
      <c r="J9" s="80"/>
      <c r="K9" s="80"/>
      <c r="L9" s="80">
        <v>50</v>
      </c>
      <c r="M9" s="80"/>
      <c r="N9" s="80">
        <v>1</v>
      </c>
      <c r="O9" s="80"/>
      <c r="P9" s="80"/>
      <c r="Q9" s="80"/>
      <c r="R9" s="80">
        <f>1+1+1+1+1+2+1+1+1+2</f>
        <v>12</v>
      </c>
      <c r="S9" s="80"/>
      <c r="T9" s="80"/>
      <c r="U9" s="80"/>
      <c r="V9" s="80">
        <v>1</v>
      </c>
      <c r="W9" s="80"/>
      <c r="X9" s="80"/>
      <c r="Y9" s="80"/>
      <c r="Z9" s="80">
        <v>15</v>
      </c>
      <c r="AA9" s="80"/>
      <c r="AB9" s="62">
        <v>1</v>
      </c>
    </row>
    <row r="10" spans="1:28" s="62" customFormat="1" ht="12.75" x14ac:dyDescent="0.25">
      <c r="A10" s="75" t="s">
        <v>35</v>
      </c>
      <c r="B10" s="75" t="s">
        <v>35</v>
      </c>
      <c r="C10" s="75" t="s">
        <v>41</v>
      </c>
      <c r="D10" s="76">
        <v>2880.9580000000001</v>
      </c>
      <c r="E10" s="76">
        <v>313.95999999999998</v>
      </c>
      <c r="F10" s="80">
        <v>36346</v>
      </c>
      <c r="G10" s="80">
        <v>470</v>
      </c>
      <c r="H10" s="80"/>
      <c r="I10" s="80">
        <v>52</v>
      </c>
      <c r="J10" s="80">
        <v>4</v>
      </c>
      <c r="K10" s="80"/>
      <c r="L10" s="80">
        <v>48</v>
      </c>
      <c r="M10" s="80">
        <v>31</v>
      </c>
      <c r="N10" s="80"/>
      <c r="O10" s="80"/>
      <c r="P10" s="80">
        <v>35</v>
      </c>
      <c r="Q10" s="80">
        <v>2</v>
      </c>
      <c r="R10" s="80"/>
      <c r="S10" s="80"/>
      <c r="T10" s="80">
        <v>88</v>
      </c>
      <c r="U10" s="80">
        <v>41</v>
      </c>
      <c r="V10" s="80"/>
      <c r="W10" s="80"/>
      <c r="X10" s="80"/>
      <c r="Y10" s="80"/>
      <c r="Z10" s="80"/>
      <c r="AA10" s="80">
        <v>1</v>
      </c>
    </row>
    <row r="11" spans="1:28" s="62" customFormat="1" ht="12.75" x14ac:dyDescent="0.25">
      <c r="A11" s="75" t="s">
        <v>35</v>
      </c>
      <c r="B11" s="75" t="s">
        <v>35</v>
      </c>
      <c r="C11" s="75" t="s">
        <v>36</v>
      </c>
      <c r="D11" s="76">
        <v>448.517</v>
      </c>
      <c r="E11" s="76">
        <v>73.94</v>
      </c>
      <c r="F11" s="80">
        <v>3231</v>
      </c>
      <c r="G11" s="80"/>
      <c r="H11" s="80"/>
      <c r="I11" s="80">
        <v>5</v>
      </c>
      <c r="J11" s="80">
        <v>1</v>
      </c>
      <c r="K11" s="80"/>
      <c r="L11" s="80">
        <v>4</v>
      </c>
      <c r="M11" s="80">
        <v>2</v>
      </c>
      <c r="N11" s="80"/>
      <c r="O11" s="80"/>
      <c r="P11" s="80">
        <v>4</v>
      </c>
      <c r="Q11" s="80"/>
      <c r="R11" s="80"/>
      <c r="S11" s="80"/>
      <c r="T11" s="80">
        <v>10</v>
      </c>
      <c r="U11" s="80">
        <v>5</v>
      </c>
      <c r="V11" s="80"/>
      <c r="W11" s="80"/>
      <c r="X11" s="80"/>
      <c r="Y11" s="80"/>
      <c r="Z11" s="80"/>
      <c r="AA11" s="80"/>
    </row>
    <row r="12" spans="1:28" s="62" customFormat="1" ht="12.75" x14ac:dyDescent="0.25">
      <c r="A12" s="75" t="s">
        <v>35</v>
      </c>
      <c r="B12" s="75" t="s">
        <v>37</v>
      </c>
      <c r="C12" s="75" t="s">
        <v>42</v>
      </c>
      <c r="D12" s="76">
        <v>4078.06</v>
      </c>
      <c r="E12" s="76">
        <v>505.59</v>
      </c>
      <c r="F12" s="80">
        <f>38749*2</f>
        <v>77498</v>
      </c>
      <c r="G12" s="80">
        <f>1022*2</f>
        <v>2044</v>
      </c>
      <c r="H12" s="80"/>
      <c r="I12" s="80">
        <v>101</v>
      </c>
      <c r="J12" s="80">
        <v>2</v>
      </c>
      <c r="K12" s="80"/>
      <c r="L12" s="80">
        <v>99</v>
      </c>
      <c r="M12" s="80">
        <v>41</v>
      </c>
      <c r="N12" s="80">
        <v>4</v>
      </c>
      <c r="O12" s="80"/>
      <c r="P12" s="80">
        <v>83</v>
      </c>
      <c r="Q12" s="80"/>
      <c r="R12" s="80">
        <v>10</v>
      </c>
      <c r="S12" s="80"/>
      <c r="T12" s="80">
        <v>129</v>
      </c>
      <c r="U12" s="80"/>
      <c r="V12" s="80"/>
      <c r="W12" s="80"/>
      <c r="X12" s="80"/>
      <c r="Y12" s="80"/>
      <c r="Z12" s="80"/>
      <c r="AA12" s="80"/>
    </row>
    <row r="13" spans="1:28" s="62" customFormat="1" ht="12.75" x14ac:dyDescent="0.25">
      <c r="A13" s="75" t="s">
        <v>35</v>
      </c>
      <c r="B13" s="75" t="s">
        <v>38</v>
      </c>
      <c r="C13" s="75" t="s">
        <v>45</v>
      </c>
      <c r="D13" s="76">
        <v>4231.2209999999995</v>
      </c>
      <c r="E13" s="76">
        <v>369.90266000000003</v>
      </c>
      <c r="F13" s="80">
        <v>60504</v>
      </c>
      <c r="G13" s="80">
        <v>1800</v>
      </c>
      <c r="H13" s="80"/>
      <c r="I13" s="80">
        <v>48</v>
      </c>
      <c r="J13" s="80"/>
      <c r="K13" s="80"/>
      <c r="L13" s="80">
        <v>46</v>
      </c>
      <c r="M13" s="80">
        <v>33</v>
      </c>
      <c r="N13" s="80"/>
      <c r="O13" s="80"/>
      <c r="P13" s="80"/>
      <c r="Q13" s="80"/>
      <c r="R13" s="80">
        <v>27</v>
      </c>
      <c r="S13" s="80"/>
      <c r="T13" s="80">
        <v>90</v>
      </c>
      <c r="U13" s="80">
        <v>65</v>
      </c>
      <c r="V13" s="80"/>
      <c r="W13" s="80"/>
      <c r="X13" s="80"/>
      <c r="Y13" s="80"/>
      <c r="Z13" s="80"/>
      <c r="AA13" s="80"/>
    </row>
    <row r="14" spans="1:28" s="62" customFormat="1" ht="12.75" x14ac:dyDescent="0.25">
      <c r="A14" s="75" t="s">
        <v>39</v>
      </c>
      <c r="B14" s="75" t="s">
        <v>40</v>
      </c>
      <c r="C14" s="75" t="s">
        <v>44</v>
      </c>
      <c r="D14" s="76">
        <v>3299.1010000000001</v>
      </c>
      <c r="E14" s="76">
        <v>213.20911000000001</v>
      </c>
      <c r="F14" s="80">
        <v>51214.84</v>
      </c>
      <c r="G14" s="80">
        <v>688</v>
      </c>
      <c r="H14" s="80">
        <v>0</v>
      </c>
      <c r="I14" s="80">
        <v>56</v>
      </c>
      <c r="J14" s="80">
        <v>5</v>
      </c>
      <c r="K14" s="80">
        <v>0</v>
      </c>
      <c r="L14" s="80">
        <v>51</v>
      </c>
      <c r="M14" s="80">
        <v>25</v>
      </c>
      <c r="N14" s="80">
        <v>2</v>
      </c>
      <c r="O14" s="80">
        <v>1</v>
      </c>
      <c r="P14" s="80">
        <v>68</v>
      </c>
      <c r="Q14" s="80">
        <v>53</v>
      </c>
      <c r="R14" s="80">
        <v>4</v>
      </c>
      <c r="S14" s="80">
        <v>0</v>
      </c>
      <c r="T14" s="80">
        <v>73</v>
      </c>
      <c r="U14" s="80">
        <v>62</v>
      </c>
      <c r="V14" s="80">
        <v>0</v>
      </c>
      <c r="W14" s="80">
        <v>0</v>
      </c>
      <c r="X14" s="80">
        <v>0</v>
      </c>
      <c r="Y14" s="80">
        <v>0</v>
      </c>
      <c r="Z14" s="80">
        <v>18</v>
      </c>
      <c r="AA14" s="80">
        <v>0</v>
      </c>
    </row>
    <row r="15" spans="1:28" s="62" customFormat="1" ht="12.75" x14ac:dyDescent="0.25">
      <c r="A15" s="75" t="s">
        <v>66</v>
      </c>
      <c r="B15" s="75" t="s">
        <v>66</v>
      </c>
      <c r="C15" s="75" t="s">
        <v>69</v>
      </c>
      <c r="D15" s="76">
        <v>3888.732</v>
      </c>
      <c r="E15" s="76">
        <v>422.73338000000001</v>
      </c>
      <c r="F15" s="80">
        <v>71129.8</v>
      </c>
      <c r="G15" s="80">
        <v>2963</v>
      </c>
      <c r="H15" s="80">
        <v>34</v>
      </c>
      <c r="I15" s="80">
        <v>72</v>
      </c>
      <c r="J15" s="80">
        <v>0</v>
      </c>
      <c r="K15" s="80">
        <v>0</v>
      </c>
      <c r="L15" s="80">
        <v>1</v>
      </c>
      <c r="M15" s="80">
        <v>0</v>
      </c>
      <c r="N15" s="80">
        <v>0</v>
      </c>
      <c r="O15" s="80">
        <v>0</v>
      </c>
      <c r="P15" s="80">
        <v>1</v>
      </c>
      <c r="Q15" s="80">
        <v>0</v>
      </c>
      <c r="R15" s="80">
        <v>6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</row>
    <row r="16" spans="1:28" s="62" customFormat="1" ht="12.75" x14ac:dyDescent="0.25">
      <c r="A16" s="75" t="s">
        <v>66</v>
      </c>
      <c r="B16" s="75" t="s">
        <v>70</v>
      </c>
      <c r="C16" s="75" t="s">
        <v>71</v>
      </c>
      <c r="D16" s="76">
        <v>3854.7269999999999</v>
      </c>
      <c r="E16" s="76">
        <v>582.53222000000017</v>
      </c>
      <c r="F16" s="80">
        <f>35869.3*2</f>
        <v>71738.600000000006</v>
      </c>
      <c r="G16" s="80">
        <v>2008</v>
      </c>
      <c r="H16" s="80">
        <v>0</v>
      </c>
      <c r="I16" s="80">
        <f>71-3</f>
        <v>68</v>
      </c>
      <c r="J16" s="80">
        <v>1</v>
      </c>
      <c r="K16" s="80">
        <v>0</v>
      </c>
      <c r="L16" s="80">
        <v>7</v>
      </c>
      <c r="M16" s="80">
        <v>0</v>
      </c>
      <c r="N16" s="80">
        <v>1</v>
      </c>
      <c r="O16" s="80">
        <v>0</v>
      </c>
      <c r="P16" s="80">
        <v>0</v>
      </c>
      <c r="Q16" s="80">
        <v>0</v>
      </c>
      <c r="R16" s="80">
        <v>2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</row>
    <row r="17" spans="1:28" s="62" customFormat="1" ht="12.75" x14ac:dyDescent="0.25">
      <c r="A17" s="75" t="s">
        <v>66</v>
      </c>
      <c r="B17" s="75" t="s">
        <v>70</v>
      </c>
      <c r="C17" s="75" t="s">
        <v>72</v>
      </c>
      <c r="D17" s="76">
        <v>445.97</v>
      </c>
      <c r="E17" s="76">
        <v>30.318020000000001</v>
      </c>
      <c r="F17" s="80">
        <f>7774*2</f>
        <v>15548</v>
      </c>
      <c r="G17" s="80">
        <v>663</v>
      </c>
      <c r="H17" s="80">
        <v>0</v>
      </c>
      <c r="I17" s="80">
        <v>29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</row>
    <row r="18" spans="1:28" s="62" customFormat="1" ht="12.75" x14ac:dyDescent="0.25">
      <c r="A18" s="75" t="s">
        <v>66</v>
      </c>
      <c r="B18" s="75" t="s">
        <v>70</v>
      </c>
      <c r="C18" s="75" t="s">
        <v>73</v>
      </c>
      <c r="D18" s="76">
        <v>522.95299999999997</v>
      </c>
      <c r="E18" s="76">
        <v>47.944870000000009</v>
      </c>
      <c r="F18" s="80">
        <v>17218.2</v>
      </c>
      <c r="G18" s="80">
        <v>657</v>
      </c>
      <c r="H18" s="80">
        <v>0</v>
      </c>
      <c r="I18" s="80">
        <v>32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</row>
    <row r="19" spans="1:28" s="62" customFormat="1" ht="12.75" x14ac:dyDescent="0.25">
      <c r="A19" s="75" t="s">
        <v>48</v>
      </c>
      <c r="B19" s="75" t="s">
        <v>48</v>
      </c>
      <c r="C19" s="75" t="s">
        <v>49</v>
      </c>
      <c r="D19" s="76">
        <v>12131.566999999999</v>
      </c>
      <c r="E19" s="76">
        <v>2599.0700000000002</v>
      </c>
      <c r="F19" s="80">
        <f>76600*2</f>
        <v>153200</v>
      </c>
      <c r="G19" s="80">
        <v>720</v>
      </c>
      <c r="H19" s="80">
        <v>138</v>
      </c>
      <c r="I19" s="80">
        <v>30</v>
      </c>
      <c r="J19" s="80">
        <v>1</v>
      </c>
      <c r="K19" s="80">
        <v>0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29</v>
      </c>
      <c r="S19" s="80">
        <v>7</v>
      </c>
      <c r="T19" s="80">
        <v>0</v>
      </c>
      <c r="U19" s="80">
        <v>0</v>
      </c>
      <c r="V19" s="80">
        <v>1</v>
      </c>
      <c r="W19" s="80">
        <v>0</v>
      </c>
      <c r="X19" s="80">
        <v>0</v>
      </c>
      <c r="Y19" s="80">
        <v>0</v>
      </c>
      <c r="Z19" s="80">
        <v>2</v>
      </c>
      <c r="AA19" s="80">
        <v>2</v>
      </c>
    </row>
    <row r="20" spans="1:28" s="62" customFormat="1" ht="12.75" x14ac:dyDescent="0.25">
      <c r="A20" s="75" t="s">
        <v>48</v>
      </c>
      <c r="B20" s="75" t="s">
        <v>50</v>
      </c>
      <c r="C20" s="75" t="s">
        <v>51</v>
      </c>
      <c r="D20" s="76">
        <v>4303.6840000000002</v>
      </c>
      <c r="E20" s="76">
        <v>634.48</v>
      </c>
      <c r="F20" s="80">
        <f>38270*2</f>
        <v>76540</v>
      </c>
      <c r="G20" s="80">
        <v>642</v>
      </c>
      <c r="H20" s="80">
        <v>0</v>
      </c>
      <c r="I20" s="80">
        <v>27</v>
      </c>
      <c r="J20" s="80">
        <v>1</v>
      </c>
      <c r="K20" s="80">
        <v>0</v>
      </c>
      <c r="L20" s="80">
        <v>0</v>
      </c>
      <c r="M20" s="80">
        <v>0</v>
      </c>
      <c r="N20" s="80">
        <v>1</v>
      </c>
      <c r="O20" s="80">
        <v>0</v>
      </c>
      <c r="P20" s="80">
        <v>0</v>
      </c>
      <c r="Q20" s="80">
        <v>0</v>
      </c>
      <c r="R20" s="80">
        <v>4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Y20" s="80">
        <v>0</v>
      </c>
      <c r="Z20" s="80">
        <v>1</v>
      </c>
      <c r="AA20" s="80">
        <v>1</v>
      </c>
    </row>
    <row r="21" spans="1:28" s="62" customFormat="1" ht="12.75" x14ac:dyDescent="0.25">
      <c r="A21" s="75" t="s">
        <v>48</v>
      </c>
      <c r="B21" s="75" t="s">
        <v>52</v>
      </c>
      <c r="C21" s="75" t="s">
        <v>53</v>
      </c>
      <c r="D21" s="76">
        <v>1205.7850000000001</v>
      </c>
      <c r="E21" s="76">
        <v>296.43</v>
      </c>
      <c r="F21" s="80">
        <f>11410*2</f>
        <v>22820</v>
      </c>
      <c r="G21" s="80">
        <v>270</v>
      </c>
      <c r="H21" s="80">
        <v>0</v>
      </c>
      <c r="I21" s="80">
        <v>27</v>
      </c>
      <c r="J21" s="80">
        <v>0</v>
      </c>
      <c r="K21" s="80">
        <v>0</v>
      </c>
      <c r="L21" s="80">
        <v>0</v>
      </c>
      <c r="M21" s="80">
        <v>0</v>
      </c>
      <c r="N21" s="80">
        <v>1</v>
      </c>
      <c r="O21" s="80">
        <v>0</v>
      </c>
      <c r="P21" s="80">
        <v>0</v>
      </c>
      <c r="Q21" s="80">
        <v>0</v>
      </c>
      <c r="R21" s="80">
        <v>5</v>
      </c>
      <c r="S21" s="80">
        <v>3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2</v>
      </c>
      <c r="AA21" s="80">
        <v>0</v>
      </c>
      <c r="AB21" s="82" t="s">
        <v>54</v>
      </c>
    </row>
    <row r="22" spans="1:28" s="62" customFormat="1" ht="12.75" x14ac:dyDescent="0.25">
      <c r="A22" s="75" t="s">
        <v>96</v>
      </c>
      <c r="B22" s="75" t="s">
        <v>96</v>
      </c>
      <c r="C22" s="75" t="s">
        <v>112</v>
      </c>
      <c r="D22" s="76">
        <v>7281.3959999999997</v>
      </c>
      <c r="E22" s="76">
        <v>580.33000000000004</v>
      </c>
      <c r="F22" s="80">
        <v>93372</v>
      </c>
      <c r="G22" s="80">
        <v>1950.6</v>
      </c>
      <c r="H22" s="80"/>
      <c r="I22" s="80">
        <v>74</v>
      </c>
      <c r="J22" s="80"/>
      <c r="K22" s="80"/>
      <c r="L22" s="80">
        <v>74</v>
      </c>
      <c r="M22" s="80">
        <v>26</v>
      </c>
      <c r="N22" s="80">
        <v>2</v>
      </c>
      <c r="O22" s="80"/>
      <c r="P22" s="80">
        <v>2</v>
      </c>
      <c r="Q22" s="80"/>
      <c r="R22" s="80">
        <v>23</v>
      </c>
      <c r="S22" s="80">
        <v>4</v>
      </c>
      <c r="T22" s="80">
        <v>181</v>
      </c>
      <c r="U22" s="80">
        <v>67</v>
      </c>
      <c r="V22" s="80"/>
      <c r="W22" s="80"/>
      <c r="X22" s="80"/>
      <c r="Y22" s="80"/>
      <c r="Z22" s="80"/>
      <c r="AA22" s="80"/>
    </row>
    <row r="23" spans="1:28" s="62" customFormat="1" ht="12.75" x14ac:dyDescent="0.25">
      <c r="A23" s="75" t="s">
        <v>96</v>
      </c>
      <c r="B23" s="75" t="s">
        <v>97</v>
      </c>
      <c r="C23" s="75" t="s">
        <v>113</v>
      </c>
      <c r="D23" s="76">
        <v>2558.3000000000002</v>
      </c>
      <c r="E23" s="76">
        <v>163.70016000000001</v>
      </c>
      <c r="F23" s="80">
        <v>11037</v>
      </c>
      <c r="G23" s="80">
        <v>120</v>
      </c>
      <c r="H23" s="80">
        <v>0</v>
      </c>
      <c r="I23" s="80">
        <v>15</v>
      </c>
      <c r="J23" s="80">
        <v>0</v>
      </c>
      <c r="K23" s="80">
        <v>0</v>
      </c>
      <c r="L23" s="80">
        <v>15</v>
      </c>
      <c r="M23" s="80">
        <v>8</v>
      </c>
      <c r="N23" s="80">
        <v>2</v>
      </c>
      <c r="O23" s="80">
        <v>0</v>
      </c>
      <c r="P23" s="80">
        <v>0</v>
      </c>
      <c r="Q23" s="80">
        <v>0</v>
      </c>
      <c r="R23" s="80">
        <v>3</v>
      </c>
      <c r="S23" s="80">
        <v>0</v>
      </c>
      <c r="T23" s="80">
        <v>36</v>
      </c>
      <c r="U23" s="80">
        <v>10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</row>
    <row r="24" spans="1:28" s="62" customFormat="1" ht="12.75" x14ac:dyDescent="0.25">
      <c r="A24" s="75" t="s">
        <v>81</v>
      </c>
      <c r="B24" s="75" t="s">
        <v>81</v>
      </c>
      <c r="C24" s="75" t="s">
        <v>82</v>
      </c>
      <c r="D24" s="76">
        <v>4849.5420000000004</v>
      </c>
      <c r="E24" s="76">
        <v>192.52600000000001</v>
      </c>
      <c r="F24" s="80">
        <v>80334</v>
      </c>
      <c r="G24" s="80">
        <v>2411.1999999999998</v>
      </c>
      <c r="H24" s="80">
        <v>0</v>
      </c>
      <c r="I24" s="80">
        <v>83</v>
      </c>
      <c r="J24" s="80">
        <v>3</v>
      </c>
      <c r="K24" s="80">
        <v>0</v>
      </c>
      <c r="L24" s="80">
        <v>5</v>
      </c>
      <c r="M24" s="80">
        <v>2</v>
      </c>
      <c r="N24" s="80">
        <v>3</v>
      </c>
      <c r="O24" s="80">
        <v>0</v>
      </c>
      <c r="P24" s="80">
        <v>2</v>
      </c>
      <c r="Q24" s="80">
        <v>1</v>
      </c>
      <c r="R24" s="80">
        <v>1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1</v>
      </c>
      <c r="AA24" s="80">
        <v>1</v>
      </c>
    </row>
    <row r="25" spans="1:28" s="62" customFormat="1" ht="12.75" x14ac:dyDescent="0.25">
      <c r="A25" s="75" t="s">
        <v>81</v>
      </c>
      <c r="B25" s="75" t="s">
        <v>83</v>
      </c>
      <c r="C25" s="75" t="s">
        <v>84</v>
      </c>
      <c r="D25" s="76">
        <v>2602.4879999999998</v>
      </c>
      <c r="E25" s="76">
        <v>43.527999999999999</v>
      </c>
      <c r="F25" s="80">
        <v>53097.240000000005</v>
      </c>
      <c r="G25" s="80">
        <v>854</v>
      </c>
      <c r="H25" s="80">
        <v>0</v>
      </c>
      <c r="I25" s="80">
        <v>80</v>
      </c>
      <c r="J25" s="80">
        <v>4</v>
      </c>
      <c r="K25" s="80">
        <v>0</v>
      </c>
      <c r="L25" s="80">
        <v>2</v>
      </c>
      <c r="M25" s="80">
        <v>0</v>
      </c>
      <c r="N25" s="80">
        <v>4</v>
      </c>
      <c r="O25" s="80">
        <v>0</v>
      </c>
      <c r="P25" s="80">
        <v>0</v>
      </c>
      <c r="Q25" s="80">
        <v>0</v>
      </c>
      <c r="R25" s="80">
        <v>4</v>
      </c>
      <c r="S25" s="80">
        <v>0</v>
      </c>
      <c r="T25" s="80">
        <v>0</v>
      </c>
      <c r="U25" s="80">
        <v>0</v>
      </c>
      <c r="V25" s="80">
        <v>1</v>
      </c>
      <c r="W25" s="80">
        <v>0</v>
      </c>
      <c r="X25" s="80">
        <v>0</v>
      </c>
      <c r="Y25" s="80">
        <v>1</v>
      </c>
      <c r="Z25" s="80">
        <v>0</v>
      </c>
      <c r="AA25" s="80">
        <v>0</v>
      </c>
    </row>
    <row r="26" spans="1:28" s="62" customFormat="1" ht="12.75" x14ac:dyDescent="0.25">
      <c r="A26" s="75" t="s">
        <v>81</v>
      </c>
      <c r="B26" s="75" t="s">
        <v>85</v>
      </c>
      <c r="C26" s="75" t="s">
        <v>86</v>
      </c>
      <c r="D26" s="76">
        <v>2569.6010000000001</v>
      </c>
      <c r="E26" s="76">
        <v>172.82</v>
      </c>
      <c r="F26" s="80">
        <v>34385.9</v>
      </c>
      <c r="G26" s="80">
        <v>0</v>
      </c>
      <c r="H26" s="80">
        <v>0</v>
      </c>
      <c r="I26" s="80">
        <v>59</v>
      </c>
      <c r="J26" s="80">
        <v>2</v>
      </c>
      <c r="K26" s="80">
        <v>0</v>
      </c>
      <c r="L26" s="80">
        <v>2</v>
      </c>
      <c r="M26" s="80">
        <v>1</v>
      </c>
      <c r="N26" s="80">
        <v>2</v>
      </c>
      <c r="O26" s="80">
        <v>0</v>
      </c>
      <c r="P26" s="80">
        <v>1</v>
      </c>
      <c r="Q26" s="80">
        <v>0</v>
      </c>
      <c r="R26" s="80">
        <v>4</v>
      </c>
      <c r="S26" s="80">
        <v>1</v>
      </c>
      <c r="T26" s="80">
        <v>0</v>
      </c>
      <c r="U26" s="80">
        <v>0</v>
      </c>
      <c r="V26" s="80">
        <v>0</v>
      </c>
      <c r="W26" s="80">
        <v>0</v>
      </c>
      <c r="X26" s="80">
        <v>0</v>
      </c>
      <c r="Y26" s="80">
        <v>1</v>
      </c>
      <c r="Z26" s="80">
        <v>4</v>
      </c>
      <c r="AA26" s="80">
        <v>1</v>
      </c>
    </row>
    <row r="27" spans="1:28" s="62" customFormat="1" ht="12.75" x14ac:dyDescent="0.25">
      <c r="A27" s="75" t="s">
        <v>81</v>
      </c>
      <c r="B27" s="75" t="s">
        <v>87</v>
      </c>
      <c r="C27" s="75" t="s">
        <v>88</v>
      </c>
      <c r="D27" s="76">
        <v>2492.634</v>
      </c>
      <c r="E27" s="76">
        <v>1890.412</v>
      </c>
      <c r="F27" s="80">
        <v>54364</v>
      </c>
      <c r="G27" s="80">
        <v>406</v>
      </c>
      <c r="H27" s="80">
        <v>0</v>
      </c>
      <c r="I27" s="80">
        <v>41</v>
      </c>
      <c r="J27" s="80">
        <v>0</v>
      </c>
      <c r="K27" s="80">
        <v>0</v>
      </c>
      <c r="L27" s="80">
        <v>16</v>
      </c>
      <c r="M27" s="80">
        <v>8</v>
      </c>
      <c r="N27" s="80">
        <v>3</v>
      </c>
      <c r="O27" s="80">
        <v>0</v>
      </c>
      <c r="P27" s="80">
        <v>1</v>
      </c>
      <c r="Q27" s="80">
        <v>0</v>
      </c>
      <c r="R27" s="80">
        <v>3</v>
      </c>
      <c r="S27" s="80">
        <v>0</v>
      </c>
      <c r="T27" s="80"/>
      <c r="U27" s="80"/>
      <c r="V27" s="80"/>
      <c r="W27" s="80"/>
      <c r="X27" s="80"/>
      <c r="Y27" s="80"/>
      <c r="Z27" s="80">
        <v>2</v>
      </c>
      <c r="AA27" s="80">
        <v>0</v>
      </c>
    </row>
    <row r="28" spans="1:28" s="62" customFormat="1" ht="12.75" x14ac:dyDescent="0.25">
      <c r="A28" s="75" t="s">
        <v>81</v>
      </c>
      <c r="B28" s="75" t="s">
        <v>89</v>
      </c>
      <c r="C28" s="75" t="s">
        <v>90</v>
      </c>
      <c r="D28" s="76">
        <v>3456.1889999999999</v>
      </c>
      <c r="E28" s="76">
        <f>2364.173</f>
        <v>2364.1729999999998</v>
      </c>
      <c r="F28" s="80">
        <f>49456*2</f>
        <v>98912</v>
      </c>
      <c r="G28" s="80">
        <f>1488</f>
        <v>1488</v>
      </c>
      <c r="H28" s="80">
        <v>0</v>
      </c>
      <c r="I28" s="80">
        <v>58</v>
      </c>
      <c r="J28" s="80">
        <v>3</v>
      </c>
      <c r="K28" s="80">
        <v>0</v>
      </c>
      <c r="L28" s="80">
        <v>1</v>
      </c>
      <c r="M28" s="80">
        <v>1</v>
      </c>
      <c r="N28" s="80">
        <f>3</f>
        <v>3</v>
      </c>
      <c r="O28" s="80">
        <v>0</v>
      </c>
      <c r="P28" s="80">
        <v>0</v>
      </c>
      <c r="Q28" s="80">
        <v>1</v>
      </c>
      <c r="R28" s="80">
        <f>5</f>
        <v>5</v>
      </c>
      <c r="S28" s="80">
        <f>1</f>
        <v>1</v>
      </c>
      <c r="T28" s="80">
        <v>0</v>
      </c>
      <c r="U28" s="80">
        <f>5</f>
        <v>5</v>
      </c>
      <c r="V28" s="80">
        <v>0</v>
      </c>
      <c r="W28" s="80">
        <v>0</v>
      </c>
      <c r="X28" s="80">
        <v>0</v>
      </c>
      <c r="Y28" s="80">
        <v>0</v>
      </c>
      <c r="Z28" s="80">
        <v>16</v>
      </c>
      <c r="AA28" s="80">
        <v>8</v>
      </c>
    </row>
    <row r="29" spans="1:28" s="62" customFormat="1" ht="12.75" x14ac:dyDescent="0.25">
      <c r="A29" s="75" t="s">
        <v>34</v>
      </c>
      <c r="B29" s="75" t="s">
        <v>34</v>
      </c>
      <c r="C29" s="75" t="s">
        <v>46</v>
      </c>
      <c r="D29" s="76">
        <v>33071.205000000002</v>
      </c>
      <c r="E29" s="94">
        <v>2031.3000000000011</v>
      </c>
      <c r="F29" s="80">
        <v>439378</v>
      </c>
      <c r="G29" s="80">
        <v>7406</v>
      </c>
      <c r="H29" s="80">
        <v>1418</v>
      </c>
      <c r="I29" s="80">
        <v>112</v>
      </c>
      <c r="J29" s="80">
        <v>1</v>
      </c>
      <c r="K29" s="80">
        <v>0</v>
      </c>
      <c r="L29" s="80">
        <v>8</v>
      </c>
      <c r="M29" s="80">
        <v>3</v>
      </c>
      <c r="N29" s="80">
        <v>2</v>
      </c>
      <c r="O29" s="80">
        <v>0</v>
      </c>
      <c r="P29" s="80">
        <v>0</v>
      </c>
      <c r="Q29" s="80">
        <v>0</v>
      </c>
      <c r="R29" s="80">
        <v>2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1</v>
      </c>
      <c r="Y29" s="80">
        <v>0</v>
      </c>
      <c r="Z29" s="80">
        <v>1</v>
      </c>
      <c r="AA29" s="80">
        <v>1</v>
      </c>
    </row>
    <row r="30" spans="1:28" s="62" customFormat="1" ht="12.75" x14ac:dyDescent="0.25">
      <c r="A30" s="75" t="s">
        <v>56</v>
      </c>
      <c r="B30" s="75" t="s">
        <v>56</v>
      </c>
      <c r="C30" s="75" t="s">
        <v>63</v>
      </c>
      <c r="D30" s="76">
        <v>4033.6610000000001</v>
      </c>
      <c r="E30" s="76">
        <v>381.005</v>
      </c>
      <c r="F30" s="80">
        <v>71862</v>
      </c>
      <c r="G30" s="80">
        <v>1186</v>
      </c>
      <c r="H30" s="80">
        <v>11</v>
      </c>
      <c r="I30" s="80">
        <v>45</v>
      </c>
      <c r="J30" s="80">
        <v>0</v>
      </c>
      <c r="K30" s="80">
        <v>0</v>
      </c>
      <c r="L30" s="80">
        <v>45</v>
      </c>
      <c r="M30" s="80">
        <v>27</v>
      </c>
      <c r="N30" s="80">
        <v>8</v>
      </c>
      <c r="O30" s="80">
        <v>0</v>
      </c>
      <c r="P30" s="80">
        <v>68</v>
      </c>
      <c r="Q30" s="80">
        <v>55</v>
      </c>
      <c r="R30" s="80">
        <v>3</v>
      </c>
      <c r="S30" s="80">
        <v>0</v>
      </c>
      <c r="T30" s="80">
        <v>76</v>
      </c>
      <c r="U30" s="80">
        <v>63</v>
      </c>
      <c r="V30" s="80">
        <v>0</v>
      </c>
      <c r="W30" s="80">
        <v>0</v>
      </c>
      <c r="X30" s="80">
        <v>0</v>
      </c>
      <c r="Y30" s="80">
        <v>0</v>
      </c>
      <c r="Z30" s="80">
        <v>0</v>
      </c>
      <c r="AA30" s="80">
        <v>0</v>
      </c>
    </row>
    <row r="31" spans="1:28" s="62" customFormat="1" ht="12.75" x14ac:dyDescent="0.25">
      <c r="A31" s="75" t="s">
        <v>56</v>
      </c>
      <c r="B31" s="75" t="s">
        <v>58</v>
      </c>
      <c r="C31" s="75" t="s">
        <v>65</v>
      </c>
      <c r="D31" s="76">
        <v>285.661</v>
      </c>
      <c r="E31" s="76">
        <v>127.413</v>
      </c>
      <c r="F31" s="80">
        <v>9995</v>
      </c>
      <c r="G31" s="80">
        <v>0</v>
      </c>
      <c r="H31" s="80">
        <v>0</v>
      </c>
      <c r="I31" s="80">
        <v>15</v>
      </c>
      <c r="J31" s="80">
        <v>0</v>
      </c>
      <c r="K31" s="80">
        <v>0</v>
      </c>
      <c r="L31" s="80">
        <v>15</v>
      </c>
      <c r="M31" s="80">
        <v>13</v>
      </c>
      <c r="N31" s="80">
        <v>0</v>
      </c>
      <c r="O31" s="80">
        <v>0</v>
      </c>
      <c r="P31" s="80">
        <v>18</v>
      </c>
      <c r="Q31" s="80">
        <v>10</v>
      </c>
      <c r="R31" s="80">
        <v>0</v>
      </c>
      <c r="S31" s="80">
        <v>0</v>
      </c>
      <c r="T31" s="80">
        <v>15</v>
      </c>
      <c r="U31" s="80">
        <v>9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</row>
    <row r="32" spans="1:28" s="62" customFormat="1" ht="12.75" x14ac:dyDescent="0.25">
      <c r="A32" s="75" t="s">
        <v>56</v>
      </c>
      <c r="B32" s="75" t="s">
        <v>59</v>
      </c>
      <c r="C32" s="75" t="s">
        <v>60</v>
      </c>
      <c r="D32" s="76">
        <v>2212.56</v>
      </c>
      <c r="E32" s="76">
        <v>216.46899999999999</v>
      </c>
      <c r="F32" s="80">
        <v>39402</v>
      </c>
      <c r="G32" s="80">
        <v>2182</v>
      </c>
      <c r="H32" s="80">
        <v>0</v>
      </c>
      <c r="I32" s="80">
        <v>38</v>
      </c>
      <c r="J32" s="80">
        <v>0</v>
      </c>
      <c r="K32" s="80">
        <v>0</v>
      </c>
      <c r="L32" s="80">
        <v>38</v>
      </c>
      <c r="M32" s="80">
        <v>11</v>
      </c>
      <c r="N32" s="80">
        <v>3</v>
      </c>
      <c r="O32" s="80">
        <v>0</v>
      </c>
      <c r="P32" s="80">
        <v>48</v>
      </c>
      <c r="Q32" s="80">
        <v>23</v>
      </c>
      <c r="R32" s="80">
        <v>10</v>
      </c>
      <c r="S32" s="80">
        <v>3</v>
      </c>
      <c r="T32" s="80">
        <v>77</v>
      </c>
      <c r="U32" s="80">
        <v>33</v>
      </c>
      <c r="V32" s="80">
        <v>0</v>
      </c>
      <c r="W32" s="80">
        <v>0</v>
      </c>
      <c r="X32" s="80">
        <v>0</v>
      </c>
      <c r="Y32" s="80">
        <v>0</v>
      </c>
      <c r="Z32" s="80">
        <v>0</v>
      </c>
      <c r="AA32" s="80">
        <v>0</v>
      </c>
    </row>
    <row r="33" spans="1:27" s="62" customFormat="1" ht="12.75" x14ac:dyDescent="0.25">
      <c r="A33" s="75" t="s">
        <v>56</v>
      </c>
      <c r="B33" s="75" t="s">
        <v>61</v>
      </c>
      <c r="C33" s="75" t="s">
        <v>62</v>
      </c>
      <c r="D33" s="76">
        <v>7687.4089999999997</v>
      </c>
      <c r="E33" s="76">
        <v>799.75</v>
      </c>
      <c r="F33" s="80">
        <v>80121</v>
      </c>
      <c r="G33" s="80">
        <v>1373</v>
      </c>
      <c r="H33" s="80">
        <v>0</v>
      </c>
      <c r="I33" s="80">
        <v>15</v>
      </c>
      <c r="J33" s="80">
        <v>0</v>
      </c>
      <c r="K33" s="80">
        <v>0</v>
      </c>
      <c r="L33" s="80">
        <v>15</v>
      </c>
      <c r="M33" s="80">
        <v>0</v>
      </c>
      <c r="N33" s="80">
        <v>0</v>
      </c>
      <c r="O33" s="80">
        <v>0</v>
      </c>
      <c r="P33" s="80">
        <v>9</v>
      </c>
      <c r="Q33" s="80">
        <v>0</v>
      </c>
      <c r="R33" s="80">
        <v>3</v>
      </c>
      <c r="S33" s="80">
        <v>0</v>
      </c>
      <c r="T33" s="80">
        <v>96</v>
      </c>
      <c r="U33" s="80">
        <v>21</v>
      </c>
      <c r="V33" s="80">
        <v>0</v>
      </c>
      <c r="W33" s="80">
        <v>0</v>
      </c>
      <c r="X33" s="80">
        <v>0</v>
      </c>
      <c r="Y33" s="80">
        <v>0</v>
      </c>
      <c r="Z33" s="80">
        <v>3</v>
      </c>
      <c r="AA33" s="80">
        <v>0</v>
      </c>
    </row>
    <row r="34" spans="1:27" s="62" customFormat="1" ht="12.75" x14ac:dyDescent="0.25">
      <c r="A34" s="75" t="s">
        <v>56</v>
      </c>
      <c r="B34" s="75" t="s">
        <v>61</v>
      </c>
      <c r="C34" s="75" t="s">
        <v>44</v>
      </c>
      <c r="D34" s="76">
        <v>413.75900000000001</v>
      </c>
      <c r="E34" s="76">
        <v>35.874000000000002</v>
      </c>
      <c r="F34" s="80">
        <v>10068</v>
      </c>
      <c r="G34" s="80">
        <v>406</v>
      </c>
      <c r="H34" s="80">
        <v>0</v>
      </c>
      <c r="I34" s="80">
        <v>6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5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</row>
    <row r="35" spans="1:27" s="62" customFormat="1" ht="12.75" x14ac:dyDescent="0.25">
      <c r="A35" s="75" t="s">
        <v>201</v>
      </c>
      <c r="B35" s="75" t="s">
        <v>210</v>
      </c>
      <c r="C35" s="75" t="s">
        <v>213</v>
      </c>
      <c r="D35" s="76">
        <v>12164.279</v>
      </c>
      <c r="E35" s="76">
        <v>2599</v>
      </c>
      <c r="F35" s="80">
        <v>167252</v>
      </c>
      <c r="G35" s="80">
        <v>2736</v>
      </c>
      <c r="H35" s="80">
        <v>0</v>
      </c>
      <c r="I35" s="80">
        <v>27</v>
      </c>
      <c r="J35" s="80">
        <v>0</v>
      </c>
      <c r="K35" s="80">
        <v>0</v>
      </c>
      <c r="L35" s="80">
        <v>5</v>
      </c>
      <c r="M35" s="80">
        <v>0</v>
      </c>
      <c r="N35" s="80">
        <v>4</v>
      </c>
      <c r="O35" s="80">
        <v>0</v>
      </c>
      <c r="P35" s="80">
        <v>0</v>
      </c>
      <c r="Q35" s="80">
        <v>0</v>
      </c>
      <c r="R35" s="80">
        <v>8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1</v>
      </c>
      <c r="AA35" s="80">
        <v>0</v>
      </c>
    </row>
    <row r="36" spans="1:27" s="62" customFormat="1" ht="12.75" x14ac:dyDescent="0.25">
      <c r="A36" s="75" t="s">
        <v>201</v>
      </c>
      <c r="B36" s="75" t="s">
        <v>212</v>
      </c>
      <c r="C36" s="75" t="s">
        <v>213</v>
      </c>
      <c r="D36" s="77">
        <v>150.43700000000001</v>
      </c>
      <c r="E36" s="77">
        <v>0</v>
      </c>
      <c r="F36" s="63">
        <v>0</v>
      </c>
      <c r="G36" s="63">
        <v>0</v>
      </c>
      <c r="H36" s="63">
        <v>0</v>
      </c>
      <c r="I36" s="63">
        <v>1</v>
      </c>
      <c r="J36" s="63">
        <v>1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3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</row>
    <row r="37" spans="1:27" s="62" customFormat="1" ht="12.75" x14ac:dyDescent="0.25">
      <c r="A37" s="75" t="s">
        <v>201</v>
      </c>
      <c r="B37" s="75" t="s">
        <v>212</v>
      </c>
      <c r="C37" s="75" t="s">
        <v>198</v>
      </c>
      <c r="D37" s="76">
        <v>1162.442</v>
      </c>
      <c r="E37" s="76">
        <v>0</v>
      </c>
      <c r="F37" s="80">
        <v>871</v>
      </c>
      <c r="G37" s="80">
        <v>871</v>
      </c>
      <c r="H37" s="80">
        <v>0</v>
      </c>
      <c r="I37" s="80">
        <v>5</v>
      </c>
      <c r="J37" s="80">
        <v>2</v>
      </c>
      <c r="K37" s="80">
        <v>0</v>
      </c>
      <c r="L37" s="80">
        <v>3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6</v>
      </c>
      <c r="S37" s="80">
        <v>0</v>
      </c>
      <c r="T37" s="80">
        <v>0</v>
      </c>
      <c r="U37" s="80">
        <v>0</v>
      </c>
      <c r="V37" s="80">
        <v>1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</row>
    <row r="38" spans="1:27" s="62" customFormat="1" ht="12.75" x14ac:dyDescent="0.25">
      <c r="A38" s="75" t="s">
        <v>201</v>
      </c>
      <c r="B38" s="75" t="s">
        <v>212</v>
      </c>
      <c r="C38" s="75" t="s">
        <v>199</v>
      </c>
      <c r="D38" s="76">
        <v>1337.77</v>
      </c>
      <c r="E38" s="76">
        <v>0</v>
      </c>
      <c r="F38" s="80">
        <v>543</v>
      </c>
      <c r="G38" s="80">
        <v>543</v>
      </c>
      <c r="H38" s="80">
        <v>0</v>
      </c>
      <c r="I38" s="80">
        <v>7</v>
      </c>
      <c r="J38" s="80">
        <v>0</v>
      </c>
      <c r="K38" s="80">
        <v>0</v>
      </c>
      <c r="L38" s="80">
        <v>7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2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</row>
    <row r="39" spans="1:27" s="19" customFormat="1" ht="12.75" x14ac:dyDescent="0.25">
      <c r="A39" s="95" t="s">
        <v>9</v>
      </c>
      <c r="B39" s="96"/>
      <c r="C39" s="97"/>
      <c r="D39" s="78">
        <f t="shared" ref="D39:AA39" si="0">SUM(D7:D38)</f>
        <v>133676.783</v>
      </c>
      <c r="E39" s="78">
        <f t="shared" si="0"/>
        <v>18779.378839999998</v>
      </c>
      <c r="F39" s="81">
        <f t="shared" si="0"/>
        <v>1983396.7800000003</v>
      </c>
      <c r="G39" s="81">
        <f t="shared" si="0"/>
        <v>37557.800000000003</v>
      </c>
      <c r="H39" s="81">
        <f t="shared" si="0"/>
        <v>1601</v>
      </c>
      <c r="I39" s="81">
        <f t="shared" si="0"/>
        <v>1326</v>
      </c>
      <c r="J39" s="81">
        <f t="shared" si="0"/>
        <v>32</v>
      </c>
      <c r="K39" s="81">
        <f t="shared" si="0"/>
        <v>0</v>
      </c>
      <c r="L39" s="81">
        <f t="shared" si="0"/>
        <v>575</v>
      </c>
      <c r="M39" s="81">
        <f t="shared" si="0"/>
        <v>232</v>
      </c>
      <c r="N39" s="81">
        <f t="shared" si="0"/>
        <v>50</v>
      </c>
      <c r="O39" s="81">
        <f t="shared" si="0"/>
        <v>1</v>
      </c>
      <c r="P39" s="81">
        <f t="shared" si="0"/>
        <v>340</v>
      </c>
      <c r="Q39" s="81">
        <f t="shared" si="0"/>
        <v>145</v>
      </c>
      <c r="R39" s="81">
        <f t="shared" si="0"/>
        <v>184</v>
      </c>
      <c r="S39" s="81">
        <f t="shared" si="0"/>
        <v>21</v>
      </c>
      <c r="T39" s="81">
        <f t="shared" si="0"/>
        <v>876</v>
      </c>
      <c r="U39" s="81">
        <f t="shared" si="0"/>
        <v>381</v>
      </c>
      <c r="V39" s="81">
        <f t="shared" si="0"/>
        <v>5</v>
      </c>
      <c r="W39" s="81">
        <f t="shared" si="0"/>
        <v>0</v>
      </c>
      <c r="X39" s="81">
        <f t="shared" si="0"/>
        <v>1</v>
      </c>
      <c r="Y39" s="81">
        <f t="shared" si="0"/>
        <v>2</v>
      </c>
      <c r="Z39" s="81">
        <f t="shared" si="0"/>
        <v>70</v>
      </c>
      <c r="AA39" s="81">
        <f t="shared" si="0"/>
        <v>15</v>
      </c>
    </row>
  </sheetData>
  <autoFilter ref="A6:AB6"/>
  <mergeCells count="19">
    <mergeCell ref="J4:K4"/>
    <mergeCell ref="L4:M4"/>
    <mergeCell ref="A1:AA1"/>
    <mergeCell ref="A39:C39"/>
    <mergeCell ref="F4:F5"/>
    <mergeCell ref="I4:I5"/>
    <mergeCell ref="D3:E4"/>
    <mergeCell ref="C3:C5"/>
    <mergeCell ref="B3:B5"/>
    <mergeCell ref="A3:A5"/>
    <mergeCell ref="G4:H4"/>
    <mergeCell ref="F3:AA3"/>
    <mergeCell ref="V4:W4"/>
    <mergeCell ref="Z4:AA4"/>
    <mergeCell ref="X4:Y4"/>
    <mergeCell ref="T4:U4"/>
    <mergeCell ref="R4:S4"/>
    <mergeCell ref="P4:Q4"/>
    <mergeCell ref="N4:O4"/>
  </mergeCells>
  <pageMargins left="0" right="0" top="0.27559055118110237" bottom="0.39370078740157483" header="0.15748031496062992" footer="0.31496062992125984"/>
  <pageSetup paperSize="9" scale="7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zoomScaleNormal="100" workbookViewId="0">
      <pane xSplit="3" ySplit="6" topLeftCell="D49" activePane="bottomRight" state="frozen"/>
      <selection pane="topRight" activeCell="D1" sqref="D1"/>
      <selection pane="bottomLeft" activeCell="A7" sqref="A7"/>
      <selection pane="bottomRight" activeCell="AG28" sqref="AF28:AG28"/>
    </sheetView>
  </sheetViews>
  <sheetFormatPr defaultColWidth="9.140625" defaultRowHeight="15.75" x14ac:dyDescent="0.25"/>
  <cols>
    <col min="1" max="1" width="15.85546875" style="70" customWidth="1"/>
    <col min="2" max="2" width="15.42578125" style="70" customWidth="1"/>
    <col min="3" max="3" width="20.42578125" style="70" customWidth="1"/>
    <col min="4" max="4" width="10" style="70" customWidth="1"/>
    <col min="5" max="5" width="5.140625" style="56" customWidth="1"/>
    <col min="6" max="6" width="8.7109375" style="9" customWidth="1"/>
    <col min="7" max="7" width="9.7109375" style="9" customWidth="1"/>
    <col min="8" max="8" width="5" style="9" customWidth="1"/>
    <col min="9" max="10" width="7.5703125" style="9" customWidth="1"/>
    <col min="11" max="28" width="5" style="9" customWidth="1"/>
    <col min="29" max="16384" width="9.140625" style="9"/>
  </cols>
  <sheetData>
    <row r="1" spans="1:28" ht="16.5" customHeight="1" x14ac:dyDescent="0.25">
      <c r="A1" s="110" t="s">
        <v>218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ht="9" customHeight="1" x14ac:dyDescent="0.25"/>
    <row r="3" spans="1:28" ht="16.5" customHeight="1" x14ac:dyDescent="0.25">
      <c r="A3" s="122" t="s">
        <v>0</v>
      </c>
      <c r="B3" s="122" t="s">
        <v>1</v>
      </c>
      <c r="C3" s="122" t="s">
        <v>2</v>
      </c>
      <c r="D3" s="116" t="s">
        <v>33</v>
      </c>
      <c r="E3" s="117"/>
      <c r="F3" s="118"/>
      <c r="G3" s="65"/>
      <c r="H3" s="123"/>
      <c r="I3" s="123"/>
      <c r="J3" s="124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5"/>
    </row>
    <row r="4" spans="1:28" ht="49.5" customHeight="1" x14ac:dyDescent="0.25">
      <c r="A4" s="122"/>
      <c r="B4" s="122"/>
      <c r="C4" s="122"/>
      <c r="D4" s="119"/>
      <c r="E4" s="120"/>
      <c r="F4" s="121"/>
      <c r="G4" s="98" t="s">
        <v>10</v>
      </c>
      <c r="H4" s="111" t="s">
        <v>11</v>
      </c>
      <c r="I4" s="112"/>
      <c r="J4" s="98" t="s">
        <v>12</v>
      </c>
      <c r="K4" s="126" t="s">
        <v>5</v>
      </c>
      <c r="L4" s="127"/>
      <c r="M4" s="111" t="s">
        <v>6</v>
      </c>
      <c r="N4" s="112"/>
      <c r="O4" s="111" t="s">
        <v>214</v>
      </c>
      <c r="P4" s="112"/>
      <c r="Q4" s="111" t="s">
        <v>215</v>
      </c>
      <c r="R4" s="112"/>
      <c r="S4" s="111" t="s">
        <v>216</v>
      </c>
      <c r="T4" s="112"/>
      <c r="U4" s="111" t="s">
        <v>217</v>
      </c>
      <c r="V4" s="112"/>
      <c r="W4" s="111" t="s">
        <v>22</v>
      </c>
      <c r="X4" s="112"/>
      <c r="Y4" s="111" t="s">
        <v>21</v>
      </c>
      <c r="Z4" s="112"/>
      <c r="AA4" s="111" t="s">
        <v>23</v>
      </c>
      <c r="AB4" s="112"/>
    </row>
    <row r="5" spans="1:28" ht="47.1" customHeight="1" x14ac:dyDescent="0.25">
      <c r="A5" s="122"/>
      <c r="B5" s="122"/>
      <c r="C5" s="122"/>
      <c r="D5" s="66" t="s">
        <v>32</v>
      </c>
      <c r="E5" s="57" t="s">
        <v>3</v>
      </c>
      <c r="F5" s="10" t="s">
        <v>4</v>
      </c>
      <c r="G5" s="99"/>
      <c r="H5" s="64" t="s">
        <v>3</v>
      </c>
      <c r="I5" s="64" t="s">
        <v>4</v>
      </c>
      <c r="J5" s="99"/>
      <c r="K5" s="64" t="s">
        <v>3</v>
      </c>
      <c r="L5" s="64" t="s">
        <v>4</v>
      </c>
      <c r="M5" s="64" t="s">
        <v>3</v>
      </c>
      <c r="N5" s="64" t="s">
        <v>4</v>
      </c>
      <c r="O5" s="64" t="s">
        <v>3</v>
      </c>
      <c r="P5" s="64" t="s">
        <v>4</v>
      </c>
      <c r="Q5" s="64" t="s">
        <v>3</v>
      </c>
      <c r="R5" s="64" t="s">
        <v>4</v>
      </c>
      <c r="S5" s="64" t="s">
        <v>3</v>
      </c>
      <c r="T5" s="64" t="s">
        <v>4</v>
      </c>
      <c r="U5" s="64" t="s">
        <v>3</v>
      </c>
      <c r="V5" s="64" t="s">
        <v>4</v>
      </c>
      <c r="W5" s="64" t="s">
        <v>3</v>
      </c>
      <c r="X5" s="64" t="s">
        <v>4</v>
      </c>
      <c r="Y5" s="64" t="s">
        <v>3</v>
      </c>
      <c r="Z5" s="64" t="s">
        <v>4</v>
      </c>
      <c r="AA5" s="64" t="s">
        <v>3</v>
      </c>
      <c r="AB5" s="64" t="s">
        <v>4</v>
      </c>
    </row>
    <row r="6" spans="1:28" x14ac:dyDescent="0.25">
      <c r="A6" s="71">
        <v>1</v>
      </c>
      <c r="B6" s="71">
        <v>2</v>
      </c>
      <c r="C6" s="71">
        <v>3</v>
      </c>
      <c r="D6" s="71">
        <v>4</v>
      </c>
      <c r="E6" s="57">
        <v>5</v>
      </c>
      <c r="F6" s="10">
        <v>6</v>
      </c>
      <c r="G6" s="83"/>
      <c r="H6" s="10">
        <v>8</v>
      </c>
      <c r="I6" s="10">
        <v>9</v>
      </c>
      <c r="J6" s="83"/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  <c r="R6" s="10">
        <v>18</v>
      </c>
      <c r="S6" s="10">
        <v>19</v>
      </c>
      <c r="T6" s="10">
        <v>20</v>
      </c>
      <c r="U6" s="10">
        <v>21</v>
      </c>
      <c r="V6" s="10">
        <v>22</v>
      </c>
      <c r="W6" s="10">
        <v>23</v>
      </c>
      <c r="X6" s="10">
        <v>24</v>
      </c>
      <c r="Y6" s="10">
        <v>25</v>
      </c>
      <c r="Z6" s="10">
        <v>26</v>
      </c>
      <c r="AA6" s="10">
        <v>27</v>
      </c>
      <c r="AB6" s="10">
        <v>28</v>
      </c>
    </row>
    <row r="7" spans="1:28" s="11" customFormat="1" ht="12.75" x14ac:dyDescent="0.25">
      <c r="A7" s="72" t="s">
        <v>35</v>
      </c>
      <c r="B7" s="72" t="s">
        <v>35</v>
      </c>
      <c r="C7" s="73" t="s">
        <v>41</v>
      </c>
      <c r="D7" s="73" t="s">
        <v>24</v>
      </c>
      <c r="E7" s="58"/>
      <c r="F7" s="92">
        <v>274.62</v>
      </c>
      <c r="G7" s="84"/>
      <c r="H7" s="17"/>
      <c r="I7" s="17"/>
      <c r="J7" s="86"/>
      <c r="K7" s="17"/>
      <c r="L7" s="17"/>
      <c r="M7" s="17"/>
      <c r="N7" s="17">
        <v>1</v>
      </c>
      <c r="O7" s="17"/>
      <c r="P7" s="17">
        <v>1</v>
      </c>
      <c r="Q7" s="17"/>
      <c r="R7" s="17"/>
      <c r="S7" s="17"/>
      <c r="T7" s="17">
        <v>1</v>
      </c>
      <c r="U7" s="17"/>
      <c r="V7" s="17"/>
      <c r="W7" s="17"/>
      <c r="X7" s="17"/>
      <c r="Y7" s="17"/>
      <c r="Z7" s="17"/>
      <c r="AA7" s="17"/>
      <c r="AB7" s="18">
        <v>1</v>
      </c>
    </row>
    <row r="8" spans="1:28" s="11" customFormat="1" ht="12.75" x14ac:dyDescent="0.25">
      <c r="A8" s="72" t="s">
        <v>35</v>
      </c>
      <c r="B8" s="72" t="s">
        <v>35</v>
      </c>
      <c r="C8" s="73" t="s">
        <v>41</v>
      </c>
      <c r="D8" s="73" t="s">
        <v>29</v>
      </c>
      <c r="E8" s="58"/>
      <c r="F8" s="92">
        <v>32.700000000000003</v>
      </c>
      <c r="G8" s="84"/>
      <c r="H8" s="17"/>
      <c r="I8" s="17">
        <v>200</v>
      </c>
      <c r="J8" s="86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/>
    </row>
    <row r="9" spans="1:28" s="11" customFormat="1" ht="12.75" x14ac:dyDescent="0.25">
      <c r="A9" s="72" t="s">
        <v>35</v>
      </c>
      <c r="B9" s="72" t="s">
        <v>35</v>
      </c>
      <c r="C9" s="73" t="s">
        <v>36</v>
      </c>
      <c r="D9" s="73" t="s">
        <v>24</v>
      </c>
      <c r="E9" s="58"/>
      <c r="F9" s="92">
        <f>[1]тепло!$K$16</f>
        <v>35.791690000000003</v>
      </c>
      <c r="G9" s="84"/>
      <c r="H9" s="17"/>
      <c r="I9" s="17"/>
      <c r="J9" s="86"/>
      <c r="K9" s="17"/>
      <c r="L9" s="17">
        <v>1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8"/>
    </row>
    <row r="10" spans="1:28" s="11" customFormat="1" ht="12.75" x14ac:dyDescent="0.25">
      <c r="A10" s="72" t="s">
        <v>35</v>
      </c>
      <c r="B10" s="72" t="s">
        <v>37</v>
      </c>
      <c r="C10" s="73" t="s">
        <v>42</v>
      </c>
      <c r="D10" s="73" t="s">
        <v>24</v>
      </c>
      <c r="E10" s="58"/>
      <c r="F10" s="92">
        <f>49.01+190.63+14.62+39.8+109.07+99.32+52.83</f>
        <v>555.28</v>
      </c>
      <c r="G10" s="84"/>
      <c r="H10" s="17"/>
      <c r="I10" s="17">
        <f>168+90+146</f>
        <v>404</v>
      </c>
      <c r="J10" s="86"/>
      <c r="K10" s="17"/>
      <c r="L10" s="17"/>
      <c r="M10" s="17"/>
      <c r="N10" s="17">
        <v>1</v>
      </c>
      <c r="O10" s="17"/>
      <c r="P10" s="17"/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8"/>
    </row>
    <row r="11" spans="1:28" s="11" customFormat="1" ht="12.75" x14ac:dyDescent="0.25">
      <c r="A11" s="72" t="s">
        <v>35</v>
      </c>
      <c r="B11" s="72" t="s">
        <v>37</v>
      </c>
      <c r="C11" s="73" t="s">
        <v>42</v>
      </c>
      <c r="D11" s="73" t="s">
        <v>29</v>
      </c>
      <c r="E11" s="58"/>
      <c r="F11" s="92">
        <f>29.42+15.41+28.39+48.66+120.59+304.769</f>
        <v>547.23900000000003</v>
      </c>
      <c r="G11" s="84"/>
      <c r="H11" s="17"/>
      <c r="I11" s="17">
        <f>100+140+86+184+504+959</f>
        <v>1973</v>
      </c>
      <c r="J11" s="86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8"/>
    </row>
    <row r="12" spans="1:28" s="11" customFormat="1" ht="12.75" x14ac:dyDescent="0.25">
      <c r="A12" s="72" t="s">
        <v>35</v>
      </c>
      <c r="B12" s="72" t="s">
        <v>38</v>
      </c>
      <c r="C12" s="73" t="s">
        <v>45</v>
      </c>
      <c r="D12" s="73" t="s">
        <v>29</v>
      </c>
      <c r="E12" s="58"/>
      <c r="F12" s="92">
        <v>314.19443999999999</v>
      </c>
      <c r="G12" s="84"/>
      <c r="H12" s="17"/>
      <c r="I12" s="17">
        <v>1008.01</v>
      </c>
      <c r="J12" s="86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8"/>
    </row>
    <row r="13" spans="1:28" s="11" customFormat="1" ht="12.75" x14ac:dyDescent="0.25">
      <c r="A13" s="72" t="s">
        <v>35</v>
      </c>
      <c r="B13" s="72" t="s">
        <v>38</v>
      </c>
      <c r="C13" s="73" t="s">
        <v>45</v>
      </c>
      <c r="D13" s="73" t="s">
        <v>47</v>
      </c>
      <c r="E13" s="58"/>
      <c r="F13" s="92">
        <v>8.5591200000000001</v>
      </c>
      <c r="G13" s="84"/>
      <c r="H13" s="17"/>
      <c r="I13" s="17"/>
      <c r="J13" s="8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8"/>
    </row>
    <row r="14" spans="1:28" s="11" customFormat="1" ht="12.75" x14ac:dyDescent="0.25">
      <c r="A14" s="72" t="s">
        <v>35</v>
      </c>
      <c r="B14" s="72" t="s">
        <v>38</v>
      </c>
      <c r="C14" s="73" t="s">
        <v>45</v>
      </c>
      <c r="D14" s="73" t="s">
        <v>28</v>
      </c>
      <c r="E14" s="58"/>
      <c r="F14" s="92">
        <v>121.47435</v>
      </c>
      <c r="G14" s="84"/>
      <c r="H14" s="17"/>
      <c r="I14" s="17"/>
      <c r="J14" s="86"/>
      <c r="K14" s="17"/>
      <c r="L14" s="17"/>
      <c r="M14" s="17"/>
      <c r="N14" s="17">
        <v>1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8"/>
    </row>
    <row r="15" spans="1:28" s="11" customFormat="1" ht="12.75" x14ac:dyDescent="0.25">
      <c r="A15" s="72" t="s">
        <v>39</v>
      </c>
      <c r="B15" s="72" t="s">
        <v>40</v>
      </c>
      <c r="C15" s="73" t="s">
        <v>44</v>
      </c>
      <c r="D15" s="73" t="s">
        <v>24</v>
      </c>
      <c r="E15" s="58"/>
      <c r="F15" s="92">
        <f>74.218+70.8133+10.261+83.464</f>
        <v>238.75629999999998</v>
      </c>
      <c r="G15" s="84"/>
      <c r="H15" s="17"/>
      <c r="I15" s="17"/>
      <c r="J15" s="86"/>
      <c r="K15" s="17"/>
      <c r="L15" s="17"/>
      <c r="M15" s="17"/>
      <c r="N15" s="17">
        <v>1</v>
      </c>
      <c r="O15" s="17"/>
      <c r="P15" s="17">
        <v>1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8">
        <v>1</v>
      </c>
    </row>
    <row r="16" spans="1:28" s="11" customFormat="1" ht="12.75" x14ac:dyDescent="0.25">
      <c r="A16" s="72" t="s">
        <v>39</v>
      </c>
      <c r="B16" s="72" t="s">
        <v>40</v>
      </c>
      <c r="C16" s="73" t="s">
        <v>44</v>
      </c>
      <c r="D16" s="73" t="s">
        <v>29</v>
      </c>
      <c r="E16" s="58"/>
      <c r="F16" s="92">
        <f>46.22+12.527</f>
        <v>58.747</v>
      </c>
      <c r="G16" s="84"/>
      <c r="H16" s="17"/>
      <c r="I16" s="17">
        <v>292</v>
      </c>
      <c r="J16" s="8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8"/>
    </row>
    <row r="17" spans="1:28" s="11" customFormat="1" ht="12.75" x14ac:dyDescent="0.25">
      <c r="A17" s="72" t="s">
        <v>66</v>
      </c>
      <c r="B17" s="72" t="s">
        <v>66</v>
      </c>
      <c r="C17" s="73" t="s">
        <v>67</v>
      </c>
      <c r="D17" s="73" t="s">
        <v>28</v>
      </c>
      <c r="E17" s="58"/>
      <c r="F17" s="92">
        <v>2221.223</v>
      </c>
      <c r="G17" s="84"/>
      <c r="H17" s="17"/>
      <c r="I17" s="17">
        <v>268</v>
      </c>
      <c r="J17" s="8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8"/>
    </row>
    <row r="18" spans="1:28" s="11" customFormat="1" ht="12.75" x14ac:dyDescent="0.25">
      <c r="A18" s="72" t="s">
        <v>66</v>
      </c>
      <c r="B18" s="72" t="s">
        <v>66</v>
      </c>
      <c r="C18" s="73" t="s">
        <v>67</v>
      </c>
      <c r="D18" s="73" t="s">
        <v>26</v>
      </c>
      <c r="E18" s="58"/>
      <c r="F18" s="92">
        <v>765.84500000000003</v>
      </c>
      <c r="G18" s="84"/>
      <c r="H18" s="17"/>
      <c r="I18" s="17"/>
      <c r="J18" s="8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8"/>
    </row>
    <row r="19" spans="1:28" s="11" customFormat="1" ht="12.75" x14ac:dyDescent="0.25">
      <c r="A19" s="72" t="s">
        <v>66</v>
      </c>
      <c r="B19" s="72" t="s">
        <v>70</v>
      </c>
      <c r="C19" s="73" t="s">
        <v>71</v>
      </c>
      <c r="D19" s="73" t="s">
        <v>29</v>
      </c>
      <c r="E19" s="58"/>
      <c r="F19" s="92">
        <v>371.00800000000004</v>
      </c>
      <c r="G19" s="84"/>
      <c r="H19" s="17"/>
      <c r="I19" s="17"/>
      <c r="J19" s="86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1:28" s="11" customFormat="1" ht="12.75" x14ac:dyDescent="0.25">
      <c r="A20" s="72" t="s">
        <v>66</v>
      </c>
      <c r="B20" s="72" t="s">
        <v>70</v>
      </c>
      <c r="C20" s="73" t="s">
        <v>71</v>
      </c>
      <c r="D20" s="73" t="s">
        <v>28</v>
      </c>
      <c r="E20" s="58"/>
      <c r="F20" s="92">
        <v>300.71289000000002</v>
      </c>
      <c r="G20" s="84"/>
      <c r="H20" s="17"/>
      <c r="I20" s="17">
        <v>84</v>
      </c>
      <c r="J20" s="86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8"/>
    </row>
    <row r="21" spans="1:28" s="11" customFormat="1" ht="12.75" x14ac:dyDescent="0.25">
      <c r="A21" s="72" t="s">
        <v>66</v>
      </c>
      <c r="B21" s="72" t="s">
        <v>70</v>
      </c>
      <c r="C21" s="73" t="s">
        <v>71</v>
      </c>
      <c r="D21" s="73" t="s">
        <v>26</v>
      </c>
      <c r="E21" s="58"/>
      <c r="F21" s="92">
        <v>3.7160500000000001</v>
      </c>
      <c r="G21" s="84"/>
      <c r="H21" s="17"/>
      <c r="I21" s="17"/>
      <c r="J21" s="86"/>
      <c r="K21" s="17"/>
      <c r="L21" s="17"/>
      <c r="M21" s="17"/>
      <c r="N21" s="17">
        <v>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8"/>
    </row>
    <row r="22" spans="1:28" s="11" customFormat="1" ht="12.75" x14ac:dyDescent="0.25">
      <c r="A22" s="72" t="s">
        <v>66</v>
      </c>
      <c r="B22" s="72" t="s">
        <v>70</v>
      </c>
      <c r="C22" s="73" t="s">
        <v>71</v>
      </c>
      <c r="D22" s="73" t="s">
        <v>24</v>
      </c>
      <c r="E22" s="58"/>
      <c r="F22" s="92">
        <v>20.408750000000001</v>
      </c>
      <c r="G22" s="84"/>
      <c r="H22" s="17"/>
      <c r="I22" s="17"/>
      <c r="J22" s="86"/>
      <c r="K22" s="17"/>
      <c r="L22" s="17"/>
      <c r="M22" s="17"/>
      <c r="N22" s="17">
        <v>1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8"/>
    </row>
    <row r="23" spans="1:28" s="11" customFormat="1" ht="12.75" x14ac:dyDescent="0.25">
      <c r="A23" s="72" t="s">
        <v>66</v>
      </c>
      <c r="B23" s="72" t="s">
        <v>70</v>
      </c>
      <c r="C23" s="73" t="s">
        <v>72</v>
      </c>
      <c r="D23" s="73" t="s">
        <v>29</v>
      </c>
      <c r="E23" s="58"/>
      <c r="F23" s="92">
        <v>11.606019999999999</v>
      </c>
      <c r="G23" s="84"/>
      <c r="H23" s="17"/>
      <c r="I23" s="17"/>
      <c r="J23" s="86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8"/>
    </row>
    <row r="24" spans="1:28" s="11" customFormat="1" ht="12.75" x14ac:dyDescent="0.25">
      <c r="A24" s="72" t="s">
        <v>66</v>
      </c>
      <c r="B24" s="72" t="s">
        <v>70</v>
      </c>
      <c r="C24" s="73" t="s">
        <v>73</v>
      </c>
      <c r="D24" s="73" t="s">
        <v>28</v>
      </c>
      <c r="E24" s="58"/>
      <c r="F24" s="92">
        <v>12.824909999999999</v>
      </c>
      <c r="G24" s="84"/>
      <c r="H24" s="17"/>
      <c r="I24" s="17">
        <v>28</v>
      </c>
      <c r="J24" s="86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8"/>
    </row>
    <row r="25" spans="1:28" s="11" customFormat="1" ht="12.75" x14ac:dyDescent="0.25">
      <c r="A25" s="72" t="s">
        <v>48</v>
      </c>
      <c r="B25" s="72" t="s">
        <v>48</v>
      </c>
      <c r="C25" s="73" t="s">
        <v>49</v>
      </c>
      <c r="D25" s="73" t="s">
        <v>24</v>
      </c>
      <c r="E25" s="58"/>
      <c r="F25" s="92">
        <v>579</v>
      </c>
      <c r="G25" s="84"/>
      <c r="H25" s="17"/>
      <c r="I25" s="17">
        <v>221</v>
      </c>
      <c r="J25" s="86"/>
      <c r="K25" s="17"/>
      <c r="L25" s="17">
        <v>0</v>
      </c>
      <c r="M25" s="17"/>
      <c r="N25" s="17">
        <v>0</v>
      </c>
      <c r="O25" s="17"/>
      <c r="P25" s="17"/>
      <c r="Q25" s="17"/>
      <c r="R25" s="17"/>
      <c r="S25" s="17"/>
      <c r="T25" s="17">
        <v>1</v>
      </c>
      <c r="U25" s="17"/>
      <c r="V25" s="17"/>
      <c r="W25" s="17"/>
      <c r="X25" s="17"/>
      <c r="Y25" s="17"/>
      <c r="Z25" s="17"/>
      <c r="AA25" s="17"/>
      <c r="AB25" s="18"/>
    </row>
    <row r="26" spans="1:28" s="11" customFormat="1" ht="12.75" x14ac:dyDescent="0.25">
      <c r="A26" s="72" t="s">
        <v>48</v>
      </c>
      <c r="B26" s="72" t="s">
        <v>48</v>
      </c>
      <c r="C26" s="73" t="s">
        <v>49</v>
      </c>
      <c r="D26" s="73" t="s">
        <v>26</v>
      </c>
      <c r="E26" s="58"/>
      <c r="F26" s="92">
        <v>0</v>
      </c>
      <c r="G26" s="84"/>
      <c r="H26" s="17"/>
      <c r="I26" s="17"/>
      <c r="J26" s="86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8"/>
    </row>
    <row r="27" spans="1:28" s="11" customFormat="1" ht="12.75" x14ac:dyDescent="0.25">
      <c r="A27" s="72" t="s">
        <v>48</v>
      </c>
      <c r="B27" s="72" t="s">
        <v>50</v>
      </c>
      <c r="C27" s="73" t="s">
        <v>55</v>
      </c>
      <c r="D27" s="73" t="s">
        <v>24</v>
      </c>
      <c r="E27" s="58"/>
      <c r="F27" s="92">
        <v>186</v>
      </c>
      <c r="G27" s="84"/>
      <c r="H27" s="17"/>
      <c r="I27" s="17">
        <v>0</v>
      </c>
      <c r="J27" s="86"/>
      <c r="K27" s="17"/>
      <c r="L27" s="17">
        <v>0</v>
      </c>
      <c r="M27" s="17"/>
      <c r="N27" s="17">
        <v>0</v>
      </c>
      <c r="O27" s="17"/>
      <c r="P27" s="17"/>
      <c r="Q27" s="17"/>
      <c r="R27" s="17"/>
      <c r="S27" s="17"/>
      <c r="T27" s="17">
        <v>1</v>
      </c>
      <c r="U27" s="17"/>
      <c r="V27" s="17"/>
      <c r="W27" s="17"/>
      <c r="X27" s="17"/>
      <c r="Y27" s="17"/>
      <c r="Z27" s="17"/>
      <c r="AA27" s="17"/>
      <c r="AB27" s="18"/>
    </row>
    <row r="28" spans="1:28" s="11" customFormat="1" ht="12.75" x14ac:dyDescent="0.25">
      <c r="A28" s="72" t="s">
        <v>48</v>
      </c>
      <c r="B28" s="72" t="s">
        <v>52</v>
      </c>
      <c r="C28" s="73" t="s">
        <v>53</v>
      </c>
      <c r="D28" s="73" t="s">
        <v>24</v>
      </c>
      <c r="E28" s="58"/>
      <c r="F28" s="92">
        <v>72</v>
      </c>
      <c r="G28" s="84"/>
      <c r="H28" s="17"/>
      <c r="I28" s="17">
        <v>60</v>
      </c>
      <c r="J28" s="86"/>
      <c r="K28" s="17"/>
      <c r="L28" s="17">
        <v>0</v>
      </c>
      <c r="M28" s="17"/>
      <c r="N28" s="17"/>
      <c r="O28" s="17"/>
      <c r="P28" s="17"/>
      <c r="Q28" s="17"/>
      <c r="R28" s="17"/>
      <c r="S28" s="17"/>
      <c r="T28" s="17">
        <v>1</v>
      </c>
      <c r="U28" s="17"/>
      <c r="V28" s="17"/>
      <c r="W28" s="17"/>
      <c r="X28" s="17"/>
      <c r="Y28" s="17"/>
      <c r="Z28" s="17"/>
      <c r="AA28" s="17"/>
      <c r="AB28" s="18"/>
    </row>
    <row r="29" spans="1:28" s="11" customFormat="1" ht="12.75" x14ac:dyDescent="0.25">
      <c r="A29" s="72" t="s">
        <v>96</v>
      </c>
      <c r="B29" s="72" t="s">
        <v>96</v>
      </c>
      <c r="C29" s="73" t="s">
        <v>112</v>
      </c>
      <c r="D29" s="73"/>
      <c r="E29" s="58"/>
      <c r="F29" s="92">
        <v>2006.13</v>
      </c>
      <c r="G29" s="84"/>
      <c r="H29" s="17"/>
      <c r="I29" s="17">
        <v>581</v>
      </c>
      <c r="J29" s="86"/>
      <c r="K29" s="17"/>
      <c r="L29" s="17"/>
      <c r="M29" s="17"/>
      <c r="N29" s="17">
        <v>2</v>
      </c>
      <c r="O29" s="17"/>
      <c r="P29" s="17"/>
      <c r="Q29" s="17"/>
      <c r="R29" s="17"/>
      <c r="S29" s="17"/>
      <c r="T29" s="17">
        <v>2</v>
      </c>
      <c r="U29" s="17"/>
      <c r="V29" s="17"/>
      <c r="W29" s="17"/>
      <c r="X29" s="17"/>
      <c r="Y29" s="17"/>
      <c r="Z29" s="17"/>
      <c r="AA29" s="17"/>
      <c r="AB29" s="18"/>
    </row>
    <row r="30" spans="1:28" s="11" customFormat="1" ht="12.75" x14ac:dyDescent="0.25">
      <c r="A30" s="72" t="s">
        <v>96</v>
      </c>
      <c r="B30" s="72" t="s">
        <v>97</v>
      </c>
      <c r="C30" s="73" t="s">
        <v>113</v>
      </c>
      <c r="D30" s="73"/>
      <c r="E30" s="58"/>
      <c r="F30" s="92">
        <v>12.98063</v>
      </c>
      <c r="G30" s="84"/>
      <c r="H30" s="17"/>
      <c r="I30" s="17">
        <v>0</v>
      </c>
      <c r="J30" s="86"/>
      <c r="K30" s="17"/>
      <c r="L30" s="17">
        <v>0</v>
      </c>
      <c r="M30" s="17"/>
      <c r="N30" s="17">
        <v>2</v>
      </c>
      <c r="O30" s="17"/>
      <c r="P30" s="17">
        <v>0</v>
      </c>
      <c r="Q30" s="17"/>
      <c r="R30" s="17">
        <v>0</v>
      </c>
      <c r="S30" s="17"/>
      <c r="T30" s="17">
        <v>0</v>
      </c>
      <c r="U30" s="17"/>
      <c r="V30" s="17">
        <v>7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8">
        <v>0</v>
      </c>
    </row>
    <row r="31" spans="1:28" s="11" customFormat="1" ht="12.75" x14ac:dyDescent="0.25">
      <c r="A31" s="72" t="s">
        <v>96</v>
      </c>
      <c r="B31" s="72" t="s">
        <v>97</v>
      </c>
      <c r="C31" s="73" t="s">
        <v>113</v>
      </c>
      <c r="D31" s="73"/>
      <c r="E31" s="58"/>
      <c r="F31" s="92">
        <v>652.99773000000005</v>
      </c>
      <c r="G31" s="84"/>
      <c r="H31" s="17"/>
      <c r="I31" s="17">
        <v>0</v>
      </c>
      <c r="J31" s="86"/>
      <c r="K31" s="17"/>
      <c r="L31" s="17">
        <v>0</v>
      </c>
      <c r="M31" s="17"/>
      <c r="N31" s="17">
        <v>0</v>
      </c>
      <c r="O31" s="17"/>
      <c r="P31" s="17">
        <v>0</v>
      </c>
      <c r="Q31" s="17"/>
      <c r="R31" s="17">
        <v>0</v>
      </c>
      <c r="S31" s="17"/>
      <c r="T31" s="17">
        <v>2</v>
      </c>
      <c r="U31" s="17"/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8">
        <v>0</v>
      </c>
    </row>
    <row r="32" spans="1:28" s="11" customFormat="1" ht="12.75" x14ac:dyDescent="0.25">
      <c r="A32" s="72" t="s">
        <v>96</v>
      </c>
      <c r="B32" s="72" t="s">
        <v>97</v>
      </c>
      <c r="C32" s="73" t="s">
        <v>113</v>
      </c>
      <c r="D32" s="73"/>
      <c r="E32" s="58"/>
      <c r="F32" s="92">
        <v>27.743780000000001</v>
      </c>
      <c r="G32" s="84"/>
      <c r="H32" s="17"/>
      <c r="I32" s="17">
        <v>0</v>
      </c>
      <c r="J32" s="86"/>
      <c r="K32" s="17"/>
      <c r="L32" s="17">
        <v>0</v>
      </c>
      <c r="M32" s="17"/>
      <c r="N32" s="17">
        <v>2</v>
      </c>
      <c r="O32" s="17"/>
      <c r="P32" s="17">
        <v>0</v>
      </c>
      <c r="Q32" s="17"/>
      <c r="R32" s="17">
        <v>0</v>
      </c>
      <c r="S32" s="17"/>
      <c r="T32" s="17">
        <v>0</v>
      </c>
      <c r="U32" s="17"/>
      <c r="V32" s="17">
        <v>3</v>
      </c>
      <c r="W32" s="17">
        <v>0</v>
      </c>
      <c r="X32" s="17">
        <v>0</v>
      </c>
      <c r="Y32" s="17">
        <v>0</v>
      </c>
      <c r="Z32" s="17">
        <v>1</v>
      </c>
      <c r="AA32" s="17">
        <v>0</v>
      </c>
      <c r="AB32" s="18">
        <v>0</v>
      </c>
    </row>
    <row r="33" spans="1:28" s="11" customFormat="1" ht="12.75" x14ac:dyDescent="0.25">
      <c r="A33" s="72" t="s">
        <v>96</v>
      </c>
      <c r="B33" s="72" t="s">
        <v>97</v>
      </c>
      <c r="C33" s="73" t="s">
        <v>113</v>
      </c>
      <c r="D33" s="73"/>
      <c r="E33" s="58"/>
      <c r="F33" s="92">
        <v>0.69674000000000003</v>
      </c>
      <c r="G33" s="84"/>
      <c r="H33" s="17"/>
      <c r="I33" s="17">
        <v>0</v>
      </c>
      <c r="J33" s="86"/>
      <c r="K33" s="17"/>
      <c r="L33" s="17">
        <v>0</v>
      </c>
      <c r="M33" s="17"/>
      <c r="N33" s="17">
        <v>3</v>
      </c>
      <c r="O33" s="17"/>
      <c r="P33" s="17">
        <v>0</v>
      </c>
      <c r="Q33" s="17"/>
      <c r="R33" s="17">
        <v>0</v>
      </c>
      <c r="S33" s="17"/>
      <c r="T33" s="17">
        <v>0</v>
      </c>
      <c r="U33" s="17"/>
      <c r="V33" s="17">
        <v>3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8">
        <v>0</v>
      </c>
    </row>
    <row r="34" spans="1:28" s="11" customFormat="1" ht="12.75" x14ac:dyDescent="0.25">
      <c r="A34" s="72" t="s">
        <v>96</v>
      </c>
      <c r="B34" s="72" t="s">
        <v>97</v>
      </c>
      <c r="C34" s="73" t="s">
        <v>113</v>
      </c>
      <c r="D34" s="73"/>
      <c r="E34" s="58"/>
      <c r="F34" s="92">
        <v>4.7366799999999998</v>
      </c>
      <c r="G34" s="84"/>
      <c r="H34" s="17"/>
      <c r="I34" s="17"/>
      <c r="J34" s="86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</row>
    <row r="35" spans="1:28" s="11" customFormat="1" ht="12.75" x14ac:dyDescent="0.25">
      <c r="A35" s="72" t="s">
        <v>96</v>
      </c>
      <c r="B35" s="72" t="s">
        <v>97</v>
      </c>
      <c r="C35" s="73" t="s">
        <v>113</v>
      </c>
      <c r="D35" s="73"/>
      <c r="E35" s="58"/>
      <c r="F35" s="92">
        <v>44.050739999999998</v>
      </c>
      <c r="G35" s="84"/>
      <c r="H35" s="17"/>
      <c r="I35" s="17">
        <v>0</v>
      </c>
      <c r="J35" s="86"/>
      <c r="K35" s="17"/>
      <c r="L35" s="17">
        <v>0</v>
      </c>
      <c r="M35" s="17"/>
      <c r="N35" s="17">
        <v>1</v>
      </c>
      <c r="O35" s="17"/>
      <c r="P35" s="17">
        <v>0</v>
      </c>
      <c r="Q35" s="17"/>
      <c r="R35" s="17">
        <v>0</v>
      </c>
      <c r="S35" s="17"/>
      <c r="T35" s="17">
        <v>0</v>
      </c>
      <c r="U35" s="17"/>
      <c r="V35" s="17">
        <v>1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8">
        <v>0</v>
      </c>
    </row>
    <row r="36" spans="1:28" s="11" customFormat="1" ht="12.75" x14ac:dyDescent="0.25">
      <c r="A36" s="72" t="s">
        <v>81</v>
      </c>
      <c r="B36" s="72" t="s">
        <v>81</v>
      </c>
      <c r="C36" s="73" t="s">
        <v>82</v>
      </c>
      <c r="D36" s="73"/>
      <c r="E36" s="58"/>
      <c r="F36" s="92">
        <v>5631.384</v>
      </c>
      <c r="G36" s="84"/>
      <c r="H36" s="17"/>
      <c r="I36" s="17">
        <v>350</v>
      </c>
      <c r="J36" s="86"/>
      <c r="K36" s="17"/>
      <c r="L36" s="17">
        <v>0</v>
      </c>
      <c r="M36" s="17"/>
      <c r="N36" s="17">
        <v>1</v>
      </c>
      <c r="O36" s="17"/>
      <c r="P36" s="17">
        <v>0</v>
      </c>
      <c r="Q36" s="17"/>
      <c r="R36" s="17">
        <v>2</v>
      </c>
      <c r="S36" s="17"/>
      <c r="T36" s="17">
        <v>0</v>
      </c>
      <c r="U36" s="17"/>
      <c r="V36" s="17">
        <v>5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</row>
    <row r="37" spans="1:28" s="11" customFormat="1" ht="12.75" x14ac:dyDescent="0.25">
      <c r="A37" s="72" t="s">
        <v>81</v>
      </c>
      <c r="B37" s="72" t="s">
        <v>81</v>
      </c>
      <c r="C37" s="73" t="s">
        <v>84</v>
      </c>
      <c r="D37" s="73" t="s">
        <v>32</v>
      </c>
      <c r="E37" s="58"/>
      <c r="F37" s="92">
        <v>986.35699999999997</v>
      </c>
      <c r="G37" s="84"/>
      <c r="H37" s="17"/>
      <c r="I37" s="17">
        <v>137</v>
      </c>
      <c r="J37" s="86"/>
      <c r="K37" s="17"/>
      <c r="L37" s="17">
        <v>0</v>
      </c>
      <c r="M37" s="17"/>
      <c r="N37" s="17">
        <v>4</v>
      </c>
      <c r="O37" s="17"/>
      <c r="P37" s="17">
        <v>2</v>
      </c>
      <c r="Q37" s="17"/>
      <c r="R37" s="17">
        <v>4</v>
      </c>
      <c r="S37" s="17"/>
      <c r="T37" s="17">
        <v>1</v>
      </c>
      <c r="U37" s="17"/>
      <c r="V37" s="17">
        <v>2</v>
      </c>
      <c r="W37" s="17">
        <v>0</v>
      </c>
      <c r="X37" s="17">
        <v>0</v>
      </c>
      <c r="Y37" s="17">
        <v>0</v>
      </c>
      <c r="Z37" s="17">
        <v>2</v>
      </c>
      <c r="AA37" s="17">
        <v>0</v>
      </c>
      <c r="AB37" s="17">
        <v>0</v>
      </c>
    </row>
    <row r="38" spans="1:28" s="11" customFormat="1" ht="12.75" x14ac:dyDescent="0.25">
      <c r="A38" s="72" t="s">
        <v>81</v>
      </c>
      <c r="B38" s="72" t="s">
        <v>85</v>
      </c>
      <c r="C38" s="73" t="s">
        <v>86</v>
      </c>
      <c r="D38" s="73" t="s">
        <v>32</v>
      </c>
      <c r="E38" s="58"/>
      <c r="F38" s="92">
        <v>882.23199999999997</v>
      </c>
      <c r="G38" s="84"/>
      <c r="H38" s="17"/>
      <c r="I38" s="17">
        <v>0</v>
      </c>
      <c r="J38" s="86"/>
      <c r="K38" s="17"/>
      <c r="L38" s="17">
        <v>1</v>
      </c>
      <c r="M38" s="17"/>
      <c r="N38" s="17">
        <v>0</v>
      </c>
      <c r="O38" s="17"/>
      <c r="P38" s="17">
        <v>2</v>
      </c>
      <c r="Q38" s="17"/>
      <c r="R38" s="17">
        <v>0</v>
      </c>
      <c r="S38" s="17"/>
      <c r="T38" s="17">
        <v>0</v>
      </c>
      <c r="U38" s="17"/>
      <c r="V38" s="17">
        <v>0</v>
      </c>
      <c r="W38" s="17">
        <v>0</v>
      </c>
      <c r="X38" s="17">
        <v>0</v>
      </c>
      <c r="Y38" s="17">
        <v>0</v>
      </c>
      <c r="Z38" s="17">
        <v>1</v>
      </c>
      <c r="AA38" s="17">
        <v>0</v>
      </c>
      <c r="AB38" s="17">
        <v>0</v>
      </c>
    </row>
    <row r="39" spans="1:28" s="11" customFormat="1" ht="12.75" x14ac:dyDescent="0.25">
      <c r="A39" s="72" t="s">
        <v>81</v>
      </c>
      <c r="B39" s="72" t="s">
        <v>87</v>
      </c>
      <c r="C39" s="73" t="s">
        <v>94</v>
      </c>
      <c r="D39" s="73" t="s">
        <v>32</v>
      </c>
      <c r="E39" s="58"/>
      <c r="F39" s="92">
        <v>190</v>
      </c>
      <c r="G39" s="84"/>
      <c r="H39" s="17"/>
      <c r="I39" s="17">
        <v>0</v>
      </c>
      <c r="J39" s="86"/>
      <c r="K39" s="17"/>
      <c r="L39" s="17"/>
      <c r="M39" s="17"/>
      <c r="N39" s="17">
        <v>0</v>
      </c>
      <c r="O39" s="17"/>
      <c r="P39" s="17">
        <v>0</v>
      </c>
      <c r="Q39" s="17"/>
      <c r="R39" s="17"/>
      <c r="S39" s="17"/>
      <c r="T39" s="17">
        <v>0</v>
      </c>
      <c r="U39" s="17"/>
      <c r="V39" s="17"/>
      <c r="W39" s="17"/>
      <c r="X39" s="17"/>
      <c r="Y39" s="17"/>
      <c r="Z39" s="17"/>
      <c r="AA39" s="17"/>
      <c r="AB39" s="18"/>
    </row>
    <row r="40" spans="1:28" s="11" customFormat="1" ht="12.75" x14ac:dyDescent="0.25">
      <c r="A40" s="72" t="s">
        <v>81</v>
      </c>
      <c r="B40" s="72" t="s">
        <v>89</v>
      </c>
      <c r="C40" s="73" t="s">
        <v>90</v>
      </c>
      <c r="D40" s="73" t="s">
        <v>24</v>
      </c>
      <c r="E40" s="58"/>
      <c r="F40" s="92">
        <f>1576.263</f>
        <v>1576.2629999999999</v>
      </c>
      <c r="G40" s="84"/>
      <c r="H40" s="17"/>
      <c r="I40" s="17">
        <v>761.4</v>
      </c>
      <c r="J40" s="86"/>
      <c r="K40" s="17"/>
      <c r="L40" s="17">
        <v>0</v>
      </c>
      <c r="M40" s="17"/>
      <c r="N40" s="17">
        <v>0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8"/>
    </row>
    <row r="41" spans="1:28" s="11" customFormat="1" ht="12.75" x14ac:dyDescent="0.25">
      <c r="A41" s="72" t="s">
        <v>81</v>
      </c>
      <c r="B41" s="72" t="s">
        <v>89</v>
      </c>
      <c r="C41" s="73" t="s">
        <v>90</v>
      </c>
      <c r="D41" s="73" t="s">
        <v>29</v>
      </c>
      <c r="E41" s="58"/>
      <c r="F41" s="92">
        <f>543.787</f>
        <v>543.78700000000003</v>
      </c>
      <c r="G41" s="84"/>
      <c r="H41" s="17"/>
      <c r="I41" s="17">
        <f>1319*0+2375</f>
        <v>2375</v>
      </c>
      <c r="J41" s="86"/>
      <c r="K41" s="17"/>
      <c r="L41" s="17"/>
      <c r="M41" s="17"/>
      <c r="N41" s="17" t="s">
        <v>95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8"/>
    </row>
    <row r="42" spans="1:28" s="11" customFormat="1" ht="12.75" x14ac:dyDescent="0.25">
      <c r="A42" s="72" t="s">
        <v>34</v>
      </c>
      <c r="B42" s="72" t="s">
        <v>34</v>
      </c>
      <c r="C42" s="73" t="s">
        <v>46</v>
      </c>
      <c r="D42" s="73"/>
      <c r="E42" s="58"/>
      <c r="F42" s="92">
        <v>6887.93</v>
      </c>
      <c r="G42" s="84"/>
      <c r="H42" s="17"/>
      <c r="I42" s="17">
        <v>1064</v>
      </c>
      <c r="J42" s="86"/>
      <c r="K42" s="17"/>
      <c r="L42" s="17">
        <v>0</v>
      </c>
      <c r="M42" s="17"/>
      <c r="N42" s="17">
        <v>0</v>
      </c>
      <c r="O42" s="17"/>
      <c r="P42" s="17">
        <v>0</v>
      </c>
      <c r="Q42" s="17"/>
      <c r="R42" s="17">
        <v>0</v>
      </c>
      <c r="S42" s="17"/>
      <c r="T42" s="17">
        <v>0</v>
      </c>
      <c r="U42" s="17"/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8">
        <v>0</v>
      </c>
    </row>
    <row r="43" spans="1:28" s="11" customFormat="1" ht="12.75" x14ac:dyDescent="0.25">
      <c r="A43" s="72" t="s">
        <v>56</v>
      </c>
      <c r="B43" s="72" t="s">
        <v>56</v>
      </c>
      <c r="C43" s="73" t="s">
        <v>63</v>
      </c>
      <c r="D43" s="73" t="s">
        <v>24</v>
      </c>
      <c r="E43" s="58"/>
      <c r="F43" s="92">
        <v>49.555999999999997</v>
      </c>
      <c r="G43" s="84"/>
      <c r="H43" s="17"/>
      <c r="I43" s="17">
        <v>0</v>
      </c>
      <c r="J43" s="86"/>
      <c r="K43" s="17"/>
      <c r="L43" s="17">
        <v>0</v>
      </c>
      <c r="M43" s="17"/>
      <c r="N43" s="17">
        <v>0</v>
      </c>
      <c r="O43" s="17"/>
      <c r="P43" s="17">
        <v>0</v>
      </c>
      <c r="Q43" s="17"/>
      <c r="R43" s="17">
        <v>0</v>
      </c>
      <c r="S43" s="17"/>
      <c r="T43" s="17">
        <v>1</v>
      </c>
      <c r="U43" s="17"/>
      <c r="V43" s="17">
        <v>0</v>
      </c>
      <c r="W43" s="17"/>
      <c r="X43" s="17">
        <v>0</v>
      </c>
      <c r="Y43" s="17"/>
      <c r="Z43" s="17">
        <v>0</v>
      </c>
      <c r="AA43" s="17"/>
      <c r="AB43" s="18">
        <v>0</v>
      </c>
    </row>
    <row r="44" spans="1:28" s="11" customFormat="1" ht="12.75" x14ac:dyDescent="0.25">
      <c r="A44" s="72" t="s">
        <v>56</v>
      </c>
      <c r="B44" s="72" t="s">
        <v>56</v>
      </c>
      <c r="C44" s="73" t="s">
        <v>63</v>
      </c>
      <c r="D44" s="73" t="s">
        <v>28</v>
      </c>
      <c r="E44" s="58"/>
      <c r="F44" s="92">
        <v>600.67700000000002</v>
      </c>
      <c r="G44" s="84"/>
      <c r="H44" s="17"/>
      <c r="I44" s="17">
        <v>272</v>
      </c>
      <c r="J44" s="86"/>
      <c r="K44" s="17"/>
      <c r="L44" s="17">
        <v>0</v>
      </c>
      <c r="M44" s="17"/>
      <c r="N44" s="17">
        <v>2</v>
      </c>
      <c r="O44" s="17"/>
      <c r="P44" s="17">
        <v>0</v>
      </c>
      <c r="Q44" s="17"/>
      <c r="R44" s="17">
        <v>0</v>
      </c>
      <c r="S44" s="17"/>
      <c r="T44" s="17"/>
      <c r="U44" s="17"/>
      <c r="V44" s="17"/>
      <c r="W44" s="17"/>
      <c r="X44" s="17">
        <v>0</v>
      </c>
      <c r="Y44" s="17"/>
      <c r="Z44" s="17">
        <v>0</v>
      </c>
      <c r="AA44" s="17"/>
      <c r="AB44" s="18">
        <v>0</v>
      </c>
    </row>
    <row r="45" spans="1:28" s="11" customFormat="1" ht="12.75" x14ac:dyDescent="0.25">
      <c r="A45" s="72" t="s">
        <v>56</v>
      </c>
      <c r="B45" s="72" t="s">
        <v>56</v>
      </c>
      <c r="C45" s="73" t="s">
        <v>63</v>
      </c>
      <c r="D45" s="73" t="s">
        <v>29</v>
      </c>
      <c r="E45" s="58"/>
      <c r="F45" s="92">
        <v>567.48099999999999</v>
      </c>
      <c r="G45" s="84"/>
      <c r="H45" s="17"/>
      <c r="I45" s="17">
        <v>1272.3699999999999</v>
      </c>
      <c r="J45" s="86"/>
      <c r="K45" s="17"/>
      <c r="L45" s="17">
        <v>0</v>
      </c>
      <c r="M45" s="17"/>
      <c r="N45" s="17">
        <v>0</v>
      </c>
      <c r="O45" s="17"/>
      <c r="P45" s="17">
        <v>0</v>
      </c>
      <c r="Q45" s="17"/>
      <c r="R45" s="17">
        <v>0</v>
      </c>
      <c r="S45" s="17"/>
      <c r="T45" s="17">
        <v>0</v>
      </c>
      <c r="U45" s="17"/>
      <c r="V45" s="17">
        <v>0</v>
      </c>
      <c r="W45" s="17"/>
      <c r="X45" s="17">
        <v>0</v>
      </c>
      <c r="Y45" s="17"/>
      <c r="Z45" s="17">
        <v>0</v>
      </c>
      <c r="AA45" s="17"/>
      <c r="AB45" s="18">
        <v>0</v>
      </c>
    </row>
    <row r="46" spans="1:28" s="11" customFormat="1" ht="12.75" x14ac:dyDescent="0.25">
      <c r="A46" s="72" t="s">
        <v>56</v>
      </c>
      <c r="B46" s="72" t="s">
        <v>64</v>
      </c>
      <c r="C46" s="73" t="s">
        <v>65</v>
      </c>
      <c r="D46" s="73" t="s">
        <v>29</v>
      </c>
      <c r="E46" s="58"/>
      <c r="F46" s="92">
        <v>30.24</v>
      </c>
      <c r="G46" s="84"/>
      <c r="H46" s="17"/>
      <c r="I46" s="17">
        <v>270</v>
      </c>
      <c r="J46" s="86"/>
      <c r="K46" s="17"/>
      <c r="L46" s="17">
        <v>0</v>
      </c>
      <c r="M46" s="17"/>
      <c r="N46" s="17">
        <v>0</v>
      </c>
      <c r="O46" s="17"/>
      <c r="P46" s="17">
        <v>0</v>
      </c>
      <c r="Q46" s="17"/>
      <c r="R46" s="17">
        <v>0</v>
      </c>
      <c r="S46" s="17"/>
      <c r="T46" s="17">
        <v>0</v>
      </c>
      <c r="U46" s="17"/>
      <c r="V46" s="17">
        <v>0</v>
      </c>
      <c r="W46" s="17"/>
      <c r="X46" s="17">
        <v>0</v>
      </c>
      <c r="Y46" s="17"/>
      <c r="Z46" s="17">
        <v>0</v>
      </c>
      <c r="AA46" s="17"/>
      <c r="AB46" s="18">
        <v>0</v>
      </c>
    </row>
    <row r="47" spans="1:28" s="11" customFormat="1" ht="12.75" x14ac:dyDescent="0.25">
      <c r="A47" s="72" t="s">
        <v>56</v>
      </c>
      <c r="B47" s="72" t="s">
        <v>59</v>
      </c>
      <c r="C47" s="73" t="s">
        <v>60</v>
      </c>
      <c r="D47" s="73" t="s">
        <v>28</v>
      </c>
      <c r="E47" s="58"/>
      <c r="F47" s="92">
        <v>166.52699999999999</v>
      </c>
      <c r="G47" s="84"/>
      <c r="H47" s="17"/>
      <c r="I47" s="17">
        <v>201</v>
      </c>
      <c r="J47" s="86"/>
      <c r="K47" s="17"/>
      <c r="L47" s="17">
        <v>1</v>
      </c>
      <c r="M47" s="17"/>
      <c r="N47" s="17">
        <v>0</v>
      </c>
      <c r="O47" s="17"/>
      <c r="P47" s="17">
        <v>0</v>
      </c>
      <c r="Q47" s="17"/>
      <c r="R47" s="17">
        <v>0</v>
      </c>
      <c r="S47" s="17"/>
      <c r="T47" s="17">
        <v>0</v>
      </c>
      <c r="U47" s="17"/>
      <c r="V47" s="17">
        <v>0</v>
      </c>
      <c r="W47" s="17"/>
      <c r="X47" s="17">
        <v>0</v>
      </c>
      <c r="Y47" s="17"/>
      <c r="Z47" s="17">
        <v>0</v>
      </c>
      <c r="AA47" s="17"/>
      <c r="AB47" s="18">
        <v>0</v>
      </c>
    </row>
    <row r="48" spans="1:28" s="11" customFormat="1" ht="12.75" x14ac:dyDescent="0.25">
      <c r="A48" s="72" t="s">
        <v>56</v>
      </c>
      <c r="B48" s="72" t="s">
        <v>59</v>
      </c>
      <c r="C48" s="73" t="s">
        <v>60</v>
      </c>
      <c r="D48" s="73" t="s">
        <v>24</v>
      </c>
      <c r="E48" s="58"/>
      <c r="F48" s="92">
        <v>71.864999999999995</v>
      </c>
      <c r="G48" s="84"/>
      <c r="H48" s="17"/>
      <c r="I48" s="17">
        <v>0</v>
      </c>
      <c r="J48" s="86"/>
      <c r="K48" s="17"/>
      <c r="L48" s="17">
        <v>0</v>
      </c>
      <c r="M48" s="17"/>
      <c r="N48" s="17">
        <v>1</v>
      </c>
      <c r="O48" s="17"/>
      <c r="P48" s="17">
        <v>0</v>
      </c>
      <c r="Q48" s="17"/>
      <c r="R48" s="17">
        <v>5</v>
      </c>
      <c r="S48" s="17"/>
      <c r="T48" s="17">
        <v>4</v>
      </c>
      <c r="U48" s="17"/>
      <c r="V48" s="17">
        <v>0</v>
      </c>
      <c r="W48" s="17"/>
      <c r="X48" s="17">
        <v>0</v>
      </c>
      <c r="Y48" s="17"/>
      <c r="Z48" s="17">
        <v>1</v>
      </c>
      <c r="AA48" s="17"/>
      <c r="AB48" s="18">
        <v>0</v>
      </c>
    </row>
    <row r="49" spans="1:28" s="11" customFormat="1" ht="12.75" x14ac:dyDescent="0.25">
      <c r="A49" s="72" t="s">
        <v>56</v>
      </c>
      <c r="B49" s="72" t="s">
        <v>59</v>
      </c>
      <c r="C49" s="73" t="s">
        <v>60</v>
      </c>
      <c r="D49" s="73" t="s">
        <v>29</v>
      </c>
      <c r="E49" s="58"/>
      <c r="F49" s="92">
        <v>16.68</v>
      </c>
      <c r="G49" s="84"/>
      <c r="H49" s="17"/>
      <c r="I49" s="17">
        <v>78</v>
      </c>
      <c r="J49" s="86"/>
      <c r="K49" s="17"/>
      <c r="L49" s="17">
        <v>0</v>
      </c>
      <c r="M49" s="17"/>
      <c r="N49" s="17">
        <v>0</v>
      </c>
      <c r="O49" s="17"/>
      <c r="P49" s="17">
        <v>0</v>
      </c>
      <c r="Q49" s="17"/>
      <c r="R49" s="17">
        <v>0</v>
      </c>
      <c r="S49" s="17"/>
      <c r="T49" s="17">
        <v>0</v>
      </c>
      <c r="U49" s="17"/>
      <c r="V49" s="17">
        <v>0</v>
      </c>
      <c r="W49" s="17"/>
      <c r="X49" s="17">
        <v>0</v>
      </c>
      <c r="Y49" s="17"/>
      <c r="Z49" s="17">
        <v>0</v>
      </c>
      <c r="AA49" s="17"/>
      <c r="AB49" s="18">
        <v>0</v>
      </c>
    </row>
    <row r="50" spans="1:28" s="11" customFormat="1" ht="12.75" x14ac:dyDescent="0.25">
      <c r="A50" s="72" t="s">
        <v>56</v>
      </c>
      <c r="B50" s="72" t="s">
        <v>61</v>
      </c>
      <c r="C50" s="73" t="s">
        <v>62</v>
      </c>
      <c r="D50" s="73" t="s">
        <v>26</v>
      </c>
      <c r="E50" s="58"/>
      <c r="F50" s="92">
        <v>27.271000000000001</v>
      </c>
      <c r="G50" s="84"/>
      <c r="H50" s="17"/>
      <c r="I50" s="17">
        <v>0</v>
      </c>
      <c r="J50" s="86"/>
      <c r="K50" s="17"/>
      <c r="L50" s="17">
        <v>0</v>
      </c>
      <c r="M50" s="17"/>
      <c r="N50" s="17">
        <v>0</v>
      </c>
      <c r="O50" s="17"/>
      <c r="P50" s="17">
        <v>0</v>
      </c>
      <c r="Q50" s="17"/>
      <c r="R50" s="17">
        <v>0</v>
      </c>
      <c r="S50" s="17"/>
      <c r="T50" s="17">
        <v>0</v>
      </c>
      <c r="U50" s="17"/>
      <c r="V50" s="17">
        <v>0</v>
      </c>
      <c r="W50" s="17"/>
      <c r="X50" s="17">
        <v>0</v>
      </c>
      <c r="Y50" s="17"/>
      <c r="Z50" s="17">
        <v>0</v>
      </c>
      <c r="AA50" s="17"/>
      <c r="AB50" s="18">
        <v>0</v>
      </c>
    </row>
    <row r="51" spans="1:28" s="11" customFormat="1" ht="12.75" x14ac:dyDescent="0.25">
      <c r="A51" s="72" t="s">
        <v>56</v>
      </c>
      <c r="B51" s="72" t="s">
        <v>61</v>
      </c>
      <c r="C51" s="73" t="s">
        <v>44</v>
      </c>
      <c r="D51" s="73" t="s">
        <v>29</v>
      </c>
      <c r="E51" s="58"/>
      <c r="F51" s="92">
        <v>21.295999999999999</v>
      </c>
      <c r="G51" s="84"/>
      <c r="H51" s="17"/>
      <c r="I51" s="17">
        <v>157</v>
      </c>
      <c r="J51" s="86"/>
      <c r="K51" s="17"/>
      <c r="L51" s="17">
        <v>0</v>
      </c>
      <c r="M51" s="17"/>
      <c r="N51" s="17">
        <v>0</v>
      </c>
      <c r="O51" s="17"/>
      <c r="P51" s="17">
        <v>0</v>
      </c>
      <c r="Q51" s="17"/>
      <c r="R51" s="17">
        <v>0</v>
      </c>
      <c r="S51" s="17"/>
      <c r="T51" s="17">
        <v>0</v>
      </c>
      <c r="U51" s="17"/>
      <c r="V51" s="17">
        <v>0</v>
      </c>
      <c r="W51" s="17"/>
      <c r="X51" s="17">
        <v>0</v>
      </c>
      <c r="Y51" s="17"/>
      <c r="Z51" s="17">
        <v>0</v>
      </c>
      <c r="AA51" s="17"/>
      <c r="AB51" s="18">
        <v>0</v>
      </c>
    </row>
    <row r="52" spans="1:28" s="11" customFormat="1" ht="12.75" x14ac:dyDescent="0.25">
      <c r="A52" s="72" t="s">
        <v>201</v>
      </c>
      <c r="B52" s="72" t="s">
        <v>212</v>
      </c>
      <c r="C52" s="73" t="s">
        <v>213</v>
      </c>
      <c r="D52" s="73" t="s">
        <v>211</v>
      </c>
      <c r="E52" s="58"/>
      <c r="F52" s="92">
        <v>1.038</v>
      </c>
      <c r="G52" s="84"/>
      <c r="H52" s="17"/>
      <c r="I52" s="17">
        <v>0</v>
      </c>
      <c r="J52" s="86"/>
      <c r="K52" s="17"/>
      <c r="L52" s="17">
        <v>0</v>
      </c>
      <c r="M52" s="17"/>
      <c r="N52" s="17">
        <v>0</v>
      </c>
      <c r="O52" s="17"/>
      <c r="P52" s="17">
        <v>0</v>
      </c>
      <c r="Q52" s="17"/>
      <c r="R52" s="17">
        <v>0</v>
      </c>
      <c r="S52" s="17"/>
      <c r="T52" s="17">
        <v>0</v>
      </c>
      <c r="U52" s="17"/>
      <c r="V52" s="17">
        <v>1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8">
        <v>0</v>
      </c>
    </row>
    <row r="53" spans="1:28" s="11" customFormat="1" ht="12.75" x14ac:dyDescent="0.25">
      <c r="A53" s="72" t="s">
        <v>201</v>
      </c>
      <c r="B53" s="72" t="s">
        <v>210</v>
      </c>
      <c r="C53" s="73" t="s">
        <v>213</v>
      </c>
      <c r="D53" s="73" t="s">
        <v>29</v>
      </c>
      <c r="E53" s="58"/>
      <c r="F53" s="92">
        <v>868</v>
      </c>
      <c r="G53" s="84"/>
      <c r="H53" s="17"/>
      <c r="I53" s="17">
        <v>824</v>
      </c>
      <c r="J53" s="86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8"/>
    </row>
    <row r="54" spans="1:28" s="11" customFormat="1" ht="12.75" x14ac:dyDescent="0.25">
      <c r="A54" s="72" t="s">
        <v>201</v>
      </c>
      <c r="B54" s="72" t="s">
        <v>210</v>
      </c>
      <c r="C54" s="73" t="s">
        <v>213</v>
      </c>
      <c r="D54" s="73" t="s">
        <v>211</v>
      </c>
      <c r="E54" s="58"/>
      <c r="F54" s="92">
        <v>1731</v>
      </c>
      <c r="G54" s="84"/>
      <c r="H54" s="17"/>
      <c r="I54" s="17"/>
      <c r="J54" s="86"/>
      <c r="K54" s="17"/>
      <c r="L54" s="17"/>
      <c r="M54" s="17"/>
      <c r="N54" s="17">
        <v>5</v>
      </c>
      <c r="O54" s="17"/>
      <c r="P54" s="17"/>
      <c r="Q54" s="17"/>
      <c r="R54" s="17">
        <v>18</v>
      </c>
      <c r="S54" s="17"/>
      <c r="T54" s="17"/>
      <c r="U54" s="17"/>
      <c r="V54" s="17">
        <v>27</v>
      </c>
      <c r="W54" s="17"/>
      <c r="X54" s="17"/>
      <c r="Y54" s="17"/>
      <c r="Z54" s="17"/>
      <c r="AA54" s="17"/>
      <c r="AB54" s="18">
        <v>1</v>
      </c>
    </row>
    <row r="55" spans="1:28" s="11" customFormat="1" ht="12.75" x14ac:dyDescent="0.25">
      <c r="A55" s="72" t="s">
        <v>201</v>
      </c>
      <c r="B55" s="72" t="s">
        <v>212</v>
      </c>
      <c r="C55" s="73" t="s">
        <v>198</v>
      </c>
      <c r="D55" s="73" t="s">
        <v>211</v>
      </c>
      <c r="E55" s="58"/>
      <c r="F55" s="92">
        <v>437.96600000000001</v>
      </c>
      <c r="G55" s="84"/>
      <c r="H55" s="17"/>
      <c r="I55" s="17">
        <v>179.4</v>
      </c>
      <c r="J55" s="86"/>
      <c r="K55" s="17"/>
      <c r="L55" s="17">
        <v>0</v>
      </c>
      <c r="M55" s="17"/>
      <c r="N55" s="17">
        <v>10</v>
      </c>
      <c r="O55" s="17"/>
      <c r="P55" s="17">
        <v>0</v>
      </c>
      <c r="Q55" s="17"/>
      <c r="R55" s="17">
        <v>2</v>
      </c>
      <c r="S55" s="17"/>
      <c r="T55" s="17">
        <v>0</v>
      </c>
      <c r="U55" s="17"/>
      <c r="V55" s="17">
        <v>15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8">
        <v>7</v>
      </c>
    </row>
    <row r="56" spans="1:28" s="11" customFormat="1" ht="12.75" x14ac:dyDescent="0.25">
      <c r="A56" s="72" t="s">
        <v>201</v>
      </c>
      <c r="B56" s="72" t="s">
        <v>212</v>
      </c>
      <c r="C56" s="73" t="s">
        <v>199</v>
      </c>
      <c r="D56" s="73" t="s">
        <v>211</v>
      </c>
      <c r="E56" s="58"/>
      <c r="F56" s="92">
        <v>147.03699999999998</v>
      </c>
      <c r="G56" s="84"/>
      <c r="H56" s="17"/>
      <c r="I56" s="17">
        <v>101.5</v>
      </c>
      <c r="J56" s="86"/>
      <c r="K56" s="17"/>
      <c r="L56" s="17">
        <v>0</v>
      </c>
      <c r="M56" s="17"/>
      <c r="N56" s="17">
        <v>1</v>
      </c>
      <c r="O56" s="17"/>
      <c r="P56" s="17">
        <v>0</v>
      </c>
      <c r="Q56" s="17"/>
      <c r="R56" s="17">
        <v>0</v>
      </c>
      <c r="S56" s="17"/>
      <c r="T56" s="17">
        <v>0</v>
      </c>
      <c r="U56" s="17"/>
      <c r="V56" s="17">
        <v>3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8">
        <v>0</v>
      </c>
    </row>
    <row r="57" spans="1:28" s="21" customFormat="1" ht="14.25" x14ac:dyDescent="0.25">
      <c r="A57" s="113" t="s">
        <v>9</v>
      </c>
      <c r="B57" s="114"/>
      <c r="C57" s="115"/>
      <c r="D57" s="74"/>
      <c r="E57" s="59"/>
      <c r="F57" s="93">
        <f>SUM(F7:F56)</f>
        <v>30915.629820000002</v>
      </c>
      <c r="G57" s="85"/>
      <c r="H57" s="20"/>
      <c r="I57" s="20">
        <f>SUM(I7:I56)</f>
        <v>13161.679999999998</v>
      </c>
      <c r="J57" s="87"/>
      <c r="K57" s="20"/>
      <c r="L57" s="20">
        <f>SUM(L7:L56)</f>
        <v>3</v>
      </c>
      <c r="M57" s="20"/>
      <c r="N57" s="20">
        <f>SUM(N7:N56)</f>
        <v>40</v>
      </c>
      <c r="O57" s="20"/>
      <c r="P57" s="20">
        <f>SUM(P7:P56)</f>
        <v>6</v>
      </c>
      <c r="Q57" s="20"/>
      <c r="R57" s="20">
        <f>SUM(R7:R56)</f>
        <v>33</v>
      </c>
      <c r="S57" s="20"/>
      <c r="T57" s="20">
        <f>SUM(T7:T56)</f>
        <v>14</v>
      </c>
      <c r="U57" s="20"/>
      <c r="V57" s="20">
        <f t="shared" ref="V57:AB57" si="0">SUM(V7:V56)</f>
        <v>67</v>
      </c>
      <c r="W57" s="20">
        <f t="shared" si="0"/>
        <v>0</v>
      </c>
      <c r="X57" s="20">
        <f t="shared" si="0"/>
        <v>0</v>
      </c>
      <c r="Y57" s="20">
        <f t="shared" si="0"/>
        <v>0</v>
      </c>
      <c r="Z57" s="20">
        <f t="shared" si="0"/>
        <v>5</v>
      </c>
      <c r="AA57" s="20">
        <f t="shared" si="0"/>
        <v>0</v>
      </c>
      <c r="AB57" s="20">
        <f t="shared" si="0"/>
        <v>10</v>
      </c>
    </row>
    <row r="59" spans="1:28" s="13" customFormat="1" x14ac:dyDescent="0.25">
      <c r="A59" s="14"/>
      <c r="B59" s="14" t="s">
        <v>24</v>
      </c>
      <c r="C59" s="14" t="s">
        <v>25</v>
      </c>
      <c r="D59" s="14"/>
      <c r="E59" s="60"/>
    </row>
    <row r="60" spans="1:28" s="13" customFormat="1" x14ac:dyDescent="0.25">
      <c r="A60" s="14"/>
      <c r="B60" s="14" t="s">
        <v>26</v>
      </c>
      <c r="C60" s="14" t="s">
        <v>27</v>
      </c>
      <c r="D60" s="14"/>
      <c r="E60" s="60"/>
    </row>
    <row r="61" spans="1:28" s="13" customFormat="1" x14ac:dyDescent="0.25">
      <c r="A61" s="14"/>
      <c r="B61" s="14" t="s">
        <v>28</v>
      </c>
      <c r="C61" s="14" t="s">
        <v>31</v>
      </c>
      <c r="D61" s="14"/>
      <c r="E61" s="60"/>
    </row>
    <row r="62" spans="1:28" s="13" customFormat="1" x14ac:dyDescent="0.25">
      <c r="A62" s="14"/>
      <c r="B62" s="14" t="s">
        <v>29</v>
      </c>
      <c r="C62" s="14" t="s">
        <v>30</v>
      </c>
      <c r="D62" s="14"/>
      <c r="E62" s="60"/>
    </row>
    <row r="63" spans="1:28" s="15" customFormat="1" x14ac:dyDescent="0.25">
      <c r="A63" s="14"/>
      <c r="B63" s="14"/>
      <c r="C63" s="14"/>
      <c r="D63" s="14"/>
      <c r="E63" s="61"/>
    </row>
    <row r="64" spans="1:28" s="15" customFormat="1" x14ac:dyDescent="0.25">
      <c r="A64" s="14"/>
      <c r="B64" s="14"/>
      <c r="C64" s="14"/>
      <c r="D64" s="14"/>
      <c r="E64" s="61"/>
    </row>
    <row r="65" spans="1:5" s="15" customFormat="1" x14ac:dyDescent="0.25">
      <c r="A65" s="14"/>
      <c r="B65" s="14"/>
      <c r="C65" s="14"/>
      <c r="D65" s="14"/>
      <c r="E65" s="61"/>
    </row>
    <row r="66" spans="1:5" s="15" customFormat="1" x14ac:dyDescent="0.25">
      <c r="A66" s="14"/>
      <c r="B66" s="14"/>
      <c r="C66" s="14"/>
      <c r="D66" s="14"/>
      <c r="E66" s="61"/>
    </row>
    <row r="67" spans="1:5" s="15" customFormat="1" x14ac:dyDescent="0.25">
      <c r="A67" s="14"/>
      <c r="B67" s="14"/>
      <c r="C67" s="14"/>
      <c r="D67" s="14"/>
      <c r="E67" s="61"/>
    </row>
  </sheetData>
  <autoFilter ref="A6:AB57"/>
  <mergeCells count="19">
    <mergeCell ref="A1:AB1"/>
    <mergeCell ref="H4:I4"/>
    <mergeCell ref="Y4:Z4"/>
    <mergeCell ref="H3:AB3"/>
    <mergeCell ref="K4:L4"/>
    <mergeCell ref="M4:N4"/>
    <mergeCell ref="O4:P4"/>
    <mergeCell ref="Q4:R4"/>
    <mergeCell ref="S4:T4"/>
    <mergeCell ref="U4:V4"/>
    <mergeCell ref="W4:X4"/>
    <mergeCell ref="G4:G5"/>
    <mergeCell ref="J4:J5"/>
    <mergeCell ref="AA4:AB4"/>
    <mergeCell ref="A57:C57"/>
    <mergeCell ref="D3:F4"/>
    <mergeCell ref="A3:A5"/>
    <mergeCell ref="B3:B5"/>
    <mergeCell ref="C3:C5"/>
  </mergeCells>
  <pageMargins left="0" right="0" top="0.16" bottom="0.16" header="0.15748031496062992" footer="0.15748031496062992"/>
  <pageSetup paperSize="9" scale="74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3"/>
  <sheetViews>
    <sheetView workbookViewId="0">
      <selection activeCell="D45" sqref="D45"/>
    </sheetView>
  </sheetViews>
  <sheetFormatPr defaultColWidth="9.140625" defaultRowHeight="15.75" x14ac:dyDescent="0.25"/>
  <cols>
    <col min="1" max="1" width="5.5703125" style="67" customWidth="1"/>
    <col min="2" max="2" width="7.5703125" style="67" customWidth="1"/>
    <col min="3" max="3" width="16" style="67" customWidth="1"/>
    <col min="4" max="4" width="24.5703125" style="67" customWidth="1"/>
    <col min="5" max="5" width="7.5703125" style="1" customWidth="1"/>
    <col min="6" max="6" width="7.7109375" style="1" customWidth="1"/>
    <col min="7" max="8" width="9.140625" style="1"/>
    <col min="9" max="12" width="6" style="1" customWidth="1"/>
    <col min="13" max="20" width="7.42578125" style="1" customWidth="1"/>
    <col min="21" max="16384" width="9.140625" style="1"/>
  </cols>
  <sheetData>
    <row r="1" spans="1:26" ht="16.5" customHeight="1" x14ac:dyDescent="0.25">
      <c r="A1" s="137" t="s">
        <v>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</row>
    <row r="2" spans="1:26" ht="6" customHeight="1" x14ac:dyDescent="0.25"/>
    <row r="3" spans="1:26" ht="16.5" customHeight="1" x14ac:dyDescent="0.25">
      <c r="A3" s="135" t="s">
        <v>0</v>
      </c>
      <c r="B3" s="135" t="s">
        <v>1</v>
      </c>
      <c r="C3" s="135" t="s">
        <v>2</v>
      </c>
      <c r="D3" s="135" t="s">
        <v>19</v>
      </c>
      <c r="E3" s="122" t="s">
        <v>14</v>
      </c>
      <c r="F3" s="122"/>
      <c r="G3" s="131" t="s">
        <v>20</v>
      </c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2"/>
    </row>
    <row r="4" spans="1:26" ht="47.25" customHeight="1" x14ac:dyDescent="0.25">
      <c r="A4" s="135"/>
      <c r="B4" s="135"/>
      <c r="C4" s="135"/>
      <c r="D4" s="135"/>
      <c r="E4" s="122"/>
      <c r="F4" s="122"/>
      <c r="G4" s="131" t="s">
        <v>11</v>
      </c>
      <c r="H4" s="132"/>
      <c r="I4" s="133" t="s">
        <v>5</v>
      </c>
      <c r="J4" s="134"/>
      <c r="K4" s="122" t="s">
        <v>6</v>
      </c>
      <c r="L4" s="122"/>
      <c r="M4" s="122" t="s">
        <v>17</v>
      </c>
      <c r="N4" s="122"/>
      <c r="O4" s="122" t="s">
        <v>18</v>
      </c>
      <c r="P4" s="122"/>
      <c r="Q4" s="122" t="s">
        <v>7</v>
      </c>
      <c r="R4" s="122"/>
      <c r="S4" s="122" t="s">
        <v>8</v>
      </c>
      <c r="T4" s="122"/>
      <c r="U4" s="122" t="s">
        <v>22</v>
      </c>
      <c r="V4" s="122"/>
      <c r="W4" s="122" t="s">
        <v>21</v>
      </c>
      <c r="X4" s="122"/>
      <c r="Y4" s="122" t="s">
        <v>23</v>
      </c>
      <c r="Z4" s="122"/>
    </row>
    <row r="5" spans="1:26" ht="16.5" customHeight="1" x14ac:dyDescent="0.25">
      <c r="A5" s="135"/>
      <c r="B5" s="135"/>
      <c r="C5" s="135"/>
      <c r="D5" s="135"/>
      <c r="E5" s="2" t="s">
        <v>3</v>
      </c>
      <c r="F5" s="2" t="s">
        <v>4</v>
      </c>
      <c r="G5" s="2" t="s">
        <v>3</v>
      </c>
      <c r="H5" s="2" t="s">
        <v>4</v>
      </c>
      <c r="I5" s="2" t="s">
        <v>3</v>
      </c>
      <c r="J5" s="2" t="s">
        <v>4</v>
      </c>
      <c r="K5" s="2" t="s">
        <v>3</v>
      </c>
      <c r="L5" s="2" t="s">
        <v>4</v>
      </c>
      <c r="M5" s="2" t="s">
        <v>3</v>
      </c>
      <c r="N5" s="2" t="s">
        <v>4</v>
      </c>
      <c r="O5" s="2" t="s">
        <v>3</v>
      </c>
      <c r="P5" s="2" t="s">
        <v>4</v>
      </c>
      <c r="Q5" s="2" t="s">
        <v>3</v>
      </c>
      <c r="R5" s="2" t="s">
        <v>4</v>
      </c>
      <c r="S5" s="2" t="s">
        <v>3</v>
      </c>
      <c r="T5" s="2" t="s">
        <v>4</v>
      </c>
      <c r="U5" s="5" t="s">
        <v>3</v>
      </c>
      <c r="V5" s="5" t="s">
        <v>4</v>
      </c>
      <c r="W5" s="5" t="s">
        <v>3</v>
      </c>
      <c r="X5" s="5" t="s">
        <v>4</v>
      </c>
      <c r="Y5" s="5" t="s">
        <v>3</v>
      </c>
      <c r="Z5" s="5" t="s">
        <v>4</v>
      </c>
    </row>
    <row r="6" spans="1:26" x14ac:dyDescent="0.25">
      <c r="A6" s="68">
        <v>1</v>
      </c>
      <c r="B6" s="68">
        <v>2</v>
      </c>
      <c r="C6" s="68">
        <v>3</v>
      </c>
      <c r="D6" s="68">
        <v>4</v>
      </c>
      <c r="E6" s="2">
        <v>5</v>
      </c>
      <c r="F6" s="2">
        <v>6</v>
      </c>
      <c r="G6" s="2">
        <v>8</v>
      </c>
      <c r="H6" s="2">
        <v>9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2">
        <v>16</v>
      </c>
      <c r="O6" s="2">
        <v>17</v>
      </c>
      <c r="P6" s="2">
        <v>18</v>
      </c>
      <c r="Q6" s="2">
        <v>19</v>
      </c>
      <c r="R6" s="2">
        <v>20</v>
      </c>
      <c r="S6" s="2">
        <v>21</v>
      </c>
      <c r="T6" s="6">
        <v>22</v>
      </c>
      <c r="U6" s="6">
        <v>23</v>
      </c>
      <c r="V6" s="6">
        <v>24</v>
      </c>
      <c r="W6" s="6">
        <v>25</v>
      </c>
      <c r="X6" s="6">
        <v>26</v>
      </c>
      <c r="Y6" s="6">
        <v>27</v>
      </c>
      <c r="Z6" s="6">
        <v>28</v>
      </c>
    </row>
    <row r="7" spans="1:26" s="8" customFormat="1" ht="12.75" x14ac:dyDescent="0.25">
      <c r="A7" s="69"/>
      <c r="B7" s="69"/>
      <c r="C7" s="69"/>
      <c r="D7" s="6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2.75" x14ac:dyDescent="0.25">
      <c r="A8" s="69" t="s">
        <v>114</v>
      </c>
      <c r="B8" s="69" t="s">
        <v>116</v>
      </c>
      <c r="C8" s="69" t="s">
        <v>115</v>
      </c>
      <c r="D8" s="69" t="s">
        <v>121</v>
      </c>
      <c r="E8" s="7">
        <v>1890</v>
      </c>
      <c r="F8" s="7">
        <v>0</v>
      </c>
      <c r="G8" s="7"/>
      <c r="H8" s="7"/>
      <c r="I8" s="7">
        <v>1</v>
      </c>
      <c r="J8" s="7">
        <v>0</v>
      </c>
      <c r="K8" s="7"/>
      <c r="L8" s="7"/>
      <c r="M8" s="7"/>
      <c r="N8" s="7"/>
      <c r="O8" s="7"/>
      <c r="P8" s="7"/>
      <c r="Q8" s="7"/>
      <c r="R8" s="7"/>
      <c r="S8" s="7"/>
      <c r="T8" s="7"/>
      <c r="U8" s="7">
        <v>1</v>
      </c>
      <c r="V8" s="7"/>
      <c r="W8" s="7"/>
      <c r="X8" s="7"/>
      <c r="Y8" s="7"/>
      <c r="Z8" s="7"/>
    </row>
    <row r="9" spans="1:26" s="8" customFormat="1" ht="12.75" x14ac:dyDescent="0.25">
      <c r="A9" s="69" t="s">
        <v>114</v>
      </c>
      <c r="B9" s="69" t="s">
        <v>116</v>
      </c>
      <c r="C9" s="69" t="s">
        <v>115</v>
      </c>
      <c r="D9" s="69" t="s">
        <v>122</v>
      </c>
      <c r="E9" s="7">
        <v>270</v>
      </c>
      <c r="F9" s="7">
        <v>0</v>
      </c>
      <c r="G9" s="7"/>
      <c r="H9" s="7"/>
      <c r="I9" s="7">
        <v>1</v>
      </c>
      <c r="J9" s="7">
        <v>0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2.75" x14ac:dyDescent="0.25">
      <c r="A10" s="69" t="s">
        <v>114</v>
      </c>
      <c r="B10" s="69" t="s">
        <v>116</v>
      </c>
      <c r="C10" s="69" t="s">
        <v>115</v>
      </c>
      <c r="D10" s="69" t="s">
        <v>123</v>
      </c>
      <c r="E10" s="7">
        <v>370</v>
      </c>
      <c r="F10" s="7">
        <v>0</v>
      </c>
      <c r="G10" s="7"/>
      <c r="H10" s="7"/>
      <c r="I10" s="7">
        <v>1</v>
      </c>
      <c r="J10" s="7">
        <v>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2.75" x14ac:dyDescent="0.25">
      <c r="A11" s="69" t="s">
        <v>114</v>
      </c>
      <c r="B11" s="69" t="s">
        <v>116</v>
      </c>
      <c r="C11" s="69" t="s">
        <v>115</v>
      </c>
      <c r="D11" s="69" t="s">
        <v>124</v>
      </c>
      <c r="E11" s="7">
        <v>270</v>
      </c>
      <c r="F11" s="7">
        <v>0</v>
      </c>
      <c r="G11" s="7"/>
      <c r="H11" s="7"/>
      <c r="I11" s="7">
        <v>1</v>
      </c>
      <c r="J11" s="7">
        <v>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2.75" x14ac:dyDescent="0.25">
      <c r="A12" s="69" t="s">
        <v>114</v>
      </c>
      <c r="B12" s="69" t="s">
        <v>117</v>
      </c>
      <c r="C12" s="69" t="s">
        <v>118</v>
      </c>
      <c r="D12" s="69" t="s">
        <v>125</v>
      </c>
      <c r="E12" s="7">
        <v>489.2</v>
      </c>
      <c r="F12" s="7"/>
      <c r="G12" s="7">
        <v>331</v>
      </c>
      <c r="H12" s="7"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2.75" x14ac:dyDescent="0.25">
      <c r="A13" s="69" t="s">
        <v>114</v>
      </c>
      <c r="B13" s="69" t="s">
        <v>117</v>
      </c>
      <c r="C13" s="69" t="s">
        <v>118</v>
      </c>
      <c r="D13" s="69" t="s">
        <v>121</v>
      </c>
      <c r="E13" s="7">
        <v>2631.88</v>
      </c>
      <c r="F13" s="7"/>
      <c r="G13" s="7"/>
      <c r="H13" s="7"/>
      <c r="I13" s="7">
        <v>2</v>
      </c>
      <c r="J13" s="7">
        <v>0</v>
      </c>
      <c r="K13" s="7">
        <v>2</v>
      </c>
      <c r="L13" s="7">
        <v>0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2.75" x14ac:dyDescent="0.25">
      <c r="A14" s="69" t="s">
        <v>35</v>
      </c>
      <c r="B14" s="69" t="s">
        <v>35</v>
      </c>
      <c r="C14" s="69" t="s">
        <v>41</v>
      </c>
      <c r="D14" s="69"/>
      <c r="E14" s="7"/>
      <c r="F14" s="7">
        <v>0</v>
      </c>
      <c r="G14" s="7"/>
      <c r="H14" s="7">
        <v>0</v>
      </c>
      <c r="I14" s="7"/>
      <c r="J14" s="7">
        <v>0</v>
      </c>
      <c r="K14" s="7"/>
      <c r="L14" s="7">
        <v>0</v>
      </c>
      <c r="M14" s="7"/>
      <c r="N14" s="7">
        <v>0</v>
      </c>
      <c r="O14" s="7"/>
      <c r="P14" s="7">
        <v>0</v>
      </c>
      <c r="Q14" s="7"/>
      <c r="R14" s="7">
        <v>0</v>
      </c>
      <c r="S14" s="7"/>
      <c r="T14" s="7">
        <v>0</v>
      </c>
      <c r="U14" s="7"/>
      <c r="V14" s="7">
        <v>0</v>
      </c>
      <c r="W14" s="7"/>
      <c r="X14" s="7">
        <v>0</v>
      </c>
      <c r="Y14" s="7"/>
      <c r="Z14" s="7">
        <v>0</v>
      </c>
    </row>
    <row r="15" spans="1:26" s="8" customFormat="1" ht="12.75" x14ac:dyDescent="0.25">
      <c r="A15" s="69" t="s">
        <v>35</v>
      </c>
      <c r="B15" s="69" t="s">
        <v>35</v>
      </c>
      <c r="C15" s="69" t="s">
        <v>36</v>
      </c>
      <c r="D15" s="69"/>
      <c r="E15" s="7"/>
      <c r="F15" s="7">
        <v>0</v>
      </c>
      <c r="G15" s="7"/>
      <c r="H15" s="7">
        <v>0</v>
      </c>
      <c r="I15" s="7"/>
      <c r="J15" s="7">
        <v>0</v>
      </c>
      <c r="K15" s="7"/>
      <c r="L15" s="7">
        <v>0</v>
      </c>
      <c r="M15" s="7"/>
      <c r="N15" s="7">
        <v>0</v>
      </c>
      <c r="O15" s="7"/>
      <c r="P15" s="7">
        <v>0</v>
      </c>
      <c r="Q15" s="7"/>
      <c r="R15" s="7">
        <v>0</v>
      </c>
      <c r="S15" s="7"/>
      <c r="T15" s="7">
        <v>0</v>
      </c>
      <c r="U15" s="7"/>
      <c r="V15" s="7">
        <v>0</v>
      </c>
      <c r="W15" s="7"/>
      <c r="X15" s="7">
        <v>0</v>
      </c>
      <c r="Y15" s="7"/>
      <c r="Z15" s="7">
        <v>0</v>
      </c>
    </row>
    <row r="16" spans="1:26" s="8" customFormat="1" ht="12.75" x14ac:dyDescent="0.25">
      <c r="A16" s="69" t="s">
        <v>35</v>
      </c>
      <c r="B16" s="69" t="s">
        <v>37</v>
      </c>
      <c r="C16" s="69" t="s">
        <v>42</v>
      </c>
      <c r="D16" s="69"/>
      <c r="E16" s="7"/>
      <c r="F16" s="7">
        <v>0</v>
      </c>
      <c r="G16" s="7"/>
      <c r="H16" s="7">
        <v>0</v>
      </c>
      <c r="I16" s="7"/>
      <c r="J16" s="7">
        <v>0</v>
      </c>
      <c r="K16" s="7"/>
      <c r="L16" s="7">
        <v>0</v>
      </c>
      <c r="M16" s="7"/>
      <c r="N16" s="7">
        <v>0</v>
      </c>
      <c r="O16" s="7"/>
      <c r="P16" s="7">
        <v>0</v>
      </c>
      <c r="Q16" s="7"/>
      <c r="R16" s="7">
        <v>0</v>
      </c>
      <c r="S16" s="7"/>
      <c r="T16" s="7">
        <v>0</v>
      </c>
      <c r="U16" s="7"/>
      <c r="V16" s="7">
        <v>0</v>
      </c>
      <c r="W16" s="7"/>
      <c r="X16" s="7">
        <v>0</v>
      </c>
      <c r="Y16" s="7"/>
      <c r="Z16" s="7">
        <v>0</v>
      </c>
    </row>
    <row r="17" spans="1:26" s="8" customFormat="1" ht="12.75" x14ac:dyDescent="0.25">
      <c r="A17" s="69" t="s">
        <v>35</v>
      </c>
      <c r="B17" s="69" t="s">
        <v>43</v>
      </c>
      <c r="C17" s="69" t="s">
        <v>44</v>
      </c>
      <c r="D17" s="69"/>
      <c r="E17" s="7"/>
      <c r="F17" s="7">
        <v>0</v>
      </c>
      <c r="G17" s="7"/>
      <c r="H17" s="7">
        <v>0</v>
      </c>
      <c r="I17" s="7"/>
      <c r="J17" s="7">
        <v>0</v>
      </c>
      <c r="K17" s="7"/>
      <c r="L17" s="7">
        <v>0</v>
      </c>
      <c r="M17" s="7"/>
      <c r="N17" s="7">
        <v>0</v>
      </c>
      <c r="O17" s="7"/>
      <c r="P17" s="7">
        <v>0</v>
      </c>
      <c r="Q17" s="7"/>
      <c r="R17" s="7">
        <v>0</v>
      </c>
      <c r="S17" s="7"/>
      <c r="T17" s="7">
        <v>0</v>
      </c>
      <c r="U17" s="7"/>
      <c r="V17" s="7">
        <v>0</v>
      </c>
      <c r="W17" s="7"/>
      <c r="X17" s="7">
        <v>0</v>
      </c>
      <c r="Y17" s="7"/>
      <c r="Z17" s="7">
        <v>0</v>
      </c>
    </row>
    <row r="18" spans="1:26" s="8" customFormat="1" ht="12.75" x14ac:dyDescent="0.25">
      <c r="A18" s="69" t="s">
        <v>35</v>
      </c>
      <c r="B18" s="69" t="s">
        <v>38</v>
      </c>
      <c r="C18" s="69" t="s">
        <v>45</v>
      </c>
      <c r="D18" s="69"/>
      <c r="E18" s="7"/>
      <c r="F18" s="7">
        <v>0</v>
      </c>
      <c r="G18" s="7"/>
      <c r="H18" s="7">
        <v>0</v>
      </c>
      <c r="I18" s="7"/>
      <c r="J18" s="7">
        <v>0</v>
      </c>
      <c r="K18" s="7"/>
      <c r="L18" s="7">
        <v>0</v>
      </c>
      <c r="M18" s="7"/>
      <c r="N18" s="7">
        <v>0</v>
      </c>
      <c r="O18" s="7"/>
      <c r="P18" s="7">
        <v>0</v>
      </c>
      <c r="Q18" s="7"/>
      <c r="R18" s="7">
        <v>0</v>
      </c>
      <c r="S18" s="7"/>
      <c r="T18" s="7">
        <v>0</v>
      </c>
      <c r="U18" s="7"/>
      <c r="V18" s="7">
        <v>0</v>
      </c>
      <c r="W18" s="7"/>
      <c r="X18" s="7">
        <v>0</v>
      </c>
      <c r="Y18" s="7"/>
      <c r="Z18" s="7">
        <v>0</v>
      </c>
    </row>
    <row r="19" spans="1:26" s="8" customFormat="1" ht="12.75" x14ac:dyDescent="0.25">
      <c r="A19" s="69" t="s">
        <v>66</v>
      </c>
      <c r="B19" s="69" t="s">
        <v>66</v>
      </c>
      <c r="C19" s="69" t="s">
        <v>67</v>
      </c>
      <c r="D19" s="6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2.75" x14ac:dyDescent="0.25">
      <c r="A20" s="69" t="s">
        <v>66</v>
      </c>
      <c r="B20" s="69" t="s">
        <v>66</v>
      </c>
      <c r="C20" s="69" t="s">
        <v>68</v>
      </c>
      <c r="D20" s="69" t="s">
        <v>76</v>
      </c>
      <c r="E20" s="7">
        <v>450</v>
      </c>
      <c r="F20" s="7"/>
      <c r="G20" s="7"/>
      <c r="H20" s="7"/>
      <c r="I20" s="7">
        <v>1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2.75" x14ac:dyDescent="0.25">
      <c r="A21" s="69" t="s">
        <v>66</v>
      </c>
      <c r="B21" s="69" t="s">
        <v>66</v>
      </c>
      <c r="C21" s="69" t="s">
        <v>68</v>
      </c>
      <c r="D21" s="69" t="s">
        <v>77</v>
      </c>
      <c r="E21" s="7">
        <v>103</v>
      </c>
      <c r="F21" s="7"/>
      <c r="G21" s="7"/>
      <c r="H21" s="7"/>
      <c r="I21" s="7"/>
      <c r="J21" s="7"/>
      <c r="K21" s="7">
        <v>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2.75" x14ac:dyDescent="0.25">
      <c r="A22" s="69" t="s">
        <v>66</v>
      </c>
      <c r="B22" s="69" t="s">
        <v>66</v>
      </c>
      <c r="C22" s="69" t="s">
        <v>68</v>
      </c>
      <c r="D22" s="69" t="s">
        <v>78</v>
      </c>
      <c r="E22" s="7">
        <v>103</v>
      </c>
      <c r="F22" s="7"/>
      <c r="G22" s="7"/>
      <c r="H22" s="7"/>
      <c r="I22" s="7"/>
      <c r="J22" s="7"/>
      <c r="K22" s="7">
        <v>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2.75" x14ac:dyDescent="0.25">
      <c r="A23" s="69" t="s">
        <v>66</v>
      </c>
      <c r="B23" s="69" t="s">
        <v>66</v>
      </c>
      <c r="C23" s="69" t="s">
        <v>68</v>
      </c>
      <c r="D23" s="69" t="s">
        <v>79</v>
      </c>
      <c r="E23" s="7">
        <v>94</v>
      </c>
      <c r="F23" s="7"/>
      <c r="G23" s="7">
        <v>200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2.75" x14ac:dyDescent="0.25">
      <c r="A24" s="69" t="s">
        <v>66</v>
      </c>
      <c r="B24" s="69" t="s">
        <v>66</v>
      </c>
      <c r="C24" s="69" t="s">
        <v>69</v>
      </c>
      <c r="D24" s="6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2.75" x14ac:dyDescent="0.25">
      <c r="A25" s="69" t="s">
        <v>66</v>
      </c>
      <c r="B25" s="69" t="s">
        <v>70</v>
      </c>
      <c r="C25" s="69" t="s">
        <v>71</v>
      </c>
      <c r="D25" s="6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2.75" x14ac:dyDescent="0.25">
      <c r="A26" s="69" t="s">
        <v>66</v>
      </c>
      <c r="B26" s="69" t="s">
        <v>70</v>
      </c>
      <c r="C26" s="69" t="s">
        <v>72</v>
      </c>
      <c r="D26" s="69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2.75" x14ac:dyDescent="0.25">
      <c r="A27" s="69" t="s">
        <v>66</v>
      </c>
      <c r="B27" s="69" t="s">
        <v>70</v>
      </c>
      <c r="C27" s="69" t="s">
        <v>73</v>
      </c>
      <c r="D27" s="69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2.75" x14ac:dyDescent="0.25">
      <c r="A28" s="69" t="s">
        <v>66</v>
      </c>
      <c r="B28" s="69" t="s">
        <v>70</v>
      </c>
      <c r="C28" s="69" t="s">
        <v>74</v>
      </c>
      <c r="D28" s="69" t="s">
        <v>80</v>
      </c>
      <c r="E28" s="7">
        <v>3712</v>
      </c>
      <c r="F28" s="7"/>
      <c r="G28" s="7"/>
      <c r="H28" s="7"/>
      <c r="I28" s="7">
        <v>1</v>
      </c>
      <c r="J28" s="7"/>
      <c r="K28" s="7"/>
      <c r="L28" s="7"/>
      <c r="M28" s="7">
        <v>2</v>
      </c>
      <c r="N28" s="7"/>
      <c r="O28" s="7"/>
      <c r="P28" s="7"/>
      <c r="Q28" s="7"/>
      <c r="R28" s="7"/>
      <c r="S28" s="7"/>
      <c r="T28" s="7"/>
      <c r="U28" s="7">
        <v>1</v>
      </c>
      <c r="V28" s="7"/>
      <c r="W28" s="7"/>
      <c r="X28" s="7"/>
      <c r="Y28" s="7">
        <v>1</v>
      </c>
      <c r="Z28" s="7"/>
    </row>
    <row r="29" spans="1:26" s="8" customFormat="1" ht="12.75" x14ac:dyDescent="0.25">
      <c r="A29" s="69" t="s">
        <v>66</v>
      </c>
      <c r="B29" s="69" t="s">
        <v>70</v>
      </c>
      <c r="C29" s="69" t="s">
        <v>75</v>
      </c>
      <c r="D29" s="69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2.75" x14ac:dyDescent="0.25">
      <c r="A30" s="69" t="s">
        <v>48</v>
      </c>
      <c r="B30" s="69" t="s">
        <v>48</v>
      </c>
      <c r="C30" s="69" t="s">
        <v>49</v>
      </c>
      <c r="D30" s="69"/>
      <c r="E30" s="7"/>
      <c r="F30" s="7">
        <v>0</v>
      </c>
      <c r="G30" s="7"/>
      <c r="H30" s="7">
        <v>0</v>
      </c>
      <c r="I30" s="7"/>
      <c r="J30" s="7">
        <v>0</v>
      </c>
      <c r="K30" s="7"/>
      <c r="L30" s="7">
        <v>0</v>
      </c>
      <c r="M30" s="7"/>
      <c r="N30" s="7">
        <v>0</v>
      </c>
      <c r="O30" s="7"/>
      <c r="P30" s="7">
        <v>0</v>
      </c>
      <c r="Q30" s="7"/>
      <c r="R30" s="7">
        <v>0</v>
      </c>
      <c r="S30" s="7"/>
      <c r="T30" s="7">
        <v>0</v>
      </c>
      <c r="U30" s="7"/>
      <c r="V30" s="7">
        <v>0</v>
      </c>
      <c r="W30" s="7"/>
      <c r="X30" s="7">
        <v>0</v>
      </c>
      <c r="Y30" s="7"/>
      <c r="Z30" s="7">
        <v>0</v>
      </c>
    </row>
    <row r="31" spans="1:26" s="8" customFormat="1" ht="12.75" x14ac:dyDescent="0.25">
      <c r="A31" s="69" t="s">
        <v>48</v>
      </c>
      <c r="B31" s="69" t="s">
        <v>50</v>
      </c>
      <c r="C31" s="69" t="s">
        <v>51</v>
      </c>
      <c r="D31" s="69"/>
      <c r="E31" s="7"/>
      <c r="F31" s="7">
        <v>0</v>
      </c>
      <c r="G31" s="7"/>
      <c r="H31" s="7">
        <v>0</v>
      </c>
      <c r="I31" s="7"/>
      <c r="J31" s="7">
        <v>0</v>
      </c>
      <c r="K31" s="7"/>
      <c r="L31" s="7">
        <v>0</v>
      </c>
      <c r="M31" s="7"/>
      <c r="N31" s="7">
        <v>0</v>
      </c>
      <c r="O31" s="7"/>
      <c r="P31" s="7">
        <v>0</v>
      </c>
      <c r="Q31" s="7"/>
      <c r="R31" s="7">
        <v>0</v>
      </c>
      <c r="S31" s="7"/>
      <c r="T31" s="7">
        <v>0</v>
      </c>
      <c r="U31" s="7"/>
      <c r="V31" s="7">
        <v>0</v>
      </c>
      <c r="W31" s="7"/>
      <c r="X31" s="7">
        <v>0</v>
      </c>
      <c r="Y31" s="7"/>
      <c r="Z31" s="7">
        <v>0</v>
      </c>
    </row>
    <row r="32" spans="1:26" s="8" customFormat="1" ht="12.75" x14ac:dyDescent="0.25">
      <c r="A32" s="69" t="s">
        <v>48</v>
      </c>
      <c r="B32" s="69" t="s">
        <v>52</v>
      </c>
      <c r="C32" s="69" t="s">
        <v>53</v>
      </c>
      <c r="D32" s="69"/>
      <c r="E32" s="7"/>
      <c r="F32" s="7">
        <v>0</v>
      </c>
      <c r="G32" s="7"/>
      <c r="H32" s="7">
        <v>0</v>
      </c>
      <c r="I32" s="7"/>
      <c r="J32" s="7">
        <v>0</v>
      </c>
      <c r="K32" s="7"/>
      <c r="L32" s="7">
        <v>0</v>
      </c>
      <c r="M32" s="7"/>
      <c r="N32" s="7">
        <v>0</v>
      </c>
      <c r="O32" s="7"/>
      <c r="P32" s="7">
        <v>0</v>
      </c>
      <c r="Q32" s="7"/>
      <c r="R32" s="7">
        <v>0</v>
      </c>
      <c r="S32" s="7"/>
      <c r="T32" s="7">
        <v>0</v>
      </c>
      <c r="U32" s="7"/>
      <c r="V32" s="7">
        <v>0</v>
      </c>
      <c r="W32" s="7"/>
      <c r="X32" s="7">
        <v>0</v>
      </c>
      <c r="Y32" s="7"/>
      <c r="Z32" s="7">
        <v>0</v>
      </c>
    </row>
    <row r="33" spans="1:26" s="8" customFormat="1" ht="12.75" x14ac:dyDescent="0.25">
      <c r="A33" s="69" t="s">
        <v>96</v>
      </c>
      <c r="B33" s="69" t="s">
        <v>96</v>
      </c>
      <c r="C33" s="69" t="s">
        <v>112</v>
      </c>
      <c r="D33" s="69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</row>
    <row r="34" spans="1:26" s="8" customFormat="1" ht="12.75" x14ac:dyDescent="0.25">
      <c r="A34" s="69" t="s">
        <v>96</v>
      </c>
      <c r="B34" s="69" t="s">
        <v>97</v>
      </c>
      <c r="C34" s="69" t="s">
        <v>103</v>
      </c>
      <c r="D34" s="69" t="s">
        <v>104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</row>
    <row r="35" spans="1:26" s="8" customFormat="1" ht="12.75" x14ac:dyDescent="0.25">
      <c r="A35" s="69" t="s">
        <v>96</v>
      </c>
      <c r="B35" s="69" t="s">
        <v>97</v>
      </c>
      <c r="C35" s="69" t="s">
        <v>105</v>
      </c>
      <c r="D35" s="69" t="s">
        <v>106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</row>
    <row r="36" spans="1:26" s="8" customFormat="1" ht="12.75" x14ac:dyDescent="0.25">
      <c r="A36" s="69" t="s">
        <v>96</v>
      </c>
      <c r="B36" s="69" t="s">
        <v>97</v>
      </c>
      <c r="C36" s="69" t="s">
        <v>98</v>
      </c>
      <c r="D36" s="69" t="s">
        <v>107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s="8" customFormat="1" ht="12.75" x14ac:dyDescent="0.25">
      <c r="A37" s="69" t="s">
        <v>96</v>
      </c>
      <c r="B37" s="69" t="s">
        <v>97</v>
      </c>
      <c r="C37" s="69" t="s">
        <v>99</v>
      </c>
      <c r="D37" s="69" t="s">
        <v>108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</row>
    <row r="38" spans="1:26" s="8" customFormat="1" ht="12.75" x14ac:dyDescent="0.25">
      <c r="A38" s="69" t="s">
        <v>96</v>
      </c>
      <c r="B38" s="69" t="s">
        <v>97</v>
      </c>
      <c r="C38" s="69" t="s">
        <v>100</v>
      </c>
      <c r="D38" s="69" t="s">
        <v>109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</row>
    <row r="39" spans="1:26" s="8" customFormat="1" ht="12.75" x14ac:dyDescent="0.25">
      <c r="A39" s="69" t="s">
        <v>96</v>
      </c>
      <c r="B39" s="69" t="s">
        <v>97</v>
      </c>
      <c r="C39" s="69" t="s">
        <v>101</v>
      </c>
      <c r="D39" s="69" t="s">
        <v>110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</row>
    <row r="40" spans="1:26" s="8" customFormat="1" ht="12.75" x14ac:dyDescent="0.25">
      <c r="A40" s="69" t="s">
        <v>96</v>
      </c>
      <c r="B40" s="69" t="s">
        <v>97</v>
      </c>
      <c r="C40" s="69" t="s">
        <v>102</v>
      </c>
      <c r="D40" s="69" t="s">
        <v>111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</row>
    <row r="41" spans="1:26" s="8" customFormat="1" ht="12.75" x14ac:dyDescent="0.25">
      <c r="A41" s="69" t="s">
        <v>81</v>
      </c>
      <c r="B41" s="69" t="s">
        <v>81</v>
      </c>
      <c r="C41" s="69" t="s">
        <v>82</v>
      </c>
      <c r="D41" s="69" t="s">
        <v>91</v>
      </c>
      <c r="E41" s="7">
        <v>0.5</v>
      </c>
      <c r="F41" s="7"/>
      <c r="G41" s="7"/>
      <c r="H41" s="7"/>
      <c r="I41" s="7">
        <v>2</v>
      </c>
      <c r="J41" s="7">
        <v>0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ht="12.75" x14ac:dyDescent="0.25">
      <c r="A42" s="69" t="s">
        <v>81</v>
      </c>
      <c r="B42" s="69" t="s">
        <v>83</v>
      </c>
      <c r="C42" s="69" t="s">
        <v>84</v>
      </c>
      <c r="D42" s="69" t="s">
        <v>92</v>
      </c>
      <c r="E42" s="7">
        <v>300</v>
      </c>
      <c r="F42" s="7"/>
      <c r="G42" s="7"/>
      <c r="H42" s="7"/>
      <c r="I42" s="7">
        <v>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ht="12.75" x14ac:dyDescent="0.25">
      <c r="A43" s="69" t="s">
        <v>81</v>
      </c>
      <c r="B43" s="69" t="s">
        <v>85</v>
      </c>
      <c r="C43" s="69" t="s">
        <v>86</v>
      </c>
      <c r="D43" s="69"/>
      <c r="E43" s="7">
        <v>1185.2</v>
      </c>
      <c r="F43" s="7"/>
      <c r="G43" s="7"/>
      <c r="H43" s="7"/>
      <c r="I43" s="7">
        <v>2</v>
      </c>
      <c r="J43" s="7">
        <v>0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>
        <v>2</v>
      </c>
      <c r="V43" s="7">
        <v>0</v>
      </c>
      <c r="W43" s="7"/>
      <c r="X43" s="7"/>
      <c r="Y43" s="7"/>
      <c r="Z43" s="7"/>
    </row>
    <row r="44" spans="1:26" s="8" customFormat="1" ht="12.75" x14ac:dyDescent="0.25">
      <c r="A44" s="69" t="s">
        <v>81</v>
      </c>
      <c r="B44" s="69" t="s">
        <v>89</v>
      </c>
      <c r="C44" s="69" t="s">
        <v>90</v>
      </c>
      <c r="D44" s="69" t="s">
        <v>93</v>
      </c>
      <c r="E44" s="7">
        <f>1256.511</f>
        <v>1256.511</v>
      </c>
      <c r="F44" s="7">
        <f>393.487</f>
        <v>393.48700000000002</v>
      </c>
      <c r="G44" s="7">
        <v>0</v>
      </c>
      <c r="H44" s="7">
        <f>667.4</f>
        <v>667.4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</row>
    <row r="45" spans="1:26" s="8" customFormat="1" ht="12.75" x14ac:dyDescent="0.25">
      <c r="A45" s="69" t="s">
        <v>34</v>
      </c>
      <c r="B45" s="69"/>
      <c r="C45" s="69" t="s">
        <v>46</v>
      </c>
      <c r="D45" s="69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</row>
    <row r="46" spans="1:26" s="8" customFormat="1" ht="12.75" x14ac:dyDescent="0.25">
      <c r="A46" s="69" t="s">
        <v>56</v>
      </c>
      <c r="B46" s="69" t="s">
        <v>56</v>
      </c>
      <c r="C46" s="69" t="s">
        <v>63</v>
      </c>
      <c r="D46" s="69"/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</row>
    <row r="47" spans="1:26" s="8" customFormat="1" ht="33" customHeight="1" x14ac:dyDescent="0.25">
      <c r="A47" s="69" t="s">
        <v>56</v>
      </c>
      <c r="B47" s="69" t="s">
        <v>58</v>
      </c>
      <c r="C47" s="69" t="s">
        <v>65</v>
      </c>
      <c r="D47" s="69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</row>
    <row r="48" spans="1:26" s="8" customFormat="1" ht="12.75" x14ac:dyDescent="0.25">
      <c r="A48" s="69" t="s">
        <v>56</v>
      </c>
      <c r="B48" s="69" t="s">
        <v>59</v>
      </c>
      <c r="C48" s="69" t="s">
        <v>60</v>
      </c>
      <c r="D48" s="69"/>
      <c r="E48" s="7">
        <v>0</v>
      </c>
      <c r="F48" s="7">
        <v>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8" customFormat="1" ht="12.75" x14ac:dyDescent="0.25">
      <c r="A49" s="69" t="s">
        <v>56</v>
      </c>
      <c r="B49" s="69" t="s">
        <v>61</v>
      </c>
      <c r="C49" s="69" t="s">
        <v>62</v>
      </c>
      <c r="D49" s="69"/>
      <c r="E49" s="7">
        <v>0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8" customFormat="1" ht="12.75" x14ac:dyDescent="0.25">
      <c r="A50" s="69" t="s">
        <v>56</v>
      </c>
      <c r="B50" s="69" t="s">
        <v>61</v>
      </c>
      <c r="C50" s="69" t="s">
        <v>44</v>
      </c>
      <c r="D50" s="69"/>
      <c r="E50" s="7">
        <v>0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8" customFormat="1" ht="12.75" x14ac:dyDescent="0.25">
      <c r="A51" s="69" t="s">
        <v>201</v>
      </c>
      <c r="B51" s="69" t="s">
        <v>210</v>
      </c>
      <c r="C51" s="69" t="s">
        <v>213</v>
      </c>
      <c r="D51" s="69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8" customFormat="1" ht="12.75" x14ac:dyDescent="0.25">
      <c r="A52" s="69"/>
      <c r="B52" s="69"/>
      <c r="C52" s="69"/>
      <c r="D52" s="69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4" customFormat="1" x14ac:dyDescent="0.25">
      <c r="A53" s="128" t="s">
        <v>9</v>
      </c>
      <c r="B53" s="129"/>
      <c r="C53" s="129"/>
      <c r="D53" s="130"/>
      <c r="E53" s="3">
        <f>SUM(E8:E51)</f>
        <v>13125.291000000001</v>
      </c>
      <c r="F53" s="3">
        <f t="shared" ref="F53:Z53" si="0">SUM(F8:F51)</f>
        <v>393.48700000000002</v>
      </c>
      <c r="G53" s="3">
        <f t="shared" si="0"/>
        <v>531</v>
      </c>
      <c r="H53" s="3">
        <f t="shared" si="0"/>
        <v>667.4</v>
      </c>
      <c r="I53" s="3">
        <f t="shared" si="0"/>
        <v>13</v>
      </c>
      <c r="J53" s="3">
        <f t="shared" si="0"/>
        <v>0</v>
      </c>
      <c r="K53" s="3">
        <f t="shared" si="0"/>
        <v>4</v>
      </c>
      <c r="L53" s="3">
        <f t="shared" si="0"/>
        <v>0</v>
      </c>
      <c r="M53" s="3">
        <f t="shared" si="0"/>
        <v>2</v>
      </c>
      <c r="N53" s="3">
        <f t="shared" si="0"/>
        <v>0</v>
      </c>
      <c r="O53" s="3">
        <f t="shared" si="0"/>
        <v>0</v>
      </c>
      <c r="P53" s="3">
        <f t="shared" si="0"/>
        <v>0</v>
      </c>
      <c r="Q53" s="3">
        <f t="shared" si="0"/>
        <v>0</v>
      </c>
      <c r="R53" s="3">
        <f t="shared" si="0"/>
        <v>0</v>
      </c>
      <c r="S53" s="3">
        <f t="shared" si="0"/>
        <v>0</v>
      </c>
      <c r="T53" s="3">
        <f t="shared" si="0"/>
        <v>0</v>
      </c>
      <c r="U53" s="3">
        <f t="shared" si="0"/>
        <v>4</v>
      </c>
      <c r="V53" s="3">
        <f t="shared" si="0"/>
        <v>0</v>
      </c>
      <c r="W53" s="3">
        <f t="shared" si="0"/>
        <v>0</v>
      </c>
      <c r="X53" s="3">
        <f t="shared" si="0"/>
        <v>0</v>
      </c>
      <c r="Y53" s="3">
        <f t="shared" si="0"/>
        <v>1</v>
      </c>
      <c r="Z53" s="3">
        <f t="shared" si="0"/>
        <v>0</v>
      </c>
    </row>
  </sheetData>
  <mergeCells count="18">
    <mergeCell ref="W4:X4"/>
    <mergeCell ref="Y4:Z4"/>
    <mergeCell ref="G3:Z3"/>
    <mergeCell ref="A1:T1"/>
    <mergeCell ref="D3:D5"/>
    <mergeCell ref="K4:L4"/>
    <mergeCell ref="M4:N4"/>
    <mergeCell ref="U4:V4"/>
    <mergeCell ref="O4:P4"/>
    <mergeCell ref="Q4:R4"/>
    <mergeCell ref="S4:T4"/>
    <mergeCell ref="A53:D53"/>
    <mergeCell ref="G4:H4"/>
    <mergeCell ref="I4:J4"/>
    <mergeCell ref="E3:F4"/>
    <mergeCell ref="A3:A5"/>
    <mergeCell ref="B3:B5"/>
    <mergeCell ref="C3:C5"/>
  </mergeCells>
  <pageMargins left="0" right="0" top="0.74803149606299213" bottom="0.74803149606299213" header="0.31496062992125984" footer="0.31496062992125984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8"/>
  <sheetViews>
    <sheetView topLeftCell="A28" workbookViewId="0">
      <selection activeCell="H48" sqref="H48"/>
    </sheetView>
  </sheetViews>
  <sheetFormatPr defaultRowHeight="15" x14ac:dyDescent="0.25"/>
  <cols>
    <col min="11" max="11" width="14.85546875" customWidth="1"/>
    <col min="13" max="13" width="10.85546875" customWidth="1"/>
  </cols>
  <sheetData>
    <row r="4" spans="1:11" s="22" customFormat="1" x14ac:dyDescent="0.25">
      <c r="A4" s="145" t="s">
        <v>126</v>
      </c>
      <c r="B4" s="146"/>
      <c r="C4" s="146"/>
      <c r="D4" s="146"/>
      <c r="E4" s="146"/>
      <c r="F4" s="146"/>
      <c r="G4" s="146"/>
      <c r="H4" s="146"/>
      <c r="I4" s="146"/>
      <c r="J4" s="147"/>
      <c r="K4" s="23">
        <v>881.57800000000009</v>
      </c>
    </row>
    <row r="5" spans="1:11" ht="16.5" x14ac:dyDescent="0.25">
      <c r="A5" s="148" t="s">
        <v>127</v>
      </c>
      <c r="B5" s="148"/>
      <c r="C5" s="148"/>
      <c r="D5" s="148"/>
      <c r="E5" s="148"/>
      <c r="F5" s="148"/>
      <c r="G5" s="148"/>
      <c r="H5" s="148"/>
      <c r="I5" s="148"/>
      <c r="J5" s="148"/>
      <c r="K5" s="24">
        <v>2173.5692599999998</v>
      </c>
    </row>
    <row r="6" spans="1:11" ht="15.75" x14ac:dyDescent="0.25">
      <c r="A6" s="149" t="s">
        <v>128</v>
      </c>
      <c r="B6" s="149"/>
      <c r="C6" s="149"/>
      <c r="D6" s="149"/>
      <c r="E6" s="149"/>
      <c r="F6" s="149"/>
      <c r="G6" s="149"/>
      <c r="H6" s="149"/>
      <c r="I6" s="149"/>
      <c r="J6" s="149"/>
      <c r="K6" s="25">
        <v>1001.028</v>
      </c>
    </row>
    <row r="7" spans="1:11" x14ac:dyDescent="0.25">
      <c r="K7" s="25">
        <f>SUM(K4:K6)</f>
        <v>4056.17526</v>
      </c>
    </row>
    <row r="8" spans="1:11" x14ac:dyDescent="0.25">
      <c r="A8" t="s">
        <v>129</v>
      </c>
      <c r="K8" s="25"/>
    </row>
    <row r="9" spans="1:11" x14ac:dyDescent="0.25">
      <c r="A9" s="29" t="s">
        <v>130</v>
      </c>
      <c r="B9" s="29"/>
      <c r="C9" s="29"/>
      <c r="D9" s="29"/>
      <c r="E9" s="29"/>
      <c r="F9" s="29"/>
      <c r="G9" s="29"/>
      <c r="H9" s="29"/>
      <c r="I9" s="29"/>
      <c r="J9" s="29"/>
      <c r="K9" s="29">
        <v>448.517</v>
      </c>
    </row>
    <row r="10" spans="1:11" x14ac:dyDescent="0.25">
      <c r="A10" s="29" t="s">
        <v>131</v>
      </c>
      <c r="B10" s="29"/>
      <c r="C10" s="29"/>
      <c r="D10" s="29"/>
      <c r="E10" s="29"/>
      <c r="F10" s="29"/>
      <c r="G10" s="29"/>
      <c r="H10" s="29"/>
      <c r="I10" s="29"/>
      <c r="J10" s="29"/>
      <c r="K10" s="29">
        <v>2880.9575600000003</v>
      </c>
    </row>
    <row r="11" spans="1:11" ht="15.75" x14ac:dyDescent="0.25">
      <c r="A11" s="150" t="s">
        <v>132</v>
      </c>
      <c r="B11" s="151"/>
      <c r="C11" s="151"/>
      <c r="D11" s="151"/>
      <c r="E11" s="151"/>
      <c r="F11" s="151"/>
      <c r="G11" s="151"/>
      <c r="H11" s="151"/>
      <c r="I11" s="151"/>
      <c r="J11" s="151"/>
      <c r="K11" s="29">
        <v>4078.0604000000003</v>
      </c>
    </row>
    <row r="12" spans="1:11" ht="14.45" customHeight="1" x14ac:dyDescent="0.25">
      <c r="A12" s="152" t="s">
        <v>133</v>
      </c>
      <c r="B12" s="153"/>
      <c r="C12" s="153"/>
      <c r="D12" s="153"/>
      <c r="E12" s="153"/>
      <c r="F12" s="153"/>
      <c r="G12" s="153"/>
      <c r="H12" s="153"/>
      <c r="I12" s="153"/>
      <c r="J12" s="153"/>
      <c r="K12" s="29">
        <v>3299.1013599999997</v>
      </c>
    </row>
    <row r="13" spans="1:11" ht="14.45" customHeight="1" x14ac:dyDescent="0.25">
      <c r="A13" s="154" t="s">
        <v>134</v>
      </c>
      <c r="B13" s="155"/>
      <c r="C13" s="155"/>
      <c r="D13" s="155"/>
      <c r="E13" s="155"/>
      <c r="F13" s="155"/>
      <c r="G13" s="155"/>
      <c r="H13" s="155"/>
      <c r="I13" s="155"/>
      <c r="J13" s="28"/>
      <c r="K13" s="29">
        <v>4231.2206000000006</v>
      </c>
    </row>
    <row r="14" spans="1:11" x14ac:dyDescent="0.25">
      <c r="K14" s="29">
        <f>SUM(K9:K13)</f>
        <v>14937.856920000002</v>
      </c>
    </row>
    <row r="16" spans="1:11" x14ac:dyDescent="0.25">
      <c r="A16" s="30" t="s">
        <v>135</v>
      </c>
      <c r="B16" s="31"/>
      <c r="C16" s="31"/>
      <c r="K16" s="33">
        <v>3888.732</v>
      </c>
    </row>
    <row r="17" spans="1:13" x14ac:dyDescent="0.25">
      <c r="A17" s="138" t="s">
        <v>136</v>
      </c>
      <c r="B17" s="138"/>
      <c r="C17" s="138"/>
      <c r="D17" s="138"/>
      <c r="E17" s="138"/>
      <c r="F17" s="138"/>
      <c r="G17" s="138"/>
      <c r="H17" s="138"/>
      <c r="I17" s="138"/>
      <c r="K17" s="29">
        <v>3854.7267499999989</v>
      </c>
    </row>
    <row r="18" spans="1:13" x14ac:dyDescent="0.25">
      <c r="A18" s="139" t="s">
        <v>137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29">
        <v>445.97000000000008</v>
      </c>
    </row>
    <row r="19" spans="1:13" ht="15.75" thickBot="1" x14ac:dyDescent="0.3">
      <c r="A19" s="140" t="s">
        <v>138</v>
      </c>
      <c r="B19" s="141"/>
      <c r="C19" s="141"/>
      <c r="D19" s="141"/>
      <c r="K19" s="34">
        <v>522.95299999999997</v>
      </c>
    </row>
    <row r="20" spans="1:13" x14ac:dyDescent="0.25">
      <c r="K20" s="32">
        <f>SUM(K16:K19)</f>
        <v>8712.3817499999986</v>
      </c>
    </row>
    <row r="21" spans="1:13" ht="15.75" thickBot="1" x14ac:dyDescent="0.3"/>
    <row r="22" spans="1:13" ht="15.75" thickBot="1" x14ac:dyDescent="0.3">
      <c r="A22" s="142" t="s">
        <v>139</v>
      </c>
      <c r="B22" s="143"/>
      <c r="C22" s="143"/>
      <c r="D22" s="143"/>
      <c r="E22" s="143"/>
      <c r="F22" s="143"/>
      <c r="G22" s="143"/>
      <c r="H22" s="143"/>
      <c r="I22" s="143"/>
      <c r="J22" s="144"/>
      <c r="K22" s="29">
        <v>12131.566999999999</v>
      </c>
    </row>
    <row r="23" spans="1:13" x14ac:dyDescent="0.25">
      <c r="A23" t="s">
        <v>140</v>
      </c>
      <c r="K23" s="29">
        <v>4303.6840000000011</v>
      </c>
    </row>
    <row r="24" spans="1:13" x14ac:dyDescent="0.25">
      <c r="A24" t="s">
        <v>52</v>
      </c>
      <c r="K24" s="29">
        <v>1205.7849999999999</v>
      </c>
    </row>
    <row r="25" spans="1:13" x14ac:dyDescent="0.25">
      <c r="K25" s="29">
        <f>SUM(K22:K24)</f>
        <v>17641.036</v>
      </c>
    </row>
    <row r="27" spans="1:13" x14ac:dyDescent="0.25">
      <c r="A27" t="s">
        <v>141</v>
      </c>
      <c r="K27" s="29">
        <v>7281.3960000000006</v>
      </c>
    </row>
    <row r="28" spans="1:13" x14ac:dyDescent="0.25">
      <c r="A28" t="s">
        <v>142</v>
      </c>
      <c r="K28">
        <v>2558.3000000000002</v>
      </c>
    </row>
    <row r="29" spans="1:13" x14ac:dyDescent="0.25">
      <c r="K29">
        <f>SUM(K27:K28)</f>
        <v>9839.6959999999999</v>
      </c>
    </row>
    <row r="31" spans="1:13" x14ac:dyDescent="0.25">
      <c r="A31" t="s">
        <v>143</v>
      </c>
      <c r="K31">
        <v>5359.5420000000013</v>
      </c>
      <c r="M31">
        <v>4849.0420000000004</v>
      </c>
    </row>
    <row r="32" spans="1:13" x14ac:dyDescent="0.25">
      <c r="A32" t="s">
        <v>83</v>
      </c>
      <c r="K32" s="29">
        <v>2602.4879999999998</v>
      </c>
      <c r="M32" s="29">
        <v>2602.4879999999998</v>
      </c>
    </row>
    <row r="33" spans="1:14" x14ac:dyDescent="0.25">
      <c r="A33" t="s">
        <v>144</v>
      </c>
      <c r="K33">
        <v>1969.6006179999999</v>
      </c>
      <c r="M33" s="29">
        <v>2569.6010000000001</v>
      </c>
    </row>
    <row r="34" spans="1:14" x14ac:dyDescent="0.25">
      <c r="A34" t="s">
        <v>145</v>
      </c>
      <c r="K34" s="29">
        <v>3456.1890000000003</v>
      </c>
      <c r="M34" s="29">
        <v>3456.1890000000003</v>
      </c>
    </row>
    <row r="35" spans="1:14" x14ac:dyDescent="0.25">
      <c r="A35" t="s">
        <v>87</v>
      </c>
      <c r="K35" s="29">
        <v>2492.6335934285721</v>
      </c>
      <c r="L35" s="29"/>
      <c r="M35" s="29">
        <v>2492.6335934285721</v>
      </c>
    </row>
    <row r="36" spans="1:14" x14ac:dyDescent="0.25">
      <c r="K36">
        <f>SUM(K31:K35)</f>
        <v>15880.453211428574</v>
      </c>
      <c r="M36">
        <f>SUM(M31:M35)</f>
        <v>15969.953593428574</v>
      </c>
    </row>
    <row r="37" spans="1:14" ht="14.45" customHeight="1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4" x14ac:dyDescent="0.25">
      <c r="A38" t="s">
        <v>34</v>
      </c>
      <c r="K38" s="29">
        <v>33071.204999999994</v>
      </c>
    </row>
    <row r="41" spans="1:14" x14ac:dyDescent="0.25">
      <c r="A41" s="29" t="s">
        <v>57</v>
      </c>
      <c r="B41" s="29"/>
      <c r="C41" s="29"/>
      <c r="D41" s="29"/>
      <c r="E41" s="29"/>
      <c r="F41" s="29"/>
      <c r="G41" s="29"/>
      <c r="H41" s="29"/>
      <c r="I41" s="29"/>
      <c r="J41" s="29"/>
      <c r="K41" s="29">
        <v>4033.6605680000002</v>
      </c>
    </row>
    <row r="42" spans="1:14" x14ac:dyDescent="0.25">
      <c r="A42" s="29" t="s">
        <v>65</v>
      </c>
      <c r="B42" s="29"/>
      <c r="C42" s="29"/>
      <c r="D42" s="29"/>
      <c r="E42" s="29"/>
      <c r="F42" s="29"/>
      <c r="G42" s="29"/>
      <c r="H42" s="29"/>
      <c r="I42" s="29"/>
      <c r="J42" s="29"/>
      <c r="K42" s="29">
        <v>285.66080249999999</v>
      </c>
    </row>
    <row r="43" spans="1:14" x14ac:dyDescent="0.25">
      <c r="A43" s="29" t="s">
        <v>59</v>
      </c>
      <c r="B43" s="29"/>
      <c r="C43" s="29"/>
      <c r="D43" s="29"/>
      <c r="E43" s="29"/>
      <c r="F43" s="29"/>
      <c r="G43" s="29"/>
      <c r="H43" s="29"/>
      <c r="I43" s="29"/>
      <c r="J43" s="29"/>
      <c r="K43" s="29">
        <v>2211.56</v>
      </c>
    </row>
    <row r="44" spans="1:14" x14ac:dyDescent="0.25">
      <c r="A44" s="29" t="s">
        <v>146</v>
      </c>
      <c r="B44" s="29"/>
      <c r="C44" s="29"/>
      <c r="D44" s="29"/>
      <c r="E44" s="29"/>
      <c r="F44" s="29"/>
      <c r="G44" s="29"/>
      <c r="H44" s="29"/>
      <c r="I44" s="29"/>
      <c r="J44" s="29"/>
      <c r="K44" s="29">
        <v>8101.1680000000006</v>
      </c>
    </row>
    <row r="45" spans="1:14" x14ac:dyDescent="0.25">
      <c r="K45">
        <f>SUM(K41:K44)</f>
        <v>14632.049370500001</v>
      </c>
    </row>
    <row r="47" spans="1:14" x14ac:dyDescent="0.25">
      <c r="A47" t="s">
        <v>147</v>
      </c>
      <c r="K47">
        <v>12164.313</v>
      </c>
      <c r="M47" s="29">
        <v>12164.279</v>
      </c>
    </row>
    <row r="48" spans="1:14" x14ac:dyDescent="0.25">
      <c r="K48">
        <v>2688.1</v>
      </c>
      <c r="M48">
        <v>2640.6489999999999</v>
      </c>
      <c r="N48">
        <f>K48-M48</f>
        <v>47.451000000000022</v>
      </c>
    </row>
  </sheetData>
  <mergeCells count="10">
    <mergeCell ref="A17:I17"/>
    <mergeCell ref="A18:J18"/>
    <mergeCell ref="A19:D19"/>
    <mergeCell ref="A22:J22"/>
    <mergeCell ref="A4:J4"/>
    <mergeCell ref="A5:J5"/>
    <mergeCell ref="A6:J6"/>
    <mergeCell ref="A11:J11"/>
    <mergeCell ref="A12:J12"/>
    <mergeCell ref="A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1"/>
  <sheetViews>
    <sheetView topLeftCell="D1" workbookViewId="0">
      <selection activeCell="E21" sqref="E21"/>
    </sheetView>
  </sheetViews>
  <sheetFormatPr defaultColWidth="8.7109375" defaultRowHeight="15" x14ac:dyDescent="0.25"/>
  <cols>
    <col min="1" max="2" width="8.7109375" style="37"/>
    <col min="3" max="3" width="42.5703125" style="37" customWidth="1"/>
    <col min="4" max="4" width="31.5703125" style="37" customWidth="1"/>
    <col min="5" max="7" width="8.7109375" style="37"/>
    <col min="8" max="8" width="30.85546875" style="37" customWidth="1"/>
    <col min="9" max="16384" width="8.7109375" style="37"/>
  </cols>
  <sheetData>
    <row r="1" spans="2:15" x14ac:dyDescent="0.25">
      <c r="L1" s="44" t="s">
        <v>209</v>
      </c>
      <c r="M1" s="45" t="s">
        <v>208</v>
      </c>
      <c r="N1" s="46" t="s">
        <v>207</v>
      </c>
    </row>
    <row r="2" spans="2:15" x14ac:dyDescent="0.25">
      <c r="B2" s="37">
        <v>3</v>
      </c>
      <c r="C2" s="37" t="s">
        <v>150</v>
      </c>
      <c r="D2" s="37" t="s">
        <v>198</v>
      </c>
      <c r="F2" s="38" t="s">
        <v>201</v>
      </c>
      <c r="G2" s="38" t="s">
        <v>202</v>
      </c>
      <c r="H2" s="38" t="s">
        <v>187</v>
      </c>
      <c r="I2" s="38">
        <v>113.131</v>
      </c>
      <c r="J2" s="39">
        <v>114.131</v>
      </c>
      <c r="K2" s="43">
        <v>115.131</v>
      </c>
      <c r="L2" s="47">
        <v>115.131</v>
      </c>
      <c r="M2" s="48"/>
      <c r="N2" s="49"/>
    </row>
    <row r="3" spans="2:15" ht="25.5" x14ac:dyDescent="0.25">
      <c r="B3" s="37">
        <v>2</v>
      </c>
      <c r="C3" s="37" t="s">
        <v>149</v>
      </c>
      <c r="D3" s="37" t="s">
        <v>198</v>
      </c>
      <c r="F3" s="38" t="s">
        <v>201</v>
      </c>
      <c r="G3" s="38" t="s">
        <v>202</v>
      </c>
      <c r="H3" s="38" t="s">
        <v>203</v>
      </c>
      <c r="I3" s="38">
        <v>116.601</v>
      </c>
      <c r="J3" s="39">
        <v>118.601</v>
      </c>
      <c r="K3" s="43">
        <v>116.601</v>
      </c>
      <c r="L3" s="47"/>
      <c r="M3" s="50">
        <v>116.601</v>
      </c>
      <c r="N3" s="49"/>
    </row>
    <row r="4" spans="2:15" x14ac:dyDescent="0.25">
      <c r="B4" s="37">
        <v>5</v>
      </c>
      <c r="C4" s="37" t="s">
        <v>149</v>
      </c>
      <c r="D4" s="37" t="s">
        <v>198</v>
      </c>
      <c r="F4" s="38" t="s">
        <v>201</v>
      </c>
      <c r="G4" s="38" t="s">
        <v>202</v>
      </c>
      <c r="H4" s="38" t="s">
        <v>169</v>
      </c>
      <c r="I4" s="38">
        <v>0</v>
      </c>
      <c r="J4" s="39">
        <v>1</v>
      </c>
      <c r="K4" s="43">
        <v>0</v>
      </c>
      <c r="L4" s="51"/>
      <c r="M4" s="48">
        <v>0</v>
      </c>
      <c r="N4" s="49"/>
    </row>
    <row r="5" spans="2:15" x14ac:dyDescent="0.25">
      <c r="B5" s="37">
        <v>47</v>
      </c>
      <c r="C5" s="37" t="s">
        <v>194</v>
      </c>
      <c r="D5" s="40" t="s">
        <v>199</v>
      </c>
      <c r="F5" s="38" t="s">
        <v>201</v>
      </c>
      <c r="G5" s="38" t="s">
        <v>202</v>
      </c>
      <c r="H5" s="38" t="s">
        <v>204</v>
      </c>
      <c r="I5" s="38">
        <v>51.539000000000001</v>
      </c>
      <c r="J5" s="39">
        <v>3</v>
      </c>
      <c r="K5" s="43">
        <v>51.539000000000001</v>
      </c>
      <c r="L5" s="51"/>
      <c r="M5" s="48">
        <v>51.539000000000001</v>
      </c>
      <c r="N5" s="49"/>
    </row>
    <row r="6" spans="2:15" x14ac:dyDescent="0.25">
      <c r="B6" s="37">
        <v>48</v>
      </c>
      <c r="C6" s="37" t="s">
        <v>195</v>
      </c>
      <c r="D6" s="40" t="s">
        <v>199</v>
      </c>
      <c r="F6" s="38" t="s">
        <v>201</v>
      </c>
      <c r="G6" s="38" t="s">
        <v>202</v>
      </c>
      <c r="H6" s="38" t="s">
        <v>165</v>
      </c>
      <c r="I6" s="38">
        <v>0</v>
      </c>
      <c r="J6" s="39">
        <v>3</v>
      </c>
      <c r="K6" s="43">
        <v>0</v>
      </c>
      <c r="L6" s="51"/>
      <c r="M6" s="48">
        <v>0</v>
      </c>
      <c r="N6" s="49"/>
    </row>
    <row r="7" spans="2:15" x14ac:dyDescent="0.25">
      <c r="B7" s="37">
        <v>42</v>
      </c>
      <c r="C7" s="37" t="s">
        <v>189</v>
      </c>
      <c r="D7" s="40" t="s">
        <v>200</v>
      </c>
      <c r="F7" s="38" t="s">
        <v>201</v>
      </c>
      <c r="G7" s="38" t="s">
        <v>202</v>
      </c>
      <c r="H7" s="38" t="s">
        <v>183</v>
      </c>
      <c r="I7" s="38">
        <v>0</v>
      </c>
      <c r="J7" s="39">
        <v>1</v>
      </c>
      <c r="K7" s="43">
        <v>0</v>
      </c>
      <c r="L7" s="51"/>
      <c r="M7" s="48">
        <v>0</v>
      </c>
      <c r="N7" s="49"/>
    </row>
    <row r="8" spans="2:15" x14ac:dyDescent="0.25">
      <c r="B8" s="37">
        <v>21</v>
      </c>
      <c r="C8" s="37" t="s">
        <v>167</v>
      </c>
      <c r="D8" s="37" t="s">
        <v>198</v>
      </c>
      <c r="F8" s="38" t="s">
        <v>201</v>
      </c>
      <c r="G8" s="38" t="s">
        <v>202</v>
      </c>
      <c r="H8" s="38" t="s">
        <v>185</v>
      </c>
      <c r="I8" s="38">
        <v>0</v>
      </c>
      <c r="J8" s="39">
        <v>1</v>
      </c>
      <c r="K8" s="43">
        <v>0</v>
      </c>
      <c r="L8" s="51"/>
      <c r="M8" s="48">
        <v>0</v>
      </c>
      <c r="N8" s="49"/>
    </row>
    <row r="9" spans="2:15" x14ac:dyDescent="0.25">
      <c r="B9" s="37">
        <v>39</v>
      </c>
      <c r="C9" s="37" t="s">
        <v>184</v>
      </c>
      <c r="D9" s="37" t="s">
        <v>198</v>
      </c>
      <c r="F9" s="39" t="s">
        <v>201</v>
      </c>
      <c r="G9" s="39" t="s">
        <v>202</v>
      </c>
      <c r="H9" s="39" t="s">
        <v>205</v>
      </c>
      <c r="I9" s="39">
        <v>534.04100000000005</v>
      </c>
      <c r="J9" s="39">
        <v>535.04100000000005</v>
      </c>
      <c r="K9" s="43">
        <v>534.04100000000005</v>
      </c>
      <c r="L9" s="51"/>
      <c r="M9" s="50">
        <v>534.04100000000005</v>
      </c>
      <c r="N9" s="49"/>
    </row>
    <row r="10" spans="2:15" x14ac:dyDescent="0.25">
      <c r="B10" s="37">
        <v>31</v>
      </c>
      <c r="C10" s="37" t="s">
        <v>178</v>
      </c>
      <c r="D10" s="37" t="s">
        <v>198</v>
      </c>
      <c r="F10" s="38" t="s">
        <v>201</v>
      </c>
      <c r="G10" s="38" t="s">
        <v>202</v>
      </c>
      <c r="H10" s="38" t="s">
        <v>171</v>
      </c>
      <c r="I10" s="38">
        <v>380.45499999999998</v>
      </c>
      <c r="J10" s="39">
        <v>389.81300000000005</v>
      </c>
      <c r="K10" s="43">
        <v>380.45499999999998</v>
      </c>
      <c r="L10" s="51"/>
      <c r="M10" s="50">
        <v>380.45499999999998</v>
      </c>
      <c r="N10" s="49"/>
    </row>
    <row r="11" spans="2:15" x14ac:dyDescent="0.25">
      <c r="B11" s="37">
        <v>34</v>
      </c>
      <c r="C11" s="37" t="s">
        <v>178</v>
      </c>
      <c r="D11" s="37" t="s">
        <v>198</v>
      </c>
      <c r="F11" s="38" t="s">
        <v>201</v>
      </c>
      <c r="G11" s="38" t="s">
        <v>202</v>
      </c>
      <c r="H11" s="38" t="s">
        <v>190</v>
      </c>
      <c r="I11" s="38">
        <v>707.88199999999995</v>
      </c>
      <c r="J11" s="39">
        <v>735.63499999999999</v>
      </c>
      <c r="K11" s="43">
        <v>707.88199999999995</v>
      </c>
      <c r="L11" s="51"/>
      <c r="M11" s="48"/>
      <c r="N11" s="52">
        <v>707.88199999999995</v>
      </c>
    </row>
    <row r="12" spans="2:15" x14ac:dyDescent="0.25">
      <c r="B12" s="37">
        <v>32</v>
      </c>
      <c r="C12" s="37" t="s">
        <v>179</v>
      </c>
      <c r="D12" s="37" t="s">
        <v>198</v>
      </c>
      <c r="F12" s="38" t="s">
        <v>201</v>
      </c>
      <c r="G12" s="38" t="s">
        <v>202</v>
      </c>
      <c r="H12" s="38" t="s">
        <v>196</v>
      </c>
      <c r="I12" s="38">
        <v>426.13900000000001</v>
      </c>
      <c r="J12" s="39">
        <v>377.33899999999994</v>
      </c>
      <c r="K12" s="43">
        <v>426.13900000000001</v>
      </c>
      <c r="L12" s="51"/>
      <c r="M12" s="48"/>
      <c r="N12" s="52">
        <v>426.13900000000001</v>
      </c>
    </row>
    <row r="13" spans="2:15" x14ac:dyDescent="0.25">
      <c r="B13" s="37">
        <v>33</v>
      </c>
      <c r="C13" s="37" t="s">
        <v>180</v>
      </c>
      <c r="D13" s="37" t="s">
        <v>198</v>
      </c>
      <c r="F13" s="39" t="s">
        <v>201</v>
      </c>
      <c r="G13" s="39" t="s">
        <v>202</v>
      </c>
      <c r="H13" s="39" t="s">
        <v>161</v>
      </c>
      <c r="I13" s="39">
        <v>231.05500000000001</v>
      </c>
      <c r="J13" s="39">
        <v>231.05500000000001</v>
      </c>
      <c r="K13" s="43">
        <v>239.05500000000001</v>
      </c>
      <c r="L13" s="51">
        <f>K13-N13</f>
        <v>35.305999999999983</v>
      </c>
      <c r="M13" s="48"/>
      <c r="N13" s="49">
        <f>58.431+145.318</f>
        <v>203.74900000000002</v>
      </c>
    </row>
    <row r="14" spans="2:15" ht="25.5" x14ac:dyDescent="0.25">
      <c r="B14" s="37">
        <v>24</v>
      </c>
      <c r="C14" s="37" t="s">
        <v>172</v>
      </c>
      <c r="D14" s="37" t="s">
        <v>198</v>
      </c>
      <c r="F14" s="38" t="s">
        <v>201</v>
      </c>
      <c r="G14" s="38" t="s">
        <v>202</v>
      </c>
      <c r="H14" s="38" t="s">
        <v>206</v>
      </c>
      <c r="I14" s="38">
        <v>79.805999999999997</v>
      </c>
      <c r="J14" s="39">
        <v>87.805999999999997</v>
      </c>
      <c r="K14" s="43">
        <v>79.805999999999997</v>
      </c>
      <c r="L14" s="53"/>
      <c r="M14" s="54">
        <v>79.805999999999997</v>
      </c>
      <c r="N14" s="55"/>
    </row>
    <row r="15" spans="2:15" ht="15.75" x14ac:dyDescent="0.25">
      <c r="B15" s="37">
        <v>25</v>
      </c>
      <c r="C15" s="37" t="s">
        <v>173</v>
      </c>
      <c r="D15" s="37" t="s">
        <v>198</v>
      </c>
      <c r="F15" s="41"/>
      <c r="G15" s="41"/>
      <c r="H15" s="41"/>
      <c r="I15" s="41">
        <f>SUM(I2:I14)</f>
        <v>2640.6489999999999</v>
      </c>
      <c r="J15" s="41">
        <f>SUM(J2:J14)</f>
        <v>2598.4209999999998</v>
      </c>
      <c r="K15" s="38">
        <f>SUM(K2:K14)</f>
        <v>2650.6489999999999</v>
      </c>
      <c r="L15" s="37">
        <f>SUM(L2:L14)</f>
        <v>150.43699999999998</v>
      </c>
      <c r="M15" s="37">
        <f t="shared" ref="M15:N15" si="0">SUM(M2:M14)</f>
        <v>1162.442</v>
      </c>
      <c r="N15" s="37">
        <f t="shared" si="0"/>
        <v>1337.77</v>
      </c>
      <c r="O15" s="37">
        <f>SUM(L15:N15)</f>
        <v>2650.6489999999999</v>
      </c>
    </row>
    <row r="16" spans="2:15" ht="15.75" x14ac:dyDescent="0.25">
      <c r="B16" s="37">
        <v>26</v>
      </c>
      <c r="C16" s="37" t="s">
        <v>174</v>
      </c>
      <c r="D16" s="37" t="s">
        <v>198</v>
      </c>
      <c r="F16" s="41"/>
      <c r="G16" s="41"/>
      <c r="H16" s="41"/>
      <c r="I16" s="41"/>
      <c r="J16" s="41"/>
      <c r="K16" s="38"/>
    </row>
    <row r="17" spans="2:11" ht="15.75" x14ac:dyDescent="0.25">
      <c r="B17" s="37">
        <v>8</v>
      </c>
      <c r="C17" s="37" t="s">
        <v>154</v>
      </c>
      <c r="D17" s="37" t="s">
        <v>198</v>
      </c>
      <c r="F17" s="41"/>
      <c r="G17" s="41"/>
      <c r="H17" s="41"/>
      <c r="I17" s="41"/>
      <c r="J17" s="41"/>
      <c r="K17" s="38">
        <v>1146.021</v>
      </c>
    </row>
    <row r="18" spans="2:11" ht="15.75" x14ac:dyDescent="0.25">
      <c r="B18" s="37">
        <v>36</v>
      </c>
      <c r="C18" s="37" t="s">
        <v>182</v>
      </c>
      <c r="D18" s="37" t="s">
        <v>198</v>
      </c>
      <c r="F18" s="41"/>
      <c r="G18" s="41"/>
      <c r="H18" s="41"/>
      <c r="I18" s="41"/>
      <c r="J18" s="41"/>
      <c r="K18" s="38">
        <v>239.05500000000001</v>
      </c>
    </row>
    <row r="19" spans="2:11" ht="15.75" x14ac:dyDescent="0.25">
      <c r="B19" s="37">
        <v>37</v>
      </c>
      <c r="C19" s="37" t="s">
        <v>182</v>
      </c>
      <c r="D19" s="37" t="s">
        <v>198</v>
      </c>
      <c r="F19" s="41"/>
      <c r="G19" s="41"/>
      <c r="H19" s="41"/>
      <c r="I19" s="41"/>
      <c r="J19" s="41"/>
      <c r="K19" s="38">
        <v>115.131</v>
      </c>
    </row>
    <row r="20" spans="2:11" ht="15.75" x14ac:dyDescent="0.25">
      <c r="B20" s="37">
        <v>35</v>
      </c>
      <c r="C20" s="37" t="s">
        <v>181</v>
      </c>
      <c r="D20" s="37" t="s">
        <v>198</v>
      </c>
      <c r="F20" s="41"/>
      <c r="G20" s="41"/>
      <c r="H20" s="41"/>
      <c r="I20" s="41"/>
      <c r="J20" s="41"/>
      <c r="K20" s="38"/>
    </row>
    <row r="21" spans="2:11" ht="15.75" x14ac:dyDescent="0.25">
      <c r="B21" s="37">
        <v>38</v>
      </c>
      <c r="C21" s="37" t="s">
        <v>181</v>
      </c>
      <c r="D21" s="37" t="s">
        <v>198</v>
      </c>
      <c r="F21" s="41"/>
      <c r="G21" s="41"/>
      <c r="H21" s="41"/>
      <c r="I21" s="41"/>
      <c r="J21" s="41"/>
      <c r="K21" s="38">
        <v>1180.5820000000001</v>
      </c>
    </row>
    <row r="22" spans="2:11" ht="15.75" x14ac:dyDescent="0.25">
      <c r="B22" s="37">
        <v>41</v>
      </c>
      <c r="C22" s="37" t="s">
        <v>188</v>
      </c>
      <c r="D22" s="40" t="s">
        <v>200</v>
      </c>
      <c r="F22" s="41"/>
      <c r="G22" s="41"/>
      <c r="H22" s="41"/>
      <c r="I22" s="41"/>
      <c r="J22" s="41"/>
      <c r="K22" s="38"/>
    </row>
    <row r="23" spans="2:11" ht="15.75" x14ac:dyDescent="0.25">
      <c r="B23" s="37">
        <v>43</v>
      </c>
      <c r="C23" s="37" t="s">
        <v>188</v>
      </c>
      <c r="D23" s="40" t="s">
        <v>200</v>
      </c>
      <c r="F23" s="41"/>
      <c r="G23" s="41"/>
      <c r="H23" s="41"/>
      <c r="I23" s="41"/>
      <c r="J23" s="41"/>
      <c r="K23" s="38">
        <f>SUM(K17:K22)</f>
        <v>2680.7890000000002</v>
      </c>
    </row>
    <row r="24" spans="2:11" x14ac:dyDescent="0.25">
      <c r="B24" s="37">
        <v>9</v>
      </c>
      <c r="C24" s="37" t="s">
        <v>155</v>
      </c>
      <c r="D24" s="37" t="s">
        <v>198</v>
      </c>
    </row>
    <row r="25" spans="2:11" x14ac:dyDescent="0.25">
      <c r="B25" s="37">
        <v>4</v>
      </c>
      <c r="C25" s="37" t="s">
        <v>151</v>
      </c>
      <c r="D25" s="37" t="s">
        <v>198</v>
      </c>
    </row>
    <row r="26" spans="2:11" x14ac:dyDescent="0.25">
      <c r="B26" s="37">
        <v>17</v>
      </c>
      <c r="C26" s="42" t="s">
        <v>163</v>
      </c>
      <c r="D26" s="40" t="s">
        <v>200</v>
      </c>
    </row>
    <row r="27" spans="2:11" x14ac:dyDescent="0.25">
      <c r="B27" s="37">
        <v>22</v>
      </c>
      <c r="C27" s="37" t="s">
        <v>168</v>
      </c>
      <c r="D27" s="37" t="s">
        <v>198</v>
      </c>
    </row>
    <row r="28" spans="2:11" x14ac:dyDescent="0.25">
      <c r="B28" s="37">
        <v>40</v>
      </c>
      <c r="C28" s="37" t="s">
        <v>186</v>
      </c>
      <c r="D28" s="37" t="s">
        <v>198</v>
      </c>
    </row>
    <row r="29" spans="2:11" x14ac:dyDescent="0.25">
      <c r="B29" s="37">
        <v>11</v>
      </c>
      <c r="C29" s="37" t="s">
        <v>156</v>
      </c>
      <c r="D29" s="37" t="s">
        <v>198</v>
      </c>
    </row>
    <row r="30" spans="2:11" x14ac:dyDescent="0.25">
      <c r="B30" s="37">
        <v>1</v>
      </c>
      <c r="C30" s="37" t="s">
        <v>148</v>
      </c>
      <c r="D30" s="37" t="s">
        <v>198</v>
      </c>
    </row>
    <row r="31" spans="2:11" x14ac:dyDescent="0.25">
      <c r="B31" s="37">
        <v>49</v>
      </c>
      <c r="C31" s="37" t="s">
        <v>197</v>
      </c>
      <c r="D31" s="37" t="s">
        <v>198</v>
      </c>
    </row>
    <row r="32" spans="2:11" x14ac:dyDescent="0.25">
      <c r="B32" s="37">
        <v>50</v>
      </c>
      <c r="C32" s="37" t="s">
        <v>197</v>
      </c>
      <c r="D32" s="37" t="s">
        <v>198</v>
      </c>
    </row>
    <row r="33" spans="2:4" x14ac:dyDescent="0.25">
      <c r="B33" s="37">
        <v>6</v>
      </c>
      <c r="C33" s="37" t="s">
        <v>152</v>
      </c>
      <c r="D33" s="37" t="s">
        <v>198</v>
      </c>
    </row>
    <row r="34" spans="2:4" x14ac:dyDescent="0.25">
      <c r="B34" s="37">
        <v>44</v>
      </c>
      <c r="C34" s="37" t="s">
        <v>191</v>
      </c>
      <c r="D34" s="40" t="s">
        <v>199</v>
      </c>
    </row>
    <row r="35" spans="2:4" x14ac:dyDescent="0.25">
      <c r="B35" s="37">
        <v>20</v>
      </c>
      <c r="C35" s="37" t="s">
        <v>166</v>
      </c>
      <c r="D35" s="37" t="s">
        <v>198</v>
      </c>
    </row>
    <row r="36" spans="2:4" x14ac:dyDescent="0.25">
      <c r="B36" s="37">
        <v>12</v>
      </c>
      <c r="C36" s="37" t="s">
        <v>157</v>
      </c>
      <c r="D36" s="37" t="s">
        <v>198</v>
      </c>
    </row>
    <row r="37" spans="2:4" x14ac:dyDescent="0.25">
      <c r="B37" s="37">
        <v>23</v>
      </c>
      <c r="C37" s="37" t="s">
        <v>170</v>
      </c>
      <c r="D37" s="37" t="s">
        <v>198</v>
      </c>
    </row>
    <row r="38" spans="2:4" x14ac:dyDescent="0.25">
      <c r="B38" s="37">
        <v>13</v>
      </c>
      <c r="C38" s="37" t="s">
        <v>158</v>
      </c>
      <c r="D38" s="37" t="s">
        <v>198</v>
      </c>
    </row>
    <row r="39" spans="2:4" x14ac:dyDescent="0.25">
      <c r="B39" s="37">
        <v>27</v>
      </c>
      <c r="C39" s="37" t="s">
        <v>175</v>
      </c>
      <c r="D39" s="37" t="s">
        <v>198</v>
      </c>
    </row>
    <row r="40" spans="2:4" x14ac:dyDescent="0.25">
      <c r="B40" s="37">
        <v>29</v>
      </c>
      <c r="C40" s="37" t="s">
        <v>177</v>
      </c>
      <c r="D40" s="37" t="s">
        <v>198</v>
      </c>
    </row>
    <row r="41" spans="2:4" x14ac:dyDescent="0.25">
      <c r="B41" s="37">
        <v>30</v>
      </c>
      <c r="C41" s="37" t="s">
        <v>177</v>
      </c>
      <c r="D41" s="37" t="s">
        <v>198</v>
      </c>
    </row>
    <row r="42" spans="2:4" x14ac:dyDescent="0.25">
      <c r="B42" s="37">
        <v>14</v>
      </c>
      <c r="C42" s="37" t="s">
        <v>159</v>
      </c>
      <c r="D42" s="37" t="s">
        <v>198</v>
      </c>
    </row>
    <row r="43" spans="2:4" x14ac:dyDescent="0.25">
      <c r="B43" s="37">
        <v>15</v>
      </c>
      <c r="C43" s="37" t="s">
        <v>160</v>
      </c>
      <c r="D43" s="37" t="s">
        <v>198</v>
      </c>
    </row>
    <row r="44" spans="2:4" x14ac:dyDescent="0.25">
      <c r="B44" s="37">
        <v>18</v>
      </c>
      <c r="C44" s="42" t="s">
        <v>164</v>
      </c>
      <c r="D44" s="40" t="s">
        <v>200</v>
      </c>
    </row>
    <row r="45" spans="2:4" x14ac:dyDescent="0.25">
      <c r="B45" s="37">
        <v>7</v>
      </c>
      <c r="C45" s="37" t="s">
        <v>153</v>
      </c>
      <c r="D45" s="37" t="s">
        <v>198</v>
      </c>
    </row>
    <row r="46" spans="2:4" x14ac:dyDescent="0.25">
      <c r="B46" s="37">
        <v>10</v>
      </c>
      <c r="C46" s="37" t="s">
        <v>153</v>
      </c>
      <c r="D46" s="37" t="s">
        <v>198</v>
      </c>
    </row>
    <row r="47" spans="2:4" x14ac:dyDescent="0.25">
      <c r="B47" s="37">
        <v>16</v>
      </c>
      <c r="C47" s="37" t="s">
        <v>162</v>
      </c>
      <c r="D47" s="40" t="s">
        <v>199</v>
      </c>
    </row>
    <row r="48" spans="2:4" x14ac:dyDescent="0.25">
      <c r="B48" s="37">
        <v>19</v>
      </c>
      <c r="C48" s="37" t="s">
        <v>162</v>
      </c>
      <c r="D48" s="40" t="s">
        <v>199</v>
      </c>
    </row>
    <row r="49" spans="2:4" x14ac:dyDescent="0.25">
      <c r="B49" s="37">
        <v>28</v>
      </c>
      <c r="C49" s="37" t="s">
        <v>176</v>
      </c>
      <c r="D49" s="37" t="s">
        <v>198</v>
      </c>
    </row>
    <row r="50" spans="2:4" x14ac:dyDescent="0.25">
      <c r="B50" s="37">
        <v>46</v>
      </c>
      <c r="C50" s="37" t="s">
        <v>193</v>
      </c>
      <c r="D50" s="40" t="s">
        <v>199</v>
      </c>
    </row>
    <row r="51" spans="2:4" x14ac:dyDescent="0.25">
      <c r="B51" s="37">
        <v>45</v>
      </c>
      <c r="C51" s="37" t="s">
        <v>192</v>
      </c>
      <c r="D51" s="40" t="s">
        <v>199</v>
      </c>
    </row>
  </sheetData>
  <sortState ref="B2:C51">
    <sortCondition ref="C2:C51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РП</vt:lpstr>
      <vt:lpstr>сверх РП</vt:lpstr>
      <vt:lpstr>МБ</vt:lpstr>
      <vt:lpstr>Лист1</vt:lpstr>
      <vt:lpstr>спасск</vt:lpstr>
      <vt:lpstr>РП!Область_печати</vt:lpstr>
      <vt:lpstr>'сверх РП'!Область_печати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2015-07-15T23:52:11Z</dcterms:modified>
</cp:coreProperties>
</file>