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4940" windowHeight="7110"/>
  </bookViews>
  <sheets>
    <sheet name="динамика для поездки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'динамика для поездки'!$A$12:$H$75</definedName>
    <definedName name="А1" localSheetId="0">'динамика для поездки'!#REF!</definedName>
    <definedName name="А1">#REF!</definedName>
    <definedName name="_xlnm.Print_Titles" localSheetId="0">'динамика для поездки'!$7:$11</definedName>
    <definedName name="_xlnm.Print_Area" localSheetId="0">'динамика для поездки'!$A$7:$H$76</definedName>
  </definedNames>
  <calcPr calcId="145621"/>
</workbook>
</file>

<file path=xl/calcChain.xml><?xml version="1.0" encoding="utf-8"?>
<calcChain xmlns="http://schemas.openxmlformats.org/spreadsheetml/2006/main">
  <c r="F20" i="1" l="1"/>
  <c r="D30" i="1"/>
  <c r="D18" i="1"/>
  <c r="D41" i="1"/>
  <c r="D51" i="1"/>
  <c r="D29" i="1"/>
  <c r="D17" i="1"/>
  <c r="D42" i="1"/>
  <c r="D52" i="1"/>
  <c r="D26" i="1"/>
  <c r="D25" i="1"/>
  <c r="D75" i="1" l="1"/>
  <c r="G76" i="1"/>
  <c r="C76" i="1"/>
  <c r="AC75" i="1"/>
  <c r="AB75" i="1"/>
  <c r="AA75" i="1"/>
  <c r="Z75" i="1"/>
  <c r="U75" i="1"/>
  <c r="T75" i="1"/>
  <c r="S75" i="1"/>
  <c r="K75" i="1"/>
  <c r="H75" i="1"/>
  <c r="G75" i="1"/>
  <c r="C75" i="1"/>
  <c r="G74" i="1"/>
  <c r="G73" i="1"/>
  <c r="G72" i="1"/>
  <c r="G71" i="1"/>
  <c r="G68" i="1"/>
  <c r="G67" i="1"/>
  <c r="G66" i="1"/>
  <c r="G65" i="1"/>
  <c r="G64" i="1"/>
  <c r="G63" i="1"/>
  <c r="G62" i="1"/>
  <c r="G61" i="1"/>
  <c r="G60" i="1"/>
  <c r="G59" i="1"/>
  <c r="G56" i="1"/>
  <c r="G55" i="1"/>
  <c r="I55" i="1" s="1"/>
  <c r="G54" i="1"/>
  <c r="G53" i="1"/>
  <c r="G52" i="1"/>
  <c r="G51" i="1"/>
  <c r="G50" i="1"/>
  <c r="G49" i="1"/>
  <c r="I49" i="1" s="1"/>
  <c r="G48" i="1"/>
  <c r="G47" i="1"/>
  <c r="G46" i="1"/>
  <c r="G45" i="1"/>
  <c r="G44" i="1"/>
  <c r="G43" i="1"/>
  <c r="G42" i="1"/>
  <c r="G41" i="1"/>
  <c r="G40" i="1"/>
  <c r="W39" i="1"/>
  <c r="W75" i="1" s="1"/>
  <c r="V39" i="1"/>
  <c r="P39" i="1"/>
  <c r="J39" i="1"/>
  <c r="G39" i="1"/>
  <c r="G38" i="1"/>
  <c r="G37" i="1"/>
  <c r="G36" i="1"/>
  <c r="G35" i="1"/>
  <c r="G34" i="1"/>
  <c r="Y33" i="1"/>
  <c r="Y75" i="1" s="1"/>
  <c r="X33" i="1"/>
  <c r="X75" i="1" s="1"/>
  <c r="V33" i="1"/>
  <c r="V75" i="1" s="1"/>
  <c r="S33" i="1"/>
  <c r="R33" i="1"/>
  <c r="R75" i="1" s="1"/>
  <c r="Q33" i="1"/>
  <c r="Q75" i="1" s="1"/>
  <c r="P33" i="1"/>
  <c r="P75" i="1" s="1"/>
  <c r="O33" i="1"/>
  <c r="O75" i="1" s="1"/>
  <c r="N33" i="1"/>
  <c r="N75" i="1" s="1"/>
  <c r="M33" i="1"/>
  <c r="M75" i="1" s="1"/>
  <c r="L33" i="1"/>
  <c r="L75" i="1" s="1"/>
  <c r="K33" i="1"/>
  <c r="J33" i="1"/>
  <c r="J75" i="1" s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I19" i="1"/>
  <c r="G19" i="1"/>
  <c r="G18" i="1"/>
  <c r="G17" i="1"/>
  <c r="I17" i="1" s="1"/>
  <c r="I15" i="1"/>
  <c r="G14" i="1"/>
  <c r="G13" i="1"/>
  <c r="E18" i="1" l="1"/>
  <c r="E21" i="1"/>
  <c r="E30" i="1"/>
  <c r="E25" i="1"/>
  <c r="I33" i="1"/>
  <c r="I75" i="1" s="1"/>
  <c r="E33" i="1"/>
  <c r="E39" i="1"/>
  <c r="E43" i="1"/>
  <c r="E61" i="1"/>
  <c r="E69" i="1"/>
  <c r="E15" i="1"/>
  <c r="E56" i="1"/>
  <c r="E64" i="1"/>
  <c r="E72" i="1"/>
  <c r="E23" i="1"/>
  <c r="E31" i="1"/>
  <c r="E37" i="1"/>
  <c r="E41" i="1"/>
  <c r="E49" i="1"/>
  <c r="E54" i="1"/>
  <c r="E59" i="1"/>
  <c r="E67" i="1"/>
  <c r="E34" i="1"/>
  <c r="E62" i="1"/>
  <c r="E70" i="1"/>
  <c r="E35" i="1"/>
  <c r="E52" i="1"/>
  <c r="E65" i="1"/>
  <c r="E73" i="1"/>
  <c r="E28" i="1"/>
  <c r="E51" i="1"/>
  <c r="E26" i="1"/>
  <c r="E44" i="1"/>
  <c r="E47" i="1"/>
  <c r="E19" i="1"/>
  <c r="E24" i="1"/>
  <c r="E32" i="1"/>
  <c r="E38" i="1"/>
  <c r="E42" i="1"/>
  <c r="E55" i="1"/>
  <c r="E60" i="1"/>
  <c r="E68" i="1"/>
  <c r="E13" i="1"/>
  <c r="E16" i="1"/>
  <c r="E29" i="1"/>
  <c r="E57" i="1"/>
  <c r="E14" i="1"/>
  <c r="D76" i="1"/>
  <c r="E17" i="1"/>
  <c r="E27" i="1"/>
  <c r="E45" i="1"/>
  <c r="E50" i="1"/>
  <c r="E63" i="1"/>
  <c r="E71" i="1"/>
  <c r="E20" i="1"/>
  <c r="E46" i="1"/>
  <c r="E22" i="1"/>
  <c r="E36" i="1"/>
  <c r="E40" i="1"/>
  <c r="E48" i="1"/>
  <c r="E53" i="1"/>
  <c r="E58" i="1"/>
  <c r="E66" i="1"/>
  <c r="E74" i="1"/>
  <c r="E76" i="1" l="1"/>
  <c r="E75" i="1"/>
  <c r="F64" i="1" l="1"/>
  <c r="F36" i="1" l="1"/>
  <c r="F22" i="1"/>
  <c r="F50" i="1"/>
  <c r="F48" i="1"/>
  <c r="F68" i="1"/>
  <c r="F28" i="1"/>
  <c r="F38" i="1"/>
  <c r="F30" i="1"/>
  <c r="F26" i="1"/>
  <c r="F47" i="1" l="1"/>
  <c r="F27" i="1"/>
  <c r="F35" i="1"/>
  <c r="F37" i="1"/>
  <c r="F46" i="1"/>
  <c r="F14" i="1"/>
  <c r="F13" i="1"/>
  <c r="F49" i="1"/>
  <c r="F21" i="1"/>
  <c r="F29" i="1"/>
  <c r="F16" i="1"/>
  <c r="F63" i="1"/>
  <c r="F67" i="1"/>
  <c r="F25" i="1"/>
  <c r="F15" i="1"/>
  <c r="F44" i="1"/>
  <c r="F54" i="1"/>
  <c r="F74" i="1"/>
  <c r="F72" i="1"/>
  <c r="F18" i="1" l="1"/>
  <c r="F17" i="1"/>
  <c r="F73" i="1"/>
  <c r="F61" i="1"/>
  <c r="F62" i="1"/>
  <c r="F45" i="1"/>
  <c r="F71" i="1"/>
  <c r="F32" i="1"/>
  <c r="F42" i="1" l="1"/>
  <c r="F24" i="1"/>
  <c r="F66" i="1"/>
  <c r="F60" i="1"/>
  <c r="F52" i="1"/>
  <c r="F53" i="1"/>
  <c r="F56" i="1"/>
  <c r="F43" i="1"/>
  <c r="F31" i="1"/>
  <c r="F41" i="1" l="1"/>
  <c r="F65" i="1"/>
  <c r="F23" i="1"/>
  <c r="F59" i="1"/>
  <c r="F76" i="1"/>
  <c r="F51" i="1"/>
  <c r="F55" i="1"/>
  <c r="F75" i="1" l="1"/>
</calcChain>
</file>

<file path=xl/sharedStrings.xml><?xml version="1.0" encoding="utf-8"?>
<sst xmlns="http://schemas.openxmlformats.org/spreadsheetml/2006/main" count="126" uniqueCount="56">
  <si>
    <t>Информация о динамике дебиторской задолженности и уровень сборов за 1 полугодие 2015 года по  МО (млн.руб.)</t>
  </si>
  <si>
    <t>Муниципальное образование</t>
  </si>
  <si>
    <t>Категория потребителей</t>
  </si>
  <si>
    <t>Задолженность на 01.01.15г.</t>
  </si>
  <si>
    <t>Задолженность на 01.07.15г.</t>
  </si>
  <si>
    <t>динамика дз</t>
  </si>
  <si>
    <t>Уровень сборов за          6 месяцев 2015 года</t>
  </si>
  <si>
    <t>Всего в судебнои и иполнительном производстве</t>
  </si>
  <si>
    <t>Поступление денежных средств за день (03.13.12г.)</t>
  </si>
  <si>
    <t>Поступление денежных средств за день (04.13.12г.)</t>
  </si>
  <si>
    <t>Поступление денежных средств за день (05.13.12г.)</t>
  </si>
  <si>
    <t>Поступление денежных средств за день (06.13.12г.)</t>
  </si>
  <si>
    <t>Поступление денежных средств за день (07.13.12г.)</t>
  </si>
  <si>
    <t>Поступление денежных средств за день (13.12.12г.)</t>
  </si>
  <si>
    <t>Поступление денежных средств за день (13.13.12г.)</t>
  </si>
  <si>
    <t>Поступление денежных средств за день (14.13.12г.)</t>
  </si>
  <si>
    <t>Поступление денежных средств за день (17.13.12г.)</t>
  </si>
  <si>
    <t>Поступление денежных средств за день (21.13.12г.)</t>
  </si>
  <si>
    <t>Поступление денежных средств за день (25.13.12г.)</t>
  </si>
  <si>
    <t>Поступление денежных средств за день (30.13.12г.)</t>
  </si>
  <si>
    <t>Дебет</t>
  </si>
  <si>
    <t>г. Артем</t>
  </si>
  <si>
    <t>итого</t>
  </si>
  <si>
    <t>в т.ч. население</t>
  </si>
  <si>
    <t>г. Арсеньев</t>
  </si>
  <si>
    <t>г. Дальнегорск</t>
  </si>
  <si>
    <t>г. Дальнереченск</t>
  </si>
  <si>
    <t>г. Лесозаводск</t>
  </si>
  <si>
    <t>г. Находка</t>
  </si>
  <si>
    <t>г. Партизанск</t>
  </si>
  <si>
    <t>г. Спасск-Дальний</t>
  </si>
  <si>
    <t>г.Фокино</t>
  </si>
  <si>
    <t>Анучинский район</t>
  </si>
  <si>
    <t>Дальнереченский район (Тр-2)</t>
  </si>
  <si>
    <t>Кавалеровский район</t>
  </si>
  <si>
    <t>Кировский район</t>
  </si>
  <si>
    <t>Красноармейский район (Тр-3)</t>
  </si>
  <si>
    <t>Лазовский район</t>
  </si>
  <si>
    <t>Михайловский район</t>
  </si>
  <si>
    <t>Надеждинский район</t>
  </si>
  <si>
    <t>Октябрьский район</t>
  </si>
  <si>
    <t>Ольгинский район</t>
  </si>
  <si>
    <t>Партизанский район</t>
  </si>
  <si>
    <t>Пограничный район</t>
  </si>
  <si>
    <t>Пожарский район</t>
  </si>
  <si>
    <t>Спасский район</t>
  </si>
  <si>
    <t>Тернейский район</t>
  </si>
  <si>
    <t>Ханкайский район</t>
  </si>
  <si>
    <t>Хорольский район</t>
  </si>
  <si>
    <t>Хасанский район</t>
  </si>
  <si>
    <t>Чугуевский район</t>
  </si>
  <si>
    <t>Черниговский район</t>
  </si>
  <si>
    <t>Шкотовский район</t>
  </si>
  <si>
    <t>Яковлевский район</t>
  </si>
  <si>
    <t>ИТОГО ПО КГУП "ПРИМТЕПЛОЭНЕРГО"</t>
  </si>
  <si>
    <t>Всего в судебном и исполнительном производстве на 01.07.2015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</si>
</sst>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000"/>
    <numFmt numFmtId="165" formatCode="_(* #,##0.00_);_(* \(#,##0.00\);_(* &quot;-&quot;??_);_(@_)"/>
    <numFmt numFmtId="166" formatCode="_-* #,##0.00000000_р_._-;\-* #,##0.00000000_р_._-;_-* &quot;-&quot;??_р_._-;_-@_-"/>
  </numFmts>
  <fonts count="21" x14ac:knownFonts="1">
    <font>
      <sz val="10"/>
      <name val="Arial Cyr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name val="Arial Cyr"/>
      <family val="2"/>
      <charset val="204"/>
    </font>
    <font>
      <b/>
      <sz val="20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4"/>
      <name val="Arial Cyr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3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"/>
      <family val="2"/>
      <charset val="204"/>
    </font>
    <font>
      <sz val="14"/>
      <color rgb="FFFF0000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3" applyFill="1"/>
    <xf numFmtId="0" fontId="2" fillId="2" borderId="0" xfId="3" applyFont="1" applyFill="1"/>
    <xf numFmtId="164" fontId="2" fillId="2" borderId="0" xfId="3" applyNumberFormat="1" applyFont="1" applyFill="1"/>
    <xf numFmtId="43" fontId="3" fillId="2" borderId="0" xfId="3" applyNumberFormat="1" applyFont="1" applyFill="1"/>
    <xf numFmtId="43" fontId="1" fillId="2" borderId="0" xfId="3" applyNumberFormat="1" applyFill="1"/>
    <xf numFmtId="0" fontId="5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vertical="center" wrapText="1"/>
    </xf>
    <xf numFmtId="0" fontId="1" fillId="2" borderId="0" xfId="3" applyFill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165" fontId="6" fillId="2" borderId="9" xfId="4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165" fontId="6" fillId="2" borderId="15" xfId="4" applyFont="1" applyFill="1" applyBorder="1" applyAlignment="1">
      <alignment horizontal="center" vertical="center" wrapText="1"/>
    </xf>
    <xf numFmtId="0" fontId="8" fillId="2" borderId="16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6" fillId="2" borderId="18" xfId="3" applyFont="1" applyFill="1" applyBorder="1" applyAlignment="1">
      <alignment horizontal="center" vertical="center" wrapText="1"/>
    </xf>
    <xf numFmtId="0" fontId="1" fillId="0" borderId="0" xfId="3" applyFill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43" fontId="12" fillId="2" borderId="9" xfId="3" applyNumberFormat="1" applyFont="1" applyFill="1" applyBorder="1" applyAlignment="1">
      <alignment horizontal="center" vertical="center"/>
    </xf>
    <xf numFmtId="43" fontId="12" fillId="2" borderId="9" xfId="3" applyNumberFormat="1" applyFont="1" applyFill="1" applyBorder="1" applyAlignment="1">
      <alignment horizontal="right"/>
    </xf>
    <xf numFmtId="10" fontId="12" fillId="2" borderId="15" xfId="2" applyNumberFormat="1" applyFont="1" applyFill="1" applyBorder="1" applyAlignment="1">
      <alignment horizontal="center" vertical="center"/>
    </xf>
    <xf numFmtId="43" fontId="13" fillId="2" borderId="20" xfId="3" applyNumberFormat="1" applyFont="1" applyFill="1" applyBorder="1"/>
    <xf numFmtId="43" fontId="13" fillId="2" borderId="21" xfId="3" applyNumberFormat="1" applyFont="1" applyFill="1" applyBorder="1"/>
    <xf numFmtId="43" fontId="2" fillId="2" borderId="22" xfId="3" applyNumberFormat="1" applyFont="1" applyFill="1" applyBorder="1" applyAlignment="1">
      <alignment horizontal="right"/>
    </xf>
    <xf numFmtId="0" fontId="14" fillId="2" borderId="9" xfId="3" applyFont="1" applyFill="1" applyBorder="1" applyAlignment="1">
      <alignment horizontal="center" vertical="center" wrapText="1"/>
    </xf>
    <xf numFmtId="43" fontId="13" fillId="2" borderId="9" xfId="3" applyNumberFormat="1" applyFont="1" applyFill="1" applyBorder="1" applyAlignment="1">
      <alignment horizontal="center" vertical="center"/>
    </xf>
    <xf numFmtId="43" fontId="13" fillId="2" borderId="9" xfId="3" applyNumberFormat="1" applyFont="1" applyFill="1" applyBorder="1" applyAlignment="1">
      <alignment horizontal="right"/>
    </xf>
    <xf numFmtId="10" fontId="13" fillId="2" borderId="15" xfId="2" applyNumberFormat="1" applyFont="1" applyFill="1" applyBorder="1" applyAlignment="1">
      <alignment horizontal="center" vertical="center"/>
    </xf>
    <xf numFmtId="43" fontId="13" fillId="0" borderId="20" xfId="3" applyNumberFormat="1" applyFont="1" applyFill="1" applyBorder="1"/>
    <xf numFmtId="43" fontId="13" fillId="0" borderId="21" xfId="3" applyNumberFormat="1" applyFont="1" applyFill="1" applyBorder="1"/>
    <xf numFmtId="43" fontId="2" fillId="0" borderId="22" xfId="3" applyNumberFormat="1" applyFont="1" applyFill="1" applyBorder="1" applyAlignment="1">
      <alignment horizontal="right"/>
    </xf>
    <xf numFmtId="0" fontId="1" fillId="0" borderId="0" xfId="3" applyFill="1"/>
    <xf numFmtId="10" fontId="13" fillId="0" borderId="15" xfId="2" applyNumberFormat="1" applyFont="1" applyFill="1" applyBorder="1" applyAlignment="1">
      <alignment horizontal="center" vertical="center"/>
    </xf>
    <xf numFmtId="43" fontId="1" fillId="2" borderId="0" xfId="1" applyFont="1" applyFill="1"/>
    <xf numFmtId="43" fontId="13" fillId="2" borderId="0" xfId="3" applyNumberFormat="1" applyFont="1" applyFill="1" applyBorder="1"/>
    <xf numFmtId="0" fontId="11" fillId="2" borderId="24" xfId="3" applyFont="1" applyFill="1" applyBorder="1" applyAlignment="1">
      <alignment horizontal="center" vertical="center" wrapText="1"/>
    </xf>
    <xf numFmtId="43" fontId="13" fillId="2" borderId="25" xfId="3" applyNumberFormat="1" applyFont="1" applyFill="1" applyBorder="1" applyAlignment="1">
      <alignment horizontal="center" vertical="center"/>
    </xf>
    <xf numFmtId="43" fontId="13" fillId="2" borderId="25" xfId="3" applyNumberFormat="1" applyFont="1" applyFill="1" applyBorder="1" applyAlignment="1">
      <alignment horizontal="right"/>
    </xf>
    <xf numFmtId="10" fontId="13" fillId="2" borderId="17" xfId="2" applyNumberFormat="1" applyFont="1" applyFill="1" applyBorder="1" applyAlignment="1">
      <alignment horizontal="center" vertical="center"/>
    </xf>
    <xf numFmtId="43" fontId="13" fillId="2" borderId="12" xfId="3" applyNumberFormat="1" applyFont="1" applyFill="1" applyBorder="1"/>
    <xf numFmtId="43" fontId="13" fillId="2" borderId="26" xfId="3" applyNumberFormat="1" applyFont="1" applyFill="1" applyBorder="1"/>
    <xf numFmtId="43" fontId="12" fillId="3" borderId="9" xfId="3" applyNumberFormat="1" applyFont="1" applyFill="1" applyBorder="1" applyAlignment="1">
      <alignment horizontal="center"/>
    </xf>
    <xf numFmtId="10" fontId="12" fillId="3" borderId="15" xfId="2" applyNumberFormat="1" applyFont="1" applyFill="1" applyBorder="1" applyAlignment="1">
      <alignment horizontal="center" vertical="center"/>
    </xf>
    <xf numFmtId="43" fontId="12" fillId="3" borderId="27" xfId="3" applyNumberFormat="1" applyFont="1" applyFill="1" applyBorder="1"/>
    <xf numFmtId="43" fontId="12" fillId="3" borderId="22" xfId="3" applyNumberFormat="1" applyFont="1" applyFill="1" applyBorder="1"/>
    <xf numFmtId="43" fontId="15" fillId="3" borderId="22" xfId="3" applyNumberFormat="1" applyFont="1" applyFill="1" applyBorder="1"/>
    <xf numFmtId="0" fontId="1" fillId="3" borderId="0" xfId="3" applyFill="1"/>
    <xf numFmtId="43" fontId="12" fillId="3" borderId="29" xfId="3" applyNumberFormat="1" applyFont="1" applyFill="1" applyBorder="1" applyAlignment="1">
      <alignment horizontal="center"/>
    </xf>
    <xf numFmtId="10" fontId="12" fillId="3" borderId="30" xfId="2" applyNumberFormat="1" applyFont="1" applyFill="1" applyBorder="1" applyAlignment="1">
      <alignment horizontal="center" vertical="center"/>
    </xf>
    <xf numFmtId="43" fontId="12" fillId="3" borderId="0" xfId="3" applyNumberFormat="1" applyFont="1" applyFill="1" applyBorder="1"/>
    <xf numFmtId="43" fontId="15" fillId="3" borderId="0" xfId="3" applyNumberFormat="1" applyFont="1" applyFill="1" applyBorder="1"/>
    <xf numFmtId="0" fontId="16" fillId="2" borderId="0" xfId="3" applyFont="1" applyFill="1" applyAlignment="1">
      <alignment horizontal="left"/>
    </xf>
    <xf numFmtId="43" fontId="17" fillId="2" borderId="0" xfId="3" applyNumberFormat="1" applyFont="1" applyFill="1"/>
    <xf numFmtId="43" fontId="18" fillId="2" borderId="0" xfId="3" applyNumberFormat="1" applyFont="1" applyFill="1"/>
    <xf numFmtId="43" fontId="19" fillId="2" borderId="0" xfId="3" applyNumberFormat="1" applyFont="1" applyFill="1"/>
    <xf numFmtId="43" fontId="2" fillId="2" borderId="0" xfId="3" applyNumberFormat="1" applyFont="1" applyFill="1"/>
    <xf numFmtId="0" fontId="1" fillId="2" borderId="0" xfId="3" applyFont="1" applyFill="1"/>
    <xf numFmtId="43" fontId="20" fillId="2" borderId="0" xfId="3" applyNumberFormat="1" applyFont="1" applyFill="1"/>
    <xf numFmtId="43" fontId="12" fillId="3" borderId="9" xfId="3" applyNumberFormat="1" applyFont="1" applyFill="1" applyBorder="1" applyAlignment="1">
      <alignment horizontal="center" vertical="center"/>
    </xf>
    <xf numFmtId="43" fontId="12" fillId="3" borderId="29" xfId="3" applyNumberFormat="1" applyFont="1" applyFill="1" applyBorder="1" applyAlignment="1">
      <alignment horizontal="center" vertical="center"/>
    </xf>
    <xf numFmtId="0" fontId="6" fillId="2" borderId="31" xfId="3" applyFont="1" applyFill="1" applyBorder="1" applyAlignment="1">
      <alignment horizontal="center" vertical="center" wrapText="1"/>
    </xf>
    <xf numFmtId="43" fontId="12" fillId="2" borderId="31" xfId="3" applyNumberFormat="1" applyFont="1" applyFill="1" applyBorder="1" applyAlignment="1">
      <alignment horizontal="center" vertical="center"/>
    </xf>
    <xf numFmtId="43" fontId="13" fillId="2" borderId="31" xfId="3" applyNumberFormat="1" applyFont="1" applyFill="1" applyBorder="1" applyAlignment="1">
      <alignment horizontal="center" vertical="center"/>
    </xf>
    <xf numFmtId="43" fontId="13" fillId="2" borderId="32" xfId="3" applyNumberFormat="1" applyFont="1" applyFill="1" applyBorder="1" applyAlignment="1">
      <alignment horizontal="center" vertical="center"/>
    </xf>
    <xf numFmtId="166" fontId="3" fillId="2" borderId="0" xfId="3" applyNumberFormat="1" applyFont="1" applyFill="1"/>
    <xf numFmtId="166" fontId="1" fillId="2" borderId="0" xfId="3" applyNumberFormat="1" applyFill="1"/>
    <xf numFmtId="43" fontId="18" fillId="2" borderId="0" xfId="1" applyFont="1" applyFill="1"/>
    <xf numFmtId="0" fontId="4" fillId="2" borderId="0" xfId="3" applyFont="1" applyFill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4" fontId="6" fillId="2" borderId="2" xfId="3" applyNumberFormat="1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4" fontId="7" fillId="2" borderId="3" xfId="3" applyNumberFormat="1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6" fillId="2" borderId="6" xfId="3" applyNumberFormat="1" applyFont="1" applyFill="1" applyBorder="1" applyAlignment="1">
      <alignment horizontal="center" vertical="center" wrapText="1"/>
    </xf>
    <xf numFmtId="0" fontId="6" fillId="2" borderId="12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11" fillId="2" borderId="19" xfId="3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7">
    <cellStyle name="Обычный" xfId="0" builtinId="0"/>
    <cellStyle name="Обычный_пост. денег март" xfId="3"/>
    <cellStyle name="Процентный" xfId="2" builtinId="5"/>
    <cellStyle name="Процентный 2" xfId="5"/>
    <cellStyle name="Финансовый" xfId="1" builtinId="3"/>
    <cellStyle name="Финансовый 2" xfId="6"/>
    <cellStyle name="Финансовый_пост. денег март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3;&#1086;&#1085;&#1077;&#1085;&#1090;&#1089;&#1082;&#1080;&#1081;%20&#1086;&#1090;&#1076;&#1077;&#1083;/&#1050;&#1080;&#1089;&#1077;&#1083;&#1105;&#1074;&#1072;/237-&#1088;/2015/01.07.2015/&#1056;&#1072;&#1089;&#1096;&#1080;&#1092;&#1088;&#1086;&#1074;&#1082;&#1072;%20&#1044;&#1047;%2001.07.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5;&#1072;&#1083;&#1080;&#1090;&#1080;&#1095;&#1077;&#1089;&#1082;&#1080;&#1081;%20&#1086;&#1090;&#1076;&#1077;&#1083;/&#1055;&#1086;&#1076;&#1093;&#1072;&#1083;&#1102;&#1079;&#1080;&#1085;&#1072;/&#1091;&#1088;&#1086;&#1074;&#1077;&#1085;&#1100;%20&#1089;&#1073;&#1086;&#1088;&#1086;&#1074;/&#1091;&#1088;&#1086;&#1074;&#1077;&#1085;&#1100;%20%20&#1089;&#1073;&#1086;&#1088;&#1086;&#1074;%20&#1079;&#1072;%206%20&#1084;&#1077;&#1089;&#1103;&#1094;&#1077;&#1074;%20&#1073;&#1077;&#1079;%20&#1089;&#1076;&#1074;&#1080;&#1078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5;&#1072;&#1083;&#1080;&#1090;&#1080;&#1095;&#1077;&#1089;&#1082;&#1080;&#1081;%20&#1086;&#1090;&#1076;&#1077;&#1083;/&#1055;&#1086;&#1076;&#1093;&#1072;&#1083;&#1102;&#1079;&#1080;&#1085;&#1072;/&#1089;&#1074;&#1086;&#1076;&#1085;&#1099;&#1077;%20&#1090;&#1072;&#1073;&#1083;&#1080;&#1094;&#1099;/&#1054;&#1058;&#1063;&#1045;&#1058;&#1048;&#1050;%20&#1057;&#1040;&#1052;&#1067;&#1049;%20&#1053;&#1054;&#1042;&#1067;&#104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"/>
      <sheetName val="для провер."/>
      <sheetName val="Доля неотр. по Прочим"/>
      <sheetName val="по филиалам"/>
      <sheetName val="сверка"/>
      <sheetName val="для юристов"/>
      <sheetName val="для юр. акты о нев. вз"/>
      <sheetName val="анализ"/>
      <sheetName val="давидюк"/>
      <sheetName val="Лист1"/>
    </sheetNames>
    <sheetDataSet>
      <sheetData sheetId="0">
        <row r="25">
          <cell r="O25">
            <v>16693636.6</v>
          </cell>
        </row>
        <row r="36">
          <cell r="O36">
            <v>34749497.049999997</v>
          </cell>
        </row>
        <row r="50">
          <cell r="O50">
            <v>3844519</v>
          </cell>
        </row>
        <row r="61">
          <cell r="O61">
            <v>15200140.030000001</v>
          </cell>
        </row>
        <row r="75">
          <cell r="O75">
            <v>2533631.85</v>
          </cell>
        </row>
        <row r="86">
          <cell r="O86">
            <v>2934438.8600000003</v>
          </cell>
        </row>
        <row r="100">
          <cell r="O100">
            <v>2836090.3</v>
          </cell>
        </row>
        <row r="111">
          <cell r="O111">
            <v>2836090.3</v>
          </cell>
        </row>
        <row r="150">
          <cell r="O150">
            <v>18738702.610000003</v>
          </cell>
        </row>
        <row r="161">
          <cell r="O161">
            <v>18752746.260000002</v>
          </cell>
        </row>
        <row r="175">
          <cell r="O175">
            <v>36880700.259999998</v>
          </cell>
        </row>
        <row r="186">
          <cell r="O186">
            <v>37034666.780000001</v>
          </cell>
        </row>
        <row r="200">
          <cell r="O200">
            <v>59045140.170000002</v>
          </cell>
        </row>
        <row r="211">
          <cell r="O211">
            <v>65829592.420000002</v>
          </cell>
        </row>
        <row r="225">
          <cell r="O225">
            <v>55682308.020000003</v>
          </cell>
        </row>
        <row r="236">
          <cell r="O236">
            <v>60266072.109999999</v>
          </cell>
        </row>
        <row r="275">
          <cell r="O275">
            <v>7922221</v>
          </cell>
        </row>
        <row r="286">
          <cell r="O286">
            <v>56824622.200000003</v>
          </cell>
        </row>
        <row r="350">
          <cell r="O350">
            <v>258802968.46999997</v>
          </cell>
        </row>
        <row r="361">
          <cell r="O361">
            <v>264930455.98999998</v>
          </cell>
        </row>
        <row r="375">
          <cell r="O375">
            <v>66445697.950000003</v>
          </cell>
        </row>
        <row r="386">
          <cell r="O386">
            <v>68588936.88000001</v>
          </cell>
        </row>
        <row r="400">
          <cell r="O400">
            <v>19123618.780000001</v>
          </cell>
        </row>
        <row r="411">
          <cell r="O411">
            <v>37650941.469999999</v>
          </cell>
        </row>
        <row r="450">
          <cell r="O450">
            <v>53854357.49000001</v>
          </cell>
        </row>
        <row r="461">
          <cell r="O461">
            <v>74539957.440000013</v>
          </cell>
        </row>
        <row r="475">
          <cell r="O475">
            <v>8936304.6699999999</v>
          </cell>
        </row>
        <row r="486">
          <cell r="O486">
            <v>29948053.390000001</v>
          </cell>
        </row>
        <row r="525">
          <cell r="O525">
            <v>20893969.579999998</v>
          </cell>
        </row>
        <row r="536">
          <cell r="O536">
            <v>33770634.780000001</v>
          </cell>
        </row>
        <row r="550">
          <cell r="O550">
            <v>21530634.510000002</v>
          </cell>
        </row>
        <row r="561">
          <cell r="O561">
            <v>22647731.710000001</v>
          </cell>
        </row>
        <row r="575">
          <cell r="O575">
            <v>1282715.08</v>
          </cell>
        </row>
        <row r="586">
          <cell r="O586">
            <v>1536342.4000000001</v>
          </cell>
        </row>
        <row r="600">
          <cell r="O600">
            <v>45245494.200000003</v>
          </cell>
        </row>
        <row r="611">
          <cell r="O611">
            <v>64922739.969999999</v>
          </cell>
        </row>
        <row r="625">
          <cell r="O625">
            <v>19315755.949999999</v>
          </cell>
        </row>
        <row r="636">
          <cell r="O636">
            <v>19361660.349999998</v>
          </cell>
        </row>
        <row r="675">
          <cell r="O675">
            <v>482896872.16000003</v>
          </cell>
        </row>
        <row r="686">
          <cell r="O686">
            <v>501414059.59000003</v>
          </cell>
        </row>
        <row r="700">
          <cell r="O700">
            <v>23130269</v>
          </cell>
        </row>
        <row r="711">
          <cell r="O711">
            <v>26749493.039999999</v>
          </cell>
        </row>
        <row r="725">
          <cell r="O725">
            <v>131759926</v>
          </cell>
        </row>
        <row r="736">
          <cell r="O736">
            <v>134562324.41</v>
          </cell>
        </row>
        <row r="750">
          <cell r="O750">
            <v>2118650</v>
          </cell>
        </row>
        <row r="761">
          <cell r="O761">
            <v>2118650</v>
          </cell>
        </row>
        <row r="775">
          <cell r="O775">
            <v>174448705</v>
          </cell>
        </row>
        <row r="786">
          <cell r="O786">
            <v>182373646</v>
          </cell>
        </row>
        <row r="825">
          <cell r="O825">
            <v>100304372</v>
          </cell>
        </row>
        <row r="836">
          <cell r="O836">
            <v>150940129</v>
          </cell>
        </row>
        <row r="900">
          <cell r="O900">
            <v>15642</v>
          </cell>
        </row>
        <row r="911">
          <cell r="O911">
            <v>546003.88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з"/>
      <sheetName val="кгуп"/>
      <sheetName val="нач 2014"/>
      <sheetName val="нач2015"/>
      <sheetName val="опл 2014"/>
      <sheetName val="опл 2015"/>
      <sheetName val="по районам"/>
      <sheetName val="по фил"/>
      <sheetName val="все"/>
      <sheetName val="население"/>
      <sheetName val="прочие"/>
      <sheetName val="бюджеты"/>
      <sheetName val="все (2)"/>
    </sheetNames>
    <sheetDataSet>
      <sheetData sheetId="0"/>
      <sheetData sheetId="1"/>
      <sheetData sheetId="2"/>
      <sheetData sheetId="3">
        <row r="13">
          <cell r="B13" t="str">
            <v>Сумма по полю начислено со всеми перерасчетами</v>
          </cell>
        </row>
      </sheetData>
      <sheetData sheetId="4"/>
      <sheetData sheetId="5">
        <row r="13">
          <cell r="B13" t="str">
            <v>Сумма по полю оплаты всего</v>
          </cell>
        </row>
      </sheetData>
      <sheetData sheetId="6">
        <row r="17">
          <cell r="R17">
            <v>0.9234224183362939</v>
          </cell>
        </row>
        <row r="25">
          <cell r="R25">
            <v>0.98190728768406166</v>
          </cell>
        </row>
        <row r="26">
          <cell r="R26">
            <v>0.91352994778158014</v>
          </cell>
        </row>
        <row r="34">
          <cell r="R34">
            <v>0.81577268484183019</v>
          </cell>
        </row>
        <row r="35">
          <cell r="R35">
            <v>0.94543089308252459</v>
          </cell>
        </row>
        <row r="43">
          <cell r="R43">
            <v>1.0140846051184866</v>
          </cell>
        </row>
        <row r="44">
          <cell r="R44">
            <v>1.0220925270242129</v>
          </cell>
        </row>
        <row r="52">
          <cell r="R52">
            <v>1.0400791320499378</v>
          </cell>
        </row>
        <row r="53">
          <cell r="R53">
            <v>1.15997708928128</v>
          </cell>
        </row>
        <row r="61">
          <cell r="R61">
            <v>1.1474465423095632</v>
          </cell>
        </row>
        <row r="62">
          <cell r="R62">
            <v>1.1605191787159068</v>
          </cell>
        </row>
        <row r="70">
          <cell r="R70">
            <v>1.1086635314932654</v>
          </cell>
        </row>
        <row r="71">
          <cell r="R71">
            <v>1.127852252706276</v>
          </cell>
        </row>
        <row r="79">
          <cell r="R79">
            <v>1.1153331113586222</v>
          </cell>
        </row>
        <row r="80">
          <cell r="R80">
            <v>0.94186934286614887</v>
          </cell>
        </row>
        <row r="88">
          <cell r="R88">
            <v>0.90030029625932673</v>
          </cell>
        </row>
        <row r="89">
          <cell r="R89">
            <v>1.1782772693442869</v>
          </cell>
        </row>
        <row r="97">
          <cell r="R97">
            <v>1.1453913586757556</v>
          </cell>
        </row>
        <row r="98">
          <cell r="R98">
            <v>1.1752387103457715</v>
          </cell>
        </row>
        <row r="106">
          <cell r="R106">
            <v>0.73131388517655826</v>
          </cell>
        </row>
        <row r="107">
          <cell r="R107">
            <v>1.206755112739498</v>
          </cell>
        </row>
        <row r="115">
          <cell r="R115">
            <v>1.1147747971291315</v>
          </cell>
        </row>
        <row r="116">
          <cell r="R116">
            <v>1.0593493557896625</v>
          </cell>
        </row>
        <row r="124">
          <cell r="R124">
            <v>1.0638073699662385</v>
          </cell>
        </row>
        <row r="125">
          <cell r="R125">
            <v>1.0730256492083554</v>
          </cell>
        </row>
        <row r="133">
          <cell r="R133">
            <v>1.0327421227953992</v>
          </cell>
        </row>
        <row r="134">
          <cell r="R134">
            <v>0.94150618452876311</v>
          </cell>
        </row>
        <row r="142">
          <cell r="R142">
            <v>0.93811011317066695</v>
          </cell>
        </row>
        <row r="143">
          <cell r="R143">
            <v>1.1801599052188385</v>
          </cell>
        </row>
        <row r="151">
          <cell r="R151">
            <v>1.0781720337887204</v>
          </cell>
        </row>
        <row r="152">
          <cell r="R152">
            <v>0.88672401547360713</v>
          </cell>
        </row>
        <row r="160">
          <cell r="R160">
            <v>0.95114967808226136</v>
          </cell>
        </row>
        <row r="161">
          <cell r="R161">
            <v>0.9520407397456514</v>
          </cell>
        </row>
        <row r="169">
          <cell r="R169">
            <v>0.9577058852958632</v>
          </cell>
        </row>
        <row r="170">
          <cell r="R170">
            <v>1.0786666588021321</v>
          </cell>
        </row>
        <row r="178">
          <cell r="R178">
            <v>1.085299879547154</v>
          </cell>
        </row>
        <row r="179">
          <cell r="R179">
            <v>1.1372921603425854</v>
          </cell>
        </row>
        <row r="187">
          <cell r="R187">
            <v>1.0135502501031473</v>
          </cell>
        </row>
        <row r="188">
          <cell r="R188">
            <v>0.91621493136535026</v>
          </cell>
        </row>
        <row r="196">
          <cell r="R196">
            <v>0.95536710951322246</v>
          </cell>
        </row>
        <row r="197">
          <cell r="R197">
            <v>1.1446142724119324</v>
          </cell>
        </row>
        <row r="205">
          <cell r="R205">
            <v>1.0670139985398641</v>
          </cell>
        </row>
        <row r="206">
          <cell r="R206">
            <v>1.0609408440269772</v>
          </cell>
        </row>
        <row r="214">
          <cell r="R214">
            <v>1.0794832105245278</v>
          </cell>
        </row>
        <row r="215">
          <cell r="R215">
            <v>1.1423984081380656</v>
          </cell>
        </row>
        <row r="223">
          <cell r="R223">
            <v>1.1400124773730771</v>
          </cell>
        </row>
        <row r="224">
          <cell r="R224">
            <v>1.1983119553784813</v>
          </cell>
        </row>
        <row r="232">
          <cell r="R232">
            <v>1.0912788530032902</v>
          </cell>
        </row>
        <row r="233">
          <cell r="R233">
            <v>1.1013224415849596</v>
          </cell>
        </row>
        <row r="241">
          <cell r="R241">
            <v>1.0919153930667256</v>
          </cell>
        </row>
        <row r="242">
          <cell r="R242">
            <v>1.1485085580054784</v>
          </cell>
        </row>
        <row r="250">
          <cell r="R250">
            <v>1.1014828434443051</v>
          </cell>
        </row>
        <row r="260">
          <cell r="R260">
            <v>1.0980204688089064</v>
          </cell>
        </row>
        <row r="268">
          <cell r="R268">
            <v>1.0505338703084492</v>
          </cell>
        </row>
        <row r="269">
          <cell r="R269">
            <v>1.0137373474457712</v>
          </cell>
        </row>
        <row r="277">
          <cell r="R277">
            <v>0.97971128384715978</v>
          </cell>
        </row>
        <row r="278">
          <cell r="R278">
            <v>1.0855657313697302</v>
          </cell>
        </row>
        <row r="286">
          <cell r="R286">
            <v>1.0628948362444983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ее КГУП&quot;ПТЭ&quot;"/>
      <sheetName val="Филиалы"/>
      <sheetName val="раайоныы"/>
      <sheetName val="для анализа планов"/>
      <sheetName val="перерасч.для сверки"/>
      <sheetName val="списание"/>
      <sheetName val="Отч по сборам  фил"/>
      <sheetName val="Отч по сборам  по тепл ра"/>
      <sheetName val="Отч по сбор  по КГУП  "/>
      <sheetName val="без надбавк фил"/>
      <sheetName val="без надбавки КГУП"/>
      <sheetName val="надбавка КГУП"/>
      <sheetName val="надбавка фил"/>
      <sheetName val="кассы"/>
      <sheetName val="кассы (2)"/>
      <sheetName val="Филиалы (2)"/>
      <sheetName val="шкотово"/>
      <sheetName val="хасан"/>
      <sheetName val="недосборы"/>
      <sheetName val="по запросу"/>
      <sheetName val="раайоныы (2)"/>
      <sheetName val="раайоныы (3)"/>
      <sheetName val="раайоныы (4)"/>
      <sheetName val="Отч по сбор  по КГУП   (2)"/>
      <sheetName val="Общее КГУП&quot;ПТЭ&quot; (2)"/>
      <sheetName val="Общее КГУП&quot;ПТЭ&quot; (4)"/>
      <sheetName val="раайоныы (5)"/>
      <sheetName val="раайоныы (6)"/>
      <sheetName val="Общее КГУП&quot;ПТЭ&quot; (5)"/>
      <sheetName val="Общее КГУП&quot;ПТЭ&quot; (6)"/>
      <sheetName val="раайоныы (7)"/>
      <sheetName val="Общее КГУП&quot;ПТЭ&quot; (7)"/>
      <sheetName val="Филиалы (3)"/>
      <sheetName val="дз"/>
      <sheetName val="уровень"/>
      <sheetName val="Общее КГУП&quot;ПТЭ&quot; (8)"/>
      <sheetName val="раайоныы (8)"/>
      <sheetName val="для фин"/>
      <sheetName val="Филиалы (4)"/>
      <sheetName val="спасск 13 год"/>
      <sheetName val="спасск 13 опл"/>
      <sheetName val="чер 13"/>
      <sheetName val="черн 13 опл"/>
      <sheetName val="раайоныы (12)"/>
      <sheetName val="раайоныы (9)"/>
      <sheetName val="раайоныы (10)"/>
      <sheetName val="уровень вода"/>
      <sheetName val="уровень канализ"/>
      <sheetName val="Филиалы (5)"/>
      <sheetName val="раайоныы (11)"/>
      <sheetName val="Филиалы (6)"/>
      <sheetName val="Общее КГУП&quot;ПТЭ&quot; (9)"/>
      <sheetName val="Филиалы (7)"/>
      <sheetName val="Филиалы (8)"/>
      <sheetName val="списание (2)"/>
      <sheetName val="в жкх"/>
      <sheetName val="нач срав"/>
      <sheetName val="раайоныы (13)"/>
      <sheetName val="кульмяеву"/>
      <sheetName val="нач опл"/>
      <sheetName val="соц.выпл"/>
      <sheetName val="кульмяев помесячно (2)"/>
      <sheetName val="нах"/>
      <sheetName val="оплаты и доля"/>
      <sheetName val="дз для директора"/>
      <sheetName val="Филиалы (9)"/>
      <sheetName val="Филиалы (10)"/>
      <sheetName val="раайоныы (15)"/>
      <sheetName val="раайоныы (14)"/>
      <sheetName val="раайоныы (16)"/>
      <sheetName val="Общее КГУП&quot;ПТЭ&quot; (10)"/>
      <sheetName val="Филиалы (11)"/>
      <sheetName val="для фин (2)"/>
      <sheetName val="Общее КГУП&quot;ПТЭ&quot;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indexed="42"/>
  </sheetPr>
  <dimension ref="A3:AH270"/>
  <sheetViews>
    <sheetView tabSelected="1" view="pageBreakPreview" zoomScale="50" zoomScaleNormal="50" zoomScaleSheetLayoutView="50" workbookViewId="0">
      <pane xSplit="2" ySplit="11" topLeftCell="C12" activePane="bottomRight" state="frozen"/>
      <selection activeCell="G51" sqref="G51"/>
      <selection pane="topRight" activeCell="G51" sqref="G51"/>
      <selection pane="bottomLeft" activeCell="G51" sqref="G51"/>
      <selection pane="bottomRight" sqref="A1:XFD1048576"/>
    </sheetView>
  </sheetViews>
  <sheetFormatPr defaultRowHeight="12.75" x14ac:dyDescent="0.2"/>
  <cols>
    <col min="1" max="1" width="32.140625" style="1" customWidth="1"/>
    <col min="2" max="2" width="33.42578125" style="1" customWidth="1"/>
    <col min="3" max="3" width="22.7109375" style="1" customWidth="1"/>
    <col min="4" max="4" width="29.85546875" style="1" customWidth="1"/>
    <col min="5" max="5" width="24" style="1" customWidth="1"/>
    <col min="6" max="6" width="26.5703125" style="1" customWidth="1"/>
    <col min="7" max="7" width="28.85546875" style="1" customWidth="1"/>
    <col min="8" max="9" width="28.42578125" style="1" hidden="1" customWidth="1"/>
    <col min="10" max="10" width="22.5703125" style="1" hidden="1" customWidth="1"/>
    <col min="11" max="11" width="23.42578125" style="1" hidden="1" customWidth="1"/>
    <col min="12" max="12" width="24.28515625" style="1" hidden="1" customWidth="1"/>
    <col min="13" max="13" width="24.85546875" style="1" hidden="1" customWidth="1"/>
    <col min="14" max="14" width="23.42578125" style="1" hidden="1" customWidth="1"/>
    <col min="15" max="28" width="25.140625" style="1" hidden="1" customWidth="1"/>
    <col min="29" max="29" width="24.5703125" style="1" hidden="1" customWidth="1"/>
    <col min="30" max="30" width="19.42578125" style="1" bestFit="1" customWidth="1"/>
    <col min="31" max="31" width="18.28515625" style="1" bestFit="1" customWidth="1"/>
    <col min="32" max="32" width="9.140625" style="1"/>
    <col min="33" max="34" width="16.42578125" style="1" bestFit="1" customWidth="1"/>
    <col min="35" max="16384" width="9.140625" style="1"/>
  </cols>
  <sheetData>
    <row r="3" spans="1:33" ht="18" x14ac:dyDescent="0.25">
      <c r="D3" s="2"/>
      <c r="E3" s="3"/>
      <c r="F3" s="3"/>
    </row>
    <row r="4" spans="1:33" ht="15" x14ac:dyDescent="0.2">
      <c r="D4" s="4"/>
    </row>
    <row r="5" spans="1:33" x14ac:dyDescent="0.2">
      <c r="G5" s="5"/>
      <c r="H5" s="5"/>
      <c r="I5" s="5"/>
    </row>
    <row r="7" spans="1:33" ht="26.25" customHeight="1" x14ac:dyDescent="0.2">
      <c r="A7" s="68" t="s">
        <v>0</v>
      </c>
      <c r="B7" s="68"/>
      <c r="C7" s="68"/>
      <c r="D7" s="68"/>
      <c r="E7" s="68"/>
      <c r="F7" s="68"/>
      <c r="G7" s="68"/>
      <c r="H7" s="70"/>
      <c r="I7" s="6"/>
    </row>
    <row r="8" spans="1:33" ht="26.25" customHeight="1" x14ac:dyDescent="0.2">
      <c r="A8" s="68"/>
      <c r="B8" s="68"/>
      <c r="C8" s="68"/>
      <c r="D8" s="68"/>
      <c r="E8" s="68"/>
      <c r="F8" s="68"/>
      <c r="G8" s="68"/>
      <c r="H8" s="70"/>
      <c r="I8" s="7"/>
    </row>
    <row r="9" spans="1:33" ht="26.25" customHeight="1" thickBot="1" x14ac:dyDescent="0.25">
      <c r="A9" s="69"/>
      <c r="B9" s="69"/>
      <c r="C9" s="69"/>
      <c r="D9" s="69"/>
      <c r="E9" s="69"/>
      <c r="F9" s="69"/>
      <c r="G9" s="69"/>
      <c r="H9" s="71"/>
    </row>
    <row r="10" spans="1:33" s="8" customFormat="1" ht="41.25" customHeight="1" x14ac:dyDescent="0.2">
      <c r="A10" s="72" t="s">
        <v>1</v>
      </c>
      <c r="B10" s="74" t="s">
        <v>2</v>
      </c>
      <c r="C10" s="76" t="s">
        <v>3</v>
      </c>
      <c r="D10" s="76" t="s">
        <v>4</v>
      </c>
      <c r="E10" s="78" t="s">
        <v>5</v>
      </c>
      <c r="F10" s="78" t="s">
        <v>55</v>
      </c>
      <c r="G10" s="80" t="s">
        <v>6</v>
      </c>
      <c r="H10" s="82"/>
      <c r="I10" s="85" t="s">
        <v>7</v>
      </c>
      <c r="J10" s="76" t="s">
        <v>8</v>
      </c>
      <c r="K10" s="76" t="s">
        <v>9</v>
      </c>
      <c r="L10" s="76" t="s">
        <v>10</v>
      </c>
      <c r="M10" s="76" t="s">
        <v>11</v>
      </c>
      <c r="N10" s="76" t="s">
        <v>12</v>
      </c>
      <c r="O10" s="76" t="s">
        <v>13</v>
      </c>
      <c r="P10" s="76" t="s">
        <v>13</v>
      </c>
      <c r="Q10" s="76" t="s">
        <v>13</v>
      </c>
      <c r="R10" s="76" t="s">
        <v>14</v>
      </c>
      <c r="S10" s="76" t="s">
        <v>15</v>
      </c>
      <c r="T10" s="76" t="s">
        <v>16</v>
      </c>
      <c r="U10" s="76" t="s">
        <v>17</v>
      </c>
      <c r="V10" s="76" t="s">
        <v>17</v>
      </c>
      <c r="W10" s="76" t="s">
        <v>17</v>
      </c>
      <c r="X10" s="76" t="s">
        <v>17</v>
      </c>
      <c r="Y10" s="76" t="s">
        <v>18</v>
      </c>
      <c r="Z10" s="76" t="s">
        <v>18</v>
      </c>
      <c r="AA10" s="76" t="s">
        <v>19</v>
      </c>
      <c r="AB10" s="76" t="s">
        <v>19</v>
      </c>
      <c r="AC10" s="76" t="s">
        <v>19</v>
      </c>
    </row>
    <row r="11" spans="1:33" s="8" customFormat="1" ht="39.75" customHeight="1" thickBot="1" x14ac:dyDescent="0.25">
      <c r="A11" s="73"/>
      <c r="B11" s="75"/>
      <c r="C11" s="77"/>
      <c r="D11" s="77" t="s">
        <v>20</v>
      </c>
      <c r="E11" s="79"/>
      <c r="F11" s="79"/>
      <c r="G11" s="81"/>
      <c r="H11" s="83"/>
      <c r="I11" s="86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</row>
    <row r="12" spans="1:33" s="8" customFormat="1" ht="26.25" customHeight="1" thickBot="1" x14ac:dyDescent="0.25">
      <c r="A12" s="9"/>
      <c r="B12" s="10"/>
      <c r="C12" s="11"/>
      <c r="D12" s="10"/>
      <c r="E12" s="12"/>
      <c r="F12" s="61"/>
      <c r="G12" s="13"/>
      <c r="H12" s="14"/>
      <c r="I12" s="15"/>
      <c r="J12" s="16"/>
      <c r="K12" s="16"/>
      <c r="L12" s="1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33" ht="26.25" customHeight="1" thickBot="1" x14ac:dyDescent="0.35">
      <c r="A13" s="87" t="s">
        <v>21</v>
      </c>
      <c r="B13" s="18" t="s">
        <v>22</v>
      </c>
      <c r="C13" s="19">
        <v>42.216696679999998</v>
      </c>
      <c r="D13" s="19">
        <v>36.823348270000004</v>
      </c>
      <c r="E13" s="20">
        <f>D13-C13</f>
        <v>-5.3933484099999944</v>
      </c>
      <c r="F13" s="62">
        <f>('[1]2015'!$O$161)/1000000</f>
        <v>18.752746260000002</v>
      </c>
      <c r="G13" s="21">
        <f>'[2]по районам'!$R$52</f>
        <v>1.0400791320499378</v>
      </c>
      <c r="H13" s="22"/>
      <c r="I13" s="23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166462.75</v>
      </c>
      <c r="S13" s="24">
        <v>15161.48</v>
      </c>
      <c r="T13" s="24">
        <v>1956624.9900000002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144056</v>
      </c>
      <c r="AB13" s="24">
        <v>2171.0100000000002</v>
      </c>
      <c r="AC13" s="24">
        <v>0</v>
      </c>
    </row>
    <row r="14" spans="1:33" ht="26.25" customHeight="1" thickBot="1" x14ac:dyDescent="0.3">
      <c r="A14" s="88"/>
      <c r="B14" s="25" t="s">
        <v>23</v>
      </c>
      <c r="C14" s="26">
        <v>37.6293516</v>
      </c>
      <c r="D14" s="26">
        <v>35.707926100000002</v>
      </c>
      <c r="E14" s="27">
        <f t="shared" ref="E14:E74" si="0">D14-C14</f>
        <v>-1.921425499999998</v>
      </c>
      <c r="F14" s="63">
        <f>('[1]2015'!$O$150)/1000000</f>
        <v>18.738702610000004</v>
      </c>
      <c r="G14" s="28">
        <f>'[2]по районам'!$R$44</f>
        <v>1.0220925270242129</v>
      </c>
      <c r="H14" s="22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33" ht="26.25" customHeight="1" thickBot="1" x14ac:dyDescent="0.35">
      <c r="A15" s="87" t="s">
        <v>24</v>
      </c>
      <c r="B15" s="18" t="s">
        <v>22</v>
      </c>
      <c r="C15" s="19">
        <v>40.54953837</v>
      </c>
      <c r="D15" s="19">
        <v>34.749497049999995</v>
      </c>
      <c r="E15" s="20">
        <f t="shared" si="0"/>
        <v>-5.8000413200000054</v>
      </c>
      <c r="F15" s="62">
        <f>('[1]2015'!$O$36)/1000000</f>
        <v>34.749497449999993</v>
      </c>
      <c r="G15" s="21">
        <v>0</v>
      </c>
      <c r="H15" s="22"/>
      <c r="I15" s="23">
        <f>G15</f>
        <v>0</v>
      </c>
      <c r="J15" s="24">
        <v>0</v>
      </c>
      <c r="K15" s="24">
        <v>0</v>
      </c>
      <c r="L15" s="24">
        <v>0</v>
      </c>
      <c r="M15" s="24">
        <v>11198.63</v>
      </c>
      <c r="N15" s="24">
        <v>0</v>
      </c>
      <c r="O15" s="24">
        <v>0</v>
      </c>
      <c r="P15" s="24">
        <v>173999.84</v>
      </c>
      <c r="Q15" s="24">
        <v>0</v>
      </c>
      <c r="R15" s="24">
        <v>1733.64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84776.91</v>
      </c>
      <c r="AA15" s="24">
        <v>0</v>
      </c>
      <c r="AB15" s="24">
        <v>138874.66</v>
      </c>
      <c r="AC15" s="24">
        <v>101181.17</v>
      </c>
      <c r="AG15" s="34"/>
    </row>
    <row r="16" spans="1:33" ht="26.25" customHeight="1" thickBot="1" x14ac:dyDescent="0.3">
      <c r="A16" s="88"/>
      <c r="B16" s="25" t="s">
        <v>23</v>
      </c>
      <c r="C16" s="26">
        <v>19.531882199999995</v>
      </c>
      <c r="D16" s="26">
        <v>16.693636599999998</v>
      </c>
      <c r="E16" s="27">
        <f t="shared" si="0"/>
        <v>-2.8382455999999969</v>
      </c>
      <c r="F16" s="63">
        <f>('[1]2015'!$O$25)/1000000</f>
        <v>16.693636999999999</v>
      </c>
      <c r="G16" s="28">
        <v>0</v>
      </c>
      <c r="H16" s="22"/>
      <c r="I16" s="23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30" ht="26.25" customHeight="1" thickBot="1" x14ac:dyDescent="0.35">
      <c r="A17" s="87" t="s">
        <v>25</v>
      </c>
      <c r="B17" s="18" t="s">
        <v>22</v>
      </c>
      <c r="C17" s="19">
        <v>446.04322347999999</v>
      </c>
      <c r="D17" s="19">
        <f>GETPIVOTDATA(" Дебет  руб с НДС ",[3]раайоныы!$A$11,"new_filial","Дальнегорский","new_uchastok","Дальнегорский")/1000000</f>
        <v>407.35010077000004</v>
      </c>
      <c r="E17" s="20">
        <f t="shared" si="0"/>
        <v>-38.693122709999955</v>
      </c>
      <c r="F17" s="62">
        <f>('[1]2015'!$O$361)/1000000</f>
        <v>264.93045598999998</v>
      </c>
      <c r="G17" s="21">
        <f>'[2]по районам'!$R$124</f>
        <v>1.0639646961379026</v>
      </c>
      <c r="H17" s="22"/>
      <c r="I17" s="23">
        <f>G17</f>
        <v>1.0639646961379026</v>
      </c>
      <c r="J17" s="24">
        <v>0</v>
      </c>
      <c r="K17" s="24">
        <v>105308.61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1223.44</v>
      </c>
      <c r="S17" s="24">
        <v>50991.16</v>
      </c>
      <c r="T17" s="24">
        <v>0</v>
      </c>
      <c r="U17" s="24">
        <v>50</v>
      </c>
      <c r="V17" s="24">
        <v>0</v>
      </c>
      <c r="W17" s="24">
        <v>70324</v>
      </c>
      <c r="X17" s="24">
        <v>14108.46</v>
      </c>
      <c r="Y17" s="24">
        <v>0.05</v>
      </c>
      <c r="Z17" s="24">
        <v>183658.74</v>
      </c>
      <c r="AA17" s="24">
        <v>208163.56</v>
      </c>
      <c r="AB17" s="24">
        <v>9223374.6999999993</v>
      </c>
      <c r="AC17" s="24">
        <v>4770293.16</v>
      </c>
    </row>
    <row r="18" spans="1:30" ht="26.25" customHeight="1" thickBot="1" x14ac:dyDescent="0.3">
      <c r="A18" s="88"/>
      <c r="B18" s="25" t="s">
        <v>23</v>
      </c>
      <c r="C18" s="26">
        <v>423.75190311</v>
      </c>
      <c r="D18" s="26">
        <f>GETPIVOTDATA(" Дебет  руб с НДС ",[3]раайоныы!$A$11,"new_filial","Дальнегорский","new_uchastok","Дальнегорский","Категория потр#","а) Население")/1000000</f>
        <v>393.08964139999995</v>
      </c>
      <c r="E18" s="27">
        <f t="shared" si="0"/>
        <v>-30.662261710000053</v>
      </c>
      <c r="F18" s="63">
        <f>('[1]2015'!$O$350)/1000000</f>
        <v>258.80296847</v>
      </c>
      <c r="G18" s="28">
        <f>'[2]по районам'!$R$116</f>
        <v>1.0595350567554898</v>
      </c>
      <c r="H18" s="22"/>
      <c r="I18" s="2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30" ht="26.25" customHeight="1" thickBot="1" x14ac:dyDescent="0.35">
      <c r="A19" s="87" t="s">
        <v>26</v>
      </c>
      <c r="B19" s="18" t="s">
        <v>22</v>
      </c>
      <c r="C19" s="19">
        <v>120.87328196</v>
      </c>
      <c r="D19" s="19">
        <v>88.78759844999999</v>
      </c>
      <c r="E19" s="20">
        <f t="shared" si="0"/>
        <v>-32.08568351000001</v>
      </c>
      <c r="F19" s="62">
        <v>70.218000000000004</v>
      </c>
      <c r="G19" s="21">
        <f>'[2]по районам'!$R$97</f>
        <v>1.1453913586757556</v>
      </c>
      <c r="H19" s="22"/>
      <c r="I19" s="23">
        <f>56317.61</f>
        <v>56317.61</v>
      </c>
      <c r="J19" s="24">
        <v>3939.4700000000012</v>
      </c>
      <c r="K19" s="24">
        <v>59930.26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4116.67</v>
      </c>
      <c r="T19" s="24">
        <v>88358.469999999972</v>
      </c>
      <c r="U19" s="24">
        <v>0</v>
      </c>
      <c r="V19" s="24">
        <v>0</v>
      </c>
      <c r="W19" s="24">
        <v>0</v>
      </c>
      <c r="X19" s="24">
        <v>0</v>
      </c>
      <c r="Y19" s="24">
        <v>481630.28999999992</v>
      </c>
      <c r="Z19" s="24">
        <v>220109.88</v>
      </c>
      <c r="AA19" s="24">
        <v>0</v>
      </c>
      <c r="AB19" s="24">
        <v>0</v>
      </c>
      <c r="AC19" s="24">
        <v>-319667.47999999975</v>
      </c>
      <c r="AD19" s="5"/>
    </row>
    <row r="20" spans="1:30" ht="26.25" customHeight="1" thickBot="1" x14ac:dyDescent="0.3">
      <c r="A20" s="88"/>
      <c r="B20" s="25" t="s">
        <v>23</v>
      </c>
      <c r="C20" s="26">
        <v>97.534735019999999</v>
      </c>
      <c r="D20" s="26">
        <v>69.200719019999994</v>
      </c>
      <c r="E20" s="27">
        <f t="shared" si="0"/>
        <v>-28.334016000000005</v>
      </c>
      <c r="F20" s="63">
        <f>39.6+11.4</f>
        <v>51</v>
      </c>
      <c r="G20" s="28">
        <f>'[2]по районам'!$R$89</f>
        <v>1.1782772693442869</v>
      </c>
      <c r="H20" s="22"/>
      <c r="I20" s="23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5"/>
    </row>
    <row r="21" spans="1:30" ht="26.25" customHeight="1" thickBot="1" x14ac:dyDescent="0.35">
      <c r="A21" s="87" t="s">
        <v>27</v>
      </c>
      <c r="B21" s="18" t="s">
        <v>22</v>
      </c>
      <c r="C21" s="19">
        <v>154.03780451</v>
      </c>
      <c r="D21" s="19">
        <v>126.13310221</v>
      </c>
      <c r="E21" s="20">
        <f t="shared" si="0"/>
        <v>-27.904702299999997</v>
      </c>
      <c r="F21" s="62">
        <f>('[1]2015'!$O$461)/1000000</f>
        <v>74.539957440000009</v>
      </c>
      <c r="G21" s="21">
        <f>'[2]по районам'!$R$151</f>
        <v>1.0781720337887204</v>
      </c>
      <c r="H21" s="22"/>
      <c r="I21" s="23">
        <v>0</v>
      </c>
      <c r="J21" s="24">
        <v>0</v>
      </c>
      <c r="K21" s="24">
        <v>0</v>
      </c>
      <c r="L21" s="24">
        <v>31556.6</v>
      </c>
      <c r="M21" s="24">
        <v>0</v>
      </c>
      <c r="N21" s="24">
        <v>2828.51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288064.71000000002</v>
      </c>
      <c r="Z21" s="24">
        <v>5096707.1500000004</v>
      </c>
      <c r="AA21" s="24">
        <v>1075147.95</v>
      </c>
      <c r="AB21" s="24">
        <v>79801.08</v>
      </c>
      <c r="AC21" s="24">
        <v>0</v>
      </c>
    </row>
    <row r="22" spans="1:30" ht="26.25" customHeight="1" thickBot="1" x14ac:dyDescent="0.3">
      <c r="A22" s="88"/>
      <c r="B22" s="25" t="s">
        <v>23</v>
      </c>
      <c r="C22" s="26">
        <v>113.63884679</v>
      </c>
      <c r="D22" s="26">
        <v>73.455192820000008</v>
      </c>
      <c r="E22" s="27">
        <f t="shared" si="0"/>
        <v>-40.183653969999995</v>
      </c>
      <c r="F22" s="63">
        <f>('[1]2015'!$O$450)/1000000</f>
        <v>53.854357490000012</v>
      </c>
      <c r="G22" s="28">
        <f>'[2]по районам'!$R$143</f>
        <v>1.1801599052188385</v>
      </c>
      <c r="H22" s="22"/>
      <c r="I22" s="23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30" ht="26.25" customHeight="1" thickBot="1" x14ac:dyDescent="0.35">
      <c r="A23" s="87" t="s">
        <v>28</v>
      </c>
      <c r="B23" s="18" t="s">
        <v>22</v>
      </c>
      <c r="C23" s="19">
        <v>746.75305230999993</v>
      </c>
      <c r="D23" s="19">
        <v>627.71350477999999</v>
      </c>
      <c r="E23" s="20">
        <f t="shared" si="0"/>
        <v>-119.03954752999994</v>
      </c>
      <c r="F23" s="62">
        <f>('[1]2015'!$O$686)/1000000</f>
        <v>503.65690428999994</v>
      </c>
      <c r="G23" s="21">
        <f>'[2]по районам'!$R$214</f>
        <v>1.0794832105245278</v>
      </c>
      <c r="H23" s="22"/>
      <c r="I23" s="23">
        <v>2314801.37</v>
      </c>
      <c r="J23" s="24">
        <v>1131133.6399999999</v>
      </c>
      <c r="K23" s="24">
        <v>532584.06000000006</v>
      </c>
      <c r="L23" s="24">
        <v>71666.880000000005</v>
      </c>
      <c r="M23" s="24">
        <v>420435.44</v>
      </c>
      <c r="N23" s="24">
        <v>408477.33</v>
      </c>
      <c r="O23" s="24">
        <v>0</v>
      </c>
      <c r="P23" s="24">
        <v>13801.75</v>
      </c>
      <c r="Q23" s="24">
        <v>34357.769999999997</v>
      </c>
      <c r="R23" s="24">
        <v>1026427.77</v>
      </c>
      <c r="S23" s="24">
        <v>118163.79</v>
      </c>
      <c r="T23" s="24">
        <v>0</v>
      </c>
      <c r="U23" s="24">
        <v>0</v>
      </c>
      <c r="V23" s="24">
        <v>36761.72</v>
      </c>
      <c r="W23" s="24">
        <v>1785357.16</v>
      </c>
      <c r="X23" s="24">
        <v>8256398.9299999997</v>
      </c>
      <c r="Y23" s="24">
        <v>2990829.45</v>
      </c>
      <c r="Z23" s="24">
        <v>440201.04</v>
      </c>
      <c r="AA23" s="24">
        <v>0</v>
      </c>
      <c r="AB23" s="24">
        <v>0</v>
      </c>
      <c r="AC23" s="24">
        <v>0</v>
      </c>
    </row>
    <row r="24" spans="1:30" ht="26.25" customHeight="1" thickBot="1" x14ac:dyDescent="0.3">
      <c r="A24" s="88"/>
      <c r="B24" s="25" t="s">
        <v>23</v>
      </c>
      <c r="C24" s="26">
        <v>681.79178617999992</v>
      </c>
      <c r="D24" s="26">
        <v>607.68555379999998</v>
      </c>
      <c r="E24" s="27">
        <f t="shared" si="0"/>
        <v>-74.106232379999938</v>
      </c>
      <c r="F24" s="63">
        <f>('[1]2015'!$O$675)/1000000</f>
        <v>485.13971685999996</v>
      </c>
      <c r="G24" s="28">
        <f>'[2]по районам'!$R$206</f>
        <v>1.0609408440269772</v>
      </c>
      <c r="H24" s="22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30" ht="26.25" customHeight="1" thickBot="1" x14ac:dyDescent="0.35">
      <c r="A25" s="87" t="s">
        <v>29</v>
      </c>
      <c r="B25" s="18" t="s">
        <v>22</v>
      </c>
      <c r="C25" s="19">
        <v>183.52625668000002</v>
      </c>
      <c r="D25" s="19">
        <f>GETPIVOTDATA(" Дебет  руб с НДС ",[3]раайоныы!$A$11,"new_filial","Партизанский","new_uchastok","Партизанский")/1000000</f>
        <v>153.76203190999999</v>
      </c>
      <c r="E25" s="20">
        <f t="shared" si="0"/>
        <v>-29.764224770000027</v>
      </c>
      <c r="F25" s="62">
        <f>('[1]2015'!$O$736)/1000000</f>
        <v>134.56232441</v>
      </c>
      <c r="G25" s="21">
        <f>'[2]по районам'!$R$223</f>
        <v>1.139800074350243</v>
      </c>
      <c r="H25" s="22"/>
      <c r="I25" s="23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375902.99</v>
      </c>
      <c r="P25" s="24">
        <v>73266.26999999999</v>
      </c>
      <c r="Q25" s="24">
        <v>81703.759999999995</v>
      </c>
      <c r="R25" s="24">
        <v>392536.42000000004</v>
      </c>
      <c r="S25" s="24">
        <v>0</v>
      </c>
      <c r="T25" s="24">
        <v>0</v>
      </c>
      <c r="U25" s="24">
        <v>74041.23</v>
      </c>
      <c r="V25" s="24">
        <v>1143965.03</v>
      </c>
      <c r="W25" s="24">
        <v>85000</v>
      </c>
      <c r="X25" s="24">
        <v>0</v>
      </c>
      <c r="Y25" s="24">
        <v>0</v>
      </c>
      <c r="Z25" s="24">
        <v>568427.71</v>
      </c>
      <c r="AA25" s="24">
        <v>544515.43999999994</v>
      </c>
      <c r="AB25" s="24">
        <v>442450.08999999997</v>
      </c>
      <c r="AC25" s="24">
        <v>630286.80999999994</v>
      </c>
    </row>
    <row r="26" spans="1:30" ht="26.25" customHeight="1" thickBot="1" x14ac:dyDescent="0.3">
      <c r="A26" s="88"/>
      <c r="B26" s="25" t="s">
        <v>23</v>
      </c>
      <c r="C26" s="26">
        <v>173.27925413</v>
      </c>
      <c r="D26" s="26">
        <f>GETPIVOTDATA(" Дебет  руб с НДС ",[3]раайоныы!$A$11,"new_filial","Партизанский","new_uchastok","Партизанский","Категория потр#","а) Население")/1000000</f>
        <v>150.09357208999998</v>
      </c>
      <c r="E26" s="27">
        <f t="shared" si="0"/>
        <v>-23.185682040000017</v>
      </c>
      <c r="F26" s="63">
        <f>('[1]2015'!$O$725)/1000000</f>
        <v>131.75992600000001</v>
      </c>
      <c r="G26" s="28">
        <f>'[2]по районам'!$R$215</f>
        <v>1.1422081662885131</v>
      </c>
      <c r="H26" s="22"/>
      <c r="I26" s="23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30" ht="26.25" customHeight="1" thickBot="1" x14ac:dyDescent="0.35">
      <c r="A27" s="87" t="s">
        <v>30</v>
      </c>
      <c r="B27" s="18" t="s">
        <v>22</v>
      </c>
      <c r="C27" s="19">
        <v>331.30262223</v>
      </c>
      <c r="D27" s="19">
        <v>269.77657455000008</v>
      </c>
      <c r="E27" s="20">
        <f t="shared" si="0"/>
        <v>-61.52604767999992</v>
      </c>
      <c r="F27" s="62">
        <f>('[1]2015'!$O$836)/1000000</f>
        <v>150.94012900000001</v>
      </c>
      <c r="G27" s="21">
        <f>'[2]по районам'!$R$250</f>
        <v>1.1014828434443051</v>
      </c>
      <c r="H27" s="22"/>
      <c r="I27" s="23">
        <v>0</v>
      </c>
      <c r="J27" s="24">
        <v>0</v>
      </c>
      <c r="K27" s="24">
        <v>116888.91</v>
      </c>
      <c r="L27" s="24">
        <v>0</v>
      </c>
      <c r="M27" s="24">
        <v>27367.109999999997</v>
      </c>
      <c r="N27" s="24">
        <v>262382.21000000002</v>
      </c>
      <c r="O27" s="24">
        <v>0</v>
      </c>
      <c r="P27" s="24">
        <v>0</v>
      </c>
      <c r="Q27" s="24">
        <v>29470.629999999997</v>
      </c>
      <c r="R27" s="24">
        <v>862251.66</v>
      </c>
      <c r="S27" s="24">
        <v>0</v>
      </c>
      <c r="T27" s="24">
        <v>5787.85</v>
      </c>
      <c r="U27" s="24">
        <v>0</v>
      </c>
      <c r="V27" s="24">
        <v>0</v>
      </c>
      <c r="W27" s="24">
        <v>159827.70000000001</v>
      </c>
      <c r="X27" s="24">
        <v>5271.3</v>
      </c>
      <c r="Y27" s="24">
        <v>6682.18</v>
      </c>
      <c r="Z27" s="24">
        <v>369932.03</v>
      </c>
      <c r="AA27" s="24">
        <v>11382.18</v>
      </c>
      <c r="AB27" s="24">
        <v>4635071.34</v>
      </c>
      <c r="AC27" s="24">
        <v>0.01</v>
      </c>
    </row>
    <row r="28" spans="1:30" ht="26.25" customHeight="1" thickBot="1" x14ac:dyDescent="0.3">
      <c r="A28" s="88"/>
      <c r="B28" s="25" t="s">
        <v>23</v>
      </c>
      <c r="C28" s="26">
        <v>244.70932655000001</v>
      </c>
      <c r="D28" s="26">
        <v>179.10842954000003</v>
      </c>
      <c r="E28" s="27">
        <f t="shared" si="0"/>
        <v>-65.600897009999983</v>
      </c>
      <c r="F28" s="63">
        <f>('[1]2015'!$O$825)/1000000</f>
        <v>100.304372</v>
      </c>
      <c r="G28" s="28">
        <f>'[2]по районам'!$R$242</f>
        <v>1.1485085580054784</v>
      </c>
      <c r="H28" s="22"/>
      <c r="I28" s="23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30" ht="26.25" customHeight="1" thickBot="1" x14ac:dyDescent="0.35">
      <c r="A29" s="87" t="s">
        <v>31</v>
      </c>
      <c r="B29" s="18" t="s">
        <v>22</v>
      </c>
      <c r="C29" s="19">
        <v>285.20062251999997</v>
      </c>
      <c r="D29" s="19">
        <f>GETPIVOTDATA(" Дебет  руб с НДС ",[3]раайоныы!$A$11,"new_filial","Партизанский","new_uchastok","Фокино")/1000000</f>
        <v>267.75695309999998</v>
      </c>
      <c r="E29" s="20">
        <f t="shared" si="0"/>
        <v>-17.443669419999992</v>
      </c>
      <c r="F29" s="62">
        <f>('[1]2015'!$O$786)/1000000</f>
        <v>182.37364600000001</v>
      </c>
      <c r="G29" s="21">
        <f>'[2]по районам'!$R$268</f>
        <v>1.049751483375456</v>
      </c>
      <c r="H29" s="22"/>
      <c r="I29" s="23">
        <v>0</v>
      </c>
      <c r="J29" s="24">
        <v>59108.39</v>
      </c>
      <c r="K29" s="24">
        <v>47154.520000000004</v>
      </c>
      <c r="L29" s="24">
        <v>0</v>
      </c>
      <c r="M29" s="24">
        <v>100000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140752.18</v>
      </c>
      <c r="X29" s="24">
        <v>103073.53</v>
      </c>
      <c r="Y29" s="24">
        <v>0</v>
      </c>
      <c r="Z29" s="24">
        <v>0</v>
      </c>
      <c r="AA29" s="24">
        <v>286986.20999999996</v>
      </c>
      <c r="AB29" s="24">
        <v>488304.39</v>
      </c>
      <c r="AC29" s="24">
        <v>1201808.19</v>
      </c>
    </row>
    <row r="30" spans="1:30" ht="26.25" customHeight="1" thickBot="1" x14ac:dyDescent="0.3">
      <c r="A30" s="88"/>
      <c r="B30" s="25" t="s">
        <v>23</v>
      </c>
      <c r="C30" s="26">
        <v>249.60247737999998</v>
      </c>
      <c r="D30" s="26">
        <f>GETPIVOTDATA(" Дебет  руб с НДС ",[3]раайоныы!$A$11,"new_filial","Партизанский","new_uchastok","Фокино","Категория потр#","а) Население")/1000000</f>
        <v>223.78078280000003</v>
      </c>
      <c r="E30" s="27">
        <f t="shared" si="0"/>
        <v>-25.821694579999956</v>
      </c>
      <c r="F30" s="63">
        <f>('[1]2015'!$O$775)/1000000</f>
        <v>174.44870499999999</v>
      </c>
      <c r="G30" s="28">
        <f>'[2]по районам'!$R$260</f>
        <v>1.0973063415407851</v>
      </c>
      <c r="H30" s="22"/>
      <c r="I30" s="23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30" ht="26.25" customHeight="1" thickBot="1" x14ac:dyDescent="0.35">
      <c r="A31" s="87" t="s">
        <v>32</v>
      </c>
      <c r="B31" s="18" t="s">
        <v>22</v>
      </c>
      <c r="C31" s="19">
        <v>10.63203734</v>
      </c>
      <c r="D31" s="19">
        <v>11.47873671</v>
      </c>
      <c r="E31" s="20">
        <f t="shared" si="0"/>
        <v>0.84669936999999962</v>
      </c>
      <c r="F31" s="62">
        <f>('[1]2015'!$O$86)/1000000</f>
        <v>2.9344390099999997</v>
      </c>
      <c r="G31" s="21">
        <f>'[2]по районам'!$R$25</f>
        <v>0.98190728768406166</v>
      </c>
      <c r="H31" s="22"/>
      <c r="I31" s="23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360508.58</v>
      </c>
      <c r="Q31" s="24">
        <v>0</v>
      </c>
      <c r="R31" s="24">
        <v>0</v>
      </c>
      <c r="S31" s="24">
        <v>0</v>
      </c>
      <c r="T31" s="24">
        <v>2705688.6</v>
      </c>
      <c r="U31" s="24">
        <v>203073.19</v>
      </c>
      <c r="V31" s="24">
        <v>40553.300000000003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62124.92</v>
      </c>
    </row>
    <row r="32" spans="1:30" ht="26.25" customHeight="1" thickBot="1" x14ac:dyDescent="0.3">
      <c r="A32" s="88"/>
      <c r="B32" s="25" t="s">
        <v>23</v>
      </c>
      <c r="C32" s="26">
        <v>5.6546329699999998</v>
      </c>
      <c r="D32" s="26">
        <v>7.3446093399999999</v>
      </c>
      <c r="E32" s="27">
        <f t="shared" si="0"/>
        <v>1.6899763700000001</v>
      </c>
      <c r="F32" s="63">
        <f>('[1]2015'!$O$75)/1000000</f>
        <v>2.5336319999999999</v>
      </c>
      <c r="G32" s="28">
        <f>'[2]по районам'!$R$17</f>
        <v>0.9234224183362939</v>
      </c>
      <c r="H32" s="22"/>
      <c r="I32" s="23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31" s="32" customFormat="1" ht="32.25" customHeight="1" thickBot="1" x14ac:dyDescent="0.35">
      <c r="A33" s="87" t="s">
        <v>33</v>
      </c>
      <c r="B33" s="18" t="s">
        <v>22</v>
      </c>
      <c r="C33" s="19">
        <v>11.164169299999999</v>
      </c>
      <c r="D33" s="19">
        <v>14.45243662</v>
      </c>
      <c r="E33" s="20">
        <f t="shared" si="0"/>
        <v>3.288267320000001</v>
      </c>
      <c r="F33" s="62">
        <v>13.465</v>
      </c>
      <c r="G33" s="21">
        <f>'[2]по районам'!$R$106</f>
        <v>0.73131388517655826</v>
      </c>
      <c r="H33" s="29"/>
      <c r="I33" s="30">
        <f>G33-D33</f>
        <v>-13.721122734823442</v>
      </c>
      <c r="J33" s="31">
        <f>0</f>
        <v>0</v>
      </c>
      <c r="K33" s="31">
        <f>0</f>
        <v>0</v>
      </c>
      <c r="L33" s="31">
        <f>0</f>
        <v>0</v>
      </c>
      <c r="M33" s="31">
        <f>0</f>
        <v>0</v>
      </c>
      <c r="N33" s="31">
        <f>0</f>
        <v>0</v>
      </c>
      <c r="O33" s="31">
        <f>0</f>
        <v>0</v>
      </c>
      <c r="P33" s="31">
        <f>44179.24</f>
        <v>44179.24</v>
      </c>
      <c r="Q33" s="31">
        <f>0</f>
        <v>0</v>
      </c>
      <c r="R33" s="31">
        <f>0</f>
        <v>0</v>
      </c>
      <c r="S33" s="31">
        <f>0</f>
        <v>0</v>
      </c>
      <c r="T33" s="31">
        <v>823739.47</v>
      </c>
      <c r="U33" s="31">
        <v>0</v>
      </c>
      <c r="V33" s="31">
        <f>44022.49</f>
        <v>44022.49</v>
      </c>
      <c r="W33" s="31">
        <v>0</v>
      </c>
      <c r="X33" s="31">
        <f>212355.43</f>
        <v>212355.43</v>
      </c>
      <c r="Y33" s="31">
        <f>447449.4</f>
        <v>447449.4</v>
      </c>
      <c r="Z33" s="31"/>
      <c r="AA33" s="31">
        <v>347902.97</v>
      </c>
      <c r="AB33" s="31">
        <v>1304101.95</v>
      </c>
      <c r="AC33" s="31">
        <v>1304101.95</v>
      </c>
    </row>
    <row r="34" spans="1:31" s="32" customFormat="1" ht="32.25" customHeight="1" thickBot="1" x14ac:dyDescent="0.3">
      <c r="A34" s="88"/>
      <c r="B34" s="25" t="s">
        <v>23</v>
      </c>
      <c r="C34" s="26">
        <v>0.62456927000000007</v>
      </c>
      <c r="D34" s="26">
        <v>0.26767939000000002</v>
      </c>
      <c r="E34" s="27">
        <f t="shared" si="0"/>
        <v>-0.35688988000000005</v>
      </c>
      <c r="F34" s="63">
        <v>1.8</v>
      </c>
      <c r="G34" s="33">
        <f>'[2]по районам'!$R$98</f>
        <v>1.1752387103457715</v>
      </c>
      <c r="H34" s="29"/>
      <c r="I34" s="30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31" ht="26.25" customHeight="1" thickBot="1" x14ac:dyDescent="0.35">
      <c r="A35" s="87" t="s">
        <v>34</v>
      </c>
      <c r="B35" s="18" t="s">
        <v>22</v>
      </c>
      <c r="C35" s="19">
        <v>164.68521433000001</v>
      </c>
      <c r="D35" s="19">
        <v>153.04999185999998</v>
      </c>
      <c r="E35" s="20">
        <f t="shared" si="0"/>
        <v>-11.635222470000031</v>
      </c>
      <c r="F35" s="62">
        <f>('[1]2015'!$O$386)/1000000</f>
        <v>68.588936880000006</v>
      </c>
      <c r="G35" s="21">
        <f>'[2]по районам'!$R$133</f>
        <v>1.0327543048250267</v>
      </c>
      <c r="H35" s="22"/>
      <c r="I35" s="23">
        <v>4657214.05</v>
      </c>
      <c r="J35" s="24">
        <v>0</v>
      </c>
      <c r="K35" s="24">
        <v>0</v>
      </c>
      <c r="L35" s="24">
        <v>93646</v>
      </c>
      <c r="M35" s="24">
        <v>70734.86</v>
      </c>
      <c r="N35" s="24">
        <v>0</v>
      </c>
      <c r="O35" s="24">
        <v>0</v>
      </c>
      <c r="P35" s="24">
        <v>57821.88</v>
      </c>
      <c r="Q35" s="24">
        <v>0</v>
      </c>
      <c r="R35" s="24">
        <v>0</v>
      </c>
      <c r="S35" s="24">
        <v>0</v>
      </c>
      <c r="T35" s="24">
        <v>0</v>
      </c>
      <c r="U35" s="24">
        <v>779.68</v>
      </c>
      <c r="V35" s="24">
        <v>9947.91</v>
      </c>
      <c r="W35" s="24">
        <v>1546935.62</v>
      </c>
      <c r="X35" s="24">
        <v>128.88</v>
      </c>
      <c r="Y35" s="24">
        <v>414628.09</v>
      </c>
      <c r="Z35" s="24">
        <v>1116935.53</v>
      </c>
      <c r="AA35" s="24">
        <v>1415041.01</v>
      </c>
      <c r="AB35" s="24">
        <v>953712.87</v>
      </c>
      <c r="AC35" s="24">
        <v>793013.35</v>
      </c>
    </row>
    <row r="36" spans="1:31" ht="26.25" customHeight="1" thickBot="1" x14ac:dyDescent="0.3">
      <c r="A36" s="88"/>
      <c r="B36" s="25" t="s">
        <v>23</v>
      </c>
      <c r="C36" s="26">
        <v>150.26616285000003</v>
      </c>
      <c r="D36" s="26">
        <v>135.10500316999997</v>
      </c>
      <c r="E36" s="27">
        <f t="shared" si="0"/>
        <v>-15.161159680000054</v>
      </c>
      <c r="F36" s="63">
        <f>('[1]2015'!$O$375)/1000000</f>
        <v>66.445697949999996</v>
      </c>
      <c r="G36" s="28">
        <f>'[2]по районам'!$R$125</f>
        <v>1.0730421478302559</v>
      </c>
      <c r="H36" s="22"/>
      <c r="I36" s="23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31" ht="26.25" customHeight="1" thickBot="1" x14ac:dyDescent="0.35">
      <c r="A37" s="87" t="s">
        <v>35</v>
      </c>
      <c r="B37" s="18" t="s">
        <v>22</v>
      </c>
      <c r="C37" s="19">
        <v>62.45355441000001</v>
      </c>
      <c r="D37" s="19">
        <v>77.934408879999992</v>
      </c>
      <c r="E37" s="20">
        <f t="shared" si="0"/>
        <v>15.480854469999983</v>
      </c>
      <c r="F37" s="62">
        <f>('[1]2015'!$O$286)/1000000</f>
        <v>56.8246222</v>
      </c>
      <c r="G37" s="21">
        <f>'[2]по районам'!$R$88</f>
        <v>0.90029354222408497</v>
      </c>
      <c r="H37" s="22"/>
      <c r="I37" s="23">
        <v>14821789.719999999</v>
      </c>
      <c r="J37" s="24">
        <v>0</v>
      </c>
      <c r="K37" s="24">
        <v>0</v>
      </c>
      <c r="L37" s="24">
        <v>0</v>
      </c>
      <c r="M37" s="24">
        <v>0</v>
      </c>
      <c r="N37" s="24">
        <v>68916.740000000005</v>
      </c>
      <c r="O37" s="24">
        <v>0</v>
      </c>
      <c r="P37" s="24">
        <v>86889.7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863508.17</v>
      </c>
    </row>
    <row r="38" spans="1:31" ht="26.25" customHeight="1" thickBot="1" x14ac:dyDescent="0.3">
      <c r="A38" s="88"/>
      <c r="B38" s="25" t="s">
        <v>23</v>
      </c>
      <c r="C38" s="26">
        <v>22.51525505</v>
      </c>
      <c r="D38" s="26">
        <v>27.838327460000002</v>
      </c>
      <c r="E38" s="27">
        <f t="shared" si="0"/>
        <v>5.3230724100000018</v>
      </c>
      <c r="F38" s="63">
        <f>('[1]2015'!$O$275)/1000000</f>
        <v>7.9222210000000004</v>
      </c>
      <c r="G38" s="28">
        <f>'[2]по районам'!$R$80</f>
        <v>0.94186934286614887</v>
      </c>
      <c r="H38" s="22"/>
      <c r="I38" s="23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31" s="32" customFormat="1" ht="27.75" customHeight="1" thickBot="1" x14ac:dyDescent="0.35">
      <c r="A39" s="87" t="s">
        <v>36</v>
      </c>
      <c r="B39" s="18" t="s">
        <v>22</v>
      </c>
      <c r="C39" s="19">
        <v>14.170731069999999</v>
      </c>
      <c r="D39" s="19">
        <v>9.118551400000003</v>
      </c>
      <c r="E39" s="20">
        <f t="shared" si="0"/>
        <v>-5.0521796699999957</v>
      </c>
      <c r="F39" s="62">
        <v>9.0869999999999997</v>
      </c>
      <c r="G39" s="21">
        <f>'[2]по районам'!$R$115</f>
        <v>1.1147747971291315</v>
      </c>
      <c r="H39" s="29"/>
      <c r="I39" s="30">
        <v>573590.29</v>
      </c>
      <c r="J39" s="31">
        <f>34000</f>
        <v>34000</v>
      </c>
      <c r="K39" s="31"/>
      <c r="L39" s="31">
        <v>80264.88</v>
      </c>
      <c r="M39" s="31"/>
      <c r="N39" s="31"/>
      <c r="O39" s="31"/>
      <c r="P39" s="31">
        <f>0</f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f>37145.45</f>
        <v>37145.449999999997</v>
      </c>
      <c r="W39" s="31">
        <f>200858.09</f>
        <v>200858.09</v>
      </c>
      <c r="X39" s="31">
        <v>0</v>
      </c>
      <c r="Y39" s="31">
        <v>0</v>
      </c>
      <c r="Z39" s="31">
        <v>118320.2</v>
      </c>
      <c r="AA39" s="31">
        <v>176526.11</v>
      </c>
      <c r="AB39" s="31">
        <v>1683756.27</v>
      </c>
      <c r="AC39" s="31">
        <v>1683756.27</v>
      </c>
    </row>
    <row r="40" spans="1:31" s="32" customFormat="1" ht="30.75" customHeight="1" thickBot="1" x14ac:dyDescent="0.3">
      <c r="A40" s="88"/>
      <c r="B40" s="25" t="s">
        <v>23</v>
      </c>
      <c r="C40" s="26">
        <v>4.2729437499999996</v>
      </c>
      <c r="D40" s="26">
        <v>1.74492779</v>
      </c>
      <c r="E40" s="27">
        <f t="shared" si="0"/>
        <v>-2.5280159599999994</v>
      </c>
      <c r="F40" s="63">
        <v>3.1</v>
      </c>
      <c r="G40" s="28">
        <f>'[2]по районам'!$R$107</f>
        <v>1.206755112739498</v>
      </c>
      <c r="H40" s="29"/>
      <c r="I40" s="30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1" spans="1:31" ht="26.25" customHeight="1" thickBot="1" x14ac:dyDescent="0.35">
      <c r="A41" s="87" t="s">
        <v>37</v>
      </c>
      <c r="B41" s="18" t="s">
        <v>22</v>
      </c>
      <c r="C41" s="19">
        <v>50.509803230000003</v>
      </c>
      <c r="D41" s="19">
        <f>GETPIVOTDATA(" Дебет  руб с НДС ",[3]раайоныы!$A$11,"new_filial","Партизанский","new_uchastok","Лазовский")/1000000</f>
        <v>38.864137970000009</v>
      </c>
      <c r="E41" s="20">
        <f t="shared" si="0"/>
        <v>-11.645665259999994</v>
      </c>
      <c r="F41" s="62">
        <f>('[1]2015'!$O$711)/1000000</f>
        <v>26.749493040000001</v>
      </c>
      <c r="G41" s="21">
        <f>'[2]по районам'!$R$241</f>
        <v>1.0909585268327446</v>
      </c>
      <c r="H41" s="22"/>
      <c r="I41" s="23">
        <v>21783977.049999997</v>
      </c>
      <c r="J41" s="24">
        <v>10429244.75</v>
      </c>
      <c r="K41" s="24">
        <v>0</v>
      </c>
      <c r="L41" s="24">
        <v>46128.89</v>
      </c>
      <c r="M41" s="24">
        <v>0</v>
      </c>
      <c r="N41" s="24">
        <v>0</v>
      </c>
      <c r="O41" s="24">
        <v>27603.51</v>
      </c>
      <c r="P41" s="24">
        <v>0</v>
      </c>
      <c r="Q41" s="24">
        <v>0</v>
      </c>
      <c r="R41" s="24">
        <v>0</v>
      </c>
      <c r="S41" s="24">
        <v>197193</v>
      </c>
      <c r="T41" s="24">
        <v>0</v>
      </c>
      <c r="U41" s="24">
        <v>46411.479999999996</v>
      </c>
      <c r="V41" s="24">
        <v>38113.47</v>
      </c>
      <c r="W41" s="24">
        <v>151179.47999999998</v>
      </c>
      <c r="X41" s="24">
        <v>0</v>
      </c>
      <c r="Y41" s="24">
        <v>20712.050000000003</v>
      </c>
      <c r="Z41" s="24">
        <v>116596.72</v>
      </c>
      <c r="AA41" s="24">
        <v>0</v>
      </c>
      <c r="AB41" s="24">
        <v>139318.5</v>
      </c>
      <c r="AC41" s="24">
        <v>156323.19</v>
      </c>
    </row>
    <row r="42" spans="1:31" ht="26.25" customHeight="1" thickBot="1" x14ac:dyDescent="0.3">
      <c r="A42" s="88"/>
      <c r="B42" s="25" t="s">
        <v>23</v>
      </c>
      <c r="C42" s="26">
        <v>38.800544789999996</v>
      </c>
      <c r="D42" s="26">
        <f>GETPIVOTDATA(" Дебет  руб с НДС ",[3]раайоныы!$A$11,"new_filial","Партизанский","new_uchastok","Лазовский","Категория потр#","а) Население")/1000000</f>
        <v>29.672324460000002</v>
      </c>
      <c r="E42" s="27">
        <f t="shared" si="0"/>
        <v>-9.1282203299999942</v>
      </c>
      <c r="F42" s="63">
        <f>('[1]2015'!$O$700)/1000000</f>
        <v>23.130268999999998</v>
      </c>
      <c r="G42" s="28">
        <f>'[2]по районам'!$R$233</f>
        <v>1.1000969186071439</v>
      </c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31" ht="26.25" customHeight="1" thickBot="1" x14ac:dyDescent="0.35">
      <c r="A43" s="87" t="s">
        <v>38</v>
      </c>
      <c r="B43" s="18" t="s">
        <v>22</v>
      </c>
      <c r="C43" s="19">
        <v>60.956834030000003</v>
      </c>
      <c r="D43" s="19">
        <v>69.513526839999997</v>
      </c>
      <c r="E43" s="20">
        <f t="shared" si="0"/>
        <v>8.5566928099999942</v>
      </c>
      <c r="F43" s="62">
        <f>('[1]2015'!$O$536)/1000000</f>
        <v>33.770634780000002</v>
      </c>
      <c r="G43" s="21">
        <f>'[2]по районам'!$R$169</f>
        <v>0.9577058852958632</v>
      </c>
      <c r="H43" s="22"/>
      <c r="I43" s="23">
        <v>0</v>
      </c>
      <c r="J43" s="24">
        <v>0</v>
      </c>
      <c r="K43" s="24">
        <v>0</v>
      </c>
      <c r="L43" s="24">
        <v>0</v>
      </c>
      <c r="M43" s="24">
        <v>260589.99999999997</v>
      </c>
      <c r="N43" s="24">
        <v>133451</v>
      </c>
      <c r="O43" s="24">
        <v>0</v>
      </c>
      <c r="P43" s="24">
        <v>74529</v>
      </c>
      <c r="Q43" s="24">
        <v>118389</v>
      </c>
      <c r="R43" s="24">
        <v>218936</v>
      </c>
      <c r="S43" s="24">
        <v>147947</v>
      </c>
      <c r="T43" s="24">
        <v>91551</v>
      </c>
      <c r="U43" s="24">
        <v>52514</v>
      </c>
      <c r="V43" s="24">
        <v>93511</v>
      </c>
      <c r="W43" s="24">
        <v>518697</v>
      </c>
      <c r="X43" s="24">
        <v>557909</v>
      </c>
      <c r="Y43" s="24">
        <v>5716</v>
      </c>
      <c r="Z43" s="24">
        <v>1205796</v>
      </c>
      <c r="AA43" s="24">
        <v>1446726</v>
      </c>
      <c r="AB43" s="24">
        <v>1471974</v>
      </c>
      <c r="AC43" s="24">
        <v>1955437</v>
      </c>
      <c r="AE43" s="4"/>
    </row>
    <row r="44" spans="1:31" ht="26.25" customHeight="1" thickBot="1" x14ac:dyDescent="0.3">
      <c r="A44" s="88"/>
      <c r="B44" s="25" t="s">
        <v>23</v>
      </c>
      <c r="C44" s="26">
        <v>46.652931899999999</v>
      </c>
      <c r="D44" s="26">
        <v>54.643739850000003</v>
      </c>
      <c r="E44" s="27">
        <f t="shared" si="0"/>
        <v>7.9908079500000042</v>
      </c>
      <c r="F44" s="63">
        <f>('[1]2015'!$O$525)/1000000</f>
        <v>20.893969579999997</v>
      </c>
      <c r="G44" s="28">
        <f>'[2]по районам'!$R$161</f>
        <v>0.9520407397456514</v>
      </c>
      <c r="H44" s="22"/>
      <c r="I44" s="23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E44" s="4"/>
    </row>
    <row r="45" spans="1:31" ht="26.25" customHeight="1" thickBot="1" x14ac:dyDescent="0.35">
      <c r="A45" s="87" t="s">
        <v>39</v>
      </c>
      <c r="B45" s="18" t="s">
        <v>22</v>
      </c>
      <c r="C45" s="19">
        <v>81.081243650000005</v>
      </c>
      <c r="D45" s="19">
        <v>49.747247000000002</v>
      </c>
      <c r="E45" s="20">
        <f t="shared" si="0"/>
        <v>-31.333996650000003</v>
      </c>
      <c r="F45" s="62">
        <f>('[1]2015'!$O$186)/1000000</f>
        <v>37.034666780000002</v>
      </c>
      <c r="G45" s="21">
        <f>'[2]по районам'!$R$61</f>
        <v>1.1474465423095632</v>
      </c>
      <c r="H45" s="22"/>
      <c r="I45" s="23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38058.769999999997</v>
      </c>
      <c r="Q45" s="24">
        <v>0</v>
      </c>
      <c r="R45" s="24">
        <v>144792.29</v>
      </c>
      <c r="S45" s="24">
        <v>211221.34000000003</v>
      </c>
      <c r="T45" s="24">
        <v>23953.7</v>
      </c>
      <c r="U45" s="24">
        <v>55881.760000000002</v>
      </c>
      <c r="V45" s="24">
        <v>871166.57000000007</v>
      </c>
      <c r="W45" s="24">
        <v>227255.21</v>
      </c>
      <c r="X45" s="24">
        <v>414059.39</v>
      </c>
      <c r="Y45" s="24">
        <v>0</v>
      </c>
      <c r="Z45" s="24">
        <v>233724.61000000002</v>
      </c>
      <c r="AA45" s="24">
        <v>348134.72000000003</v>
      </c>
      <c r="AB45" s="24">
        <v>672956.22000000009</v>
      </c>
      <c r="AC45" s="24">
        <v>204470.39999999999</v>
      </c>
    </row>
    <row r="46" spans="1:31" ht="26.25" customHeight="1" thickBot="1" x14ac:dyDescent="0.3">
      <c r="A46" s="88"/>
      <c r="B46" s="25" t="s">
        <v>23</v>
      </c>
      <c r="C46" s="26">
        <v>74.17142462000001</v>
      </c>
      <c r="D46" s="26">
        <v>48.55261076</v>
      </c>
      <c r="E46" s="27">
        <f t="shared" si="0"/>
        <v>-25.61881386000001</v>
      </c>
      <c r="F46" s="63">
        <f>('[1]2015'!$O$175)/1000000</f>
        <v>36.880700259999998</v>
      </c>
      <c r="G46" s="28">
        <f>'[2]по районам'!$R$53</f>
        <v>1.15997708928128</v>
      </c>
      <c r="H46" s="22"/>
      <c r="I46" s="23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31" ht="26.25" customHeight="1" thickBot="1" x14ac:dyDescent="0.35">
      <c r="A47" s="87" t="s">
        <v>40</v>
      </c>
      <c r="B47" s="18" t="s">
        <v>22</v>
      </c>
      <c r="C47" s="19">
        <v>47.162632899999991</v>
      </c>
      <c r="D47" s="19">
        <v>34.211767839999993</v>
      </c>
      <c r="E47" s="20">
        <f t="shared" si="0"/>
        <v>-12.950865059999998</v>
      </c>
      <c r="F47" s="62">
        <f>('[1]2015'!$O$561)/1000000</f>
        <v>22.647731710000002</v>
      </c>
      <c r="G47" s="21">
        <f>'[2]по районам'!$R$178</f>
        <v>1.085299879547154</v>
      </c>
      <c r="H47" s="22"/>
      <c r="I47" s="23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4880</v>
      </c>
      <c r="Q47" s="24">
        <v>1353395</v>
      </c>
      <c r="R47" s="24">
        <v>273687</v>
      </c>
      <c r="S47" s="24">
        <v>182837</v>
      </c>
      <c r="T47" s="24">
        <v>661921</v>
      </c>
      <c r="U47" s="24">
        <v>216425</v>
      </c>
      <c r="V47" s="24">
        <v>163832</v>
      </c>
      <c r="W47" s="24">
        <v>0</v>
      </c>
      <c r="X47" s="24">
        <v>133124</v>
      </c>
      <c r="Y47" s="24">
        <v>0</v>
      </c>
      <c r="Z47" s="24">
        <v>3446321</v>
      </c>
      <c r="AA47" s="24">
        <v>913471</v>
      </c>
      <c r="AB47" s="24">
        <v>147005</v>
      </c>
      <c r="AC47" s="24">
        <v>0</v>
      </c>
    </row>
    <row r="48" spans="1:31" ht="26.25" customHeight="1" thickBot="1" x14ac:dyDescent="0.3">
      <c r="A48" s="88"/>
      <c r="B48" s="25" t="s">
        <v>23</v>
      </c>
      <c r="C48" s="26">
        <v>38.348746519999999</v>
      </c>
      <c r="D48" s="26">
        <v>31.125365869999996</v>
      </c>
      <c r="E48" s="27">
        <f t="shared" si="0"/>
        <v>-7.2233806500000028</v>
      </c>
      <c r="F48" s="63">
        <f>('[1]2015'!$O$550)/1000000</f>
        <v>21.530634510000002</v>
      </c>
      <c r="G48" s="28">
        <f>'[2]по районам'!$R$170</f>
        <v>1.0786666588021321</v>
      </c>
      <c r="H48" s="22"/>
      <c r="I48" s="23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34" ht="26.25" customHeight="1" thickBot="1" x14ac:dyDescent="0.35">
      <c r="A49" s="87" t="s">
        <v>41</v>
      </c>
      <c r="B49" s="18" t="s">
        <v>22</v>
      </c>
      <c r="C49" s="19">
        <v>48.378291439999998</v>
      </c>
      <c r="D49" s="19">
        <v>50.853042549999998</v>
      </c>
      <c r="E49" s="20">
        <f t="shared" si="0"/>
        <v>2.4747511099999997</v>
      </c>
      <c r="F49" s="62">
        <f>('[1]2015'!$O$411)/1000000</f>
        <v>37.650941469999999</v>
      </c>
      <c r="G49" s="21">
        <f>'[2]по районам'!$R$142</f>
        <v>0.93811011317066695</v>
      </c>
      <c r="H49" s="22"/>
      <c r="I49" s="23">
        <f>G49</f>
        <v>0.93811011317066695</v>
      </c>
      <c r="J49" s="24">
        <v>569046.09</v>
      </c>
      <c r="K49" s="24">
        <v>2263853.91</v>
      </c>
      <c r="L49" s="24">
        <v>0</v>
      </c>
      <c r="M49" s="24">
        <v>0</v>
      </c>
      <c r="N49" s="24">
        <v>0</v>
      </c>
      <c r="O49" s="24">
        <v>49825.36</v>
      </c>
      <c r="P49" s="24">
        <v>0</v>
      </c>
      <c r="Q49" s="24">
        <v>5779.7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3305.6</v>
      </c>
      <c r="AA49" s="24">
        <v>0</v>
      </c>
      <c r="AB49" s="24">
        <v>0</v>
      </c>
      <c r="AC49" s="24">
        <v>827.6</v>
      </c>
    </row>
    <row r="50" spans="1:34" ht="26.25" customHeight="1" thickBot="1" x14ac:dyDescent="0.3">
      <c r="A50" s="88"/>
      <c r="B50" s="25" t="s">
        <v>23</v>
      </c>
      <c r="C50" s="26">
        <v>26.83414664</v>
      </c>
      <c r="D50" s="26">
        <v>28.984566949999998</v>
      </c>
      <c r="E50" s="27">
        <f t="shared" si="0"/>
        <v>2.1504203099999977</v>
      </c>
      <c r="F50" s="63">
        <f>('[1]2015'!$O$400)/1000000</f>
        <v>19.123618780000001</v>
      </c>
      <c r="G50" s="28">
        <f>'[2]по районам'!$R$134</f>
        <v>0.94150618452876311</v>
      </c>
      <c r="H50" s="22"/>
      <c r="I50" s="23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34" ht="26.25" customHeight="1" thickBot="1" x14ac:dyDescent="0.35">
      <c r="A51" s="87" t="s">
        <v>42</v>
      </c>
      <c r="B51" s="18" t="s">
        <v>22</v>
      </c>
      <c r="C51" s="19">
        <v>4.2756122599999999</v>
      </c>
      <c r="D51" s="19">
        <f>GETPIVOTDATA(" Дебет  руб с НДС ",[3]раайоныы!$A$11,"new_filial","Партизанский","new_uchastok","Вл.-Александровский")/1000000</f>
        <v>3.0102660399999999</v>
      </c>
      <c r="E51" s="20">
        <f t="shared" si="0"/>
        <v>-1.2653462200000001</v>
      </c>
      <c r="F51" s="62">
        <f>('[1]2015'!$O$761)/1000000</f>
        <v>2.1186500000000001</v>
      </c>
      <c r="G51" s="21">
        <f>'[2]по районам'!$R$232</f>
        <v>1.0907232581267199</v>
      </c>
      <c r="H51" s="22"/>
      <c r="I51" s="23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68156.799999999988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24195.66</v>
      </c>
      <c r="Y51" s="24">
        <v>100531.28</v>
      </c>
      <c r="Z51" s="24">
        <v>0</v>
      </c>
      <c r="AA51" s="24">
        <v>608920.81000000006</v>
      </c>
      <c r="AB51" s="24">
        <v>0</v>
      </c>
      <c r="AC51" s="24">
        <v>0</v>
      </c>
    </row>
    <row r="52" spans="1:34" ht="26.25" customHeight="1" thickBot="1" x14ac:dyDescent="0.3">
      <c r="A52" s="88"/>
      <c r="B52" s="25" t="s">
        <v>23</v>
      </c>
      <c r="C52" s="26">
        <v>4.17026071</v>
      </c>
      <c r="D52" s="26">
        <f>GETPIVOTDATA(" Дебет  руб с НДС ",[3]раайоныы!$A$11,"new_filial","Партизанский","new_uchastok","Вл.-Александровский","Категория потр#","а) Население")/1000000</f>
        <v>2.97798154</v>
      </c>
      <c r="E52" s="27">
        <f t="shared" si="0"/>
        <v>-1.1922791699999999</v>
      </c>
      <c r="F52" s="63">
        <f>('[1]2015'!$O$750)/1000000</f>
        <v>2.1186500000000001</v>
      </c>
      <c r="G52" s="28">
        <f>'[2]по районам'!$R$224</f>
        <v>1.197234337362739</v>
      </c>
      <c r="H52" s="22"/>
      <c r="I52" s="23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pans="1:34" ht="26.25" customHeight="1" thickBot="1" x14ac:dyDescent="0.35">
      <c r="A53" s="87" t="s">
        <v>43</v>
      </c>
      <c r="B53" s="18" t="s">
        <v>22</v>
      </c>
      <c r="C53" s="19">
        <v>28.122586920000003</v>
      </c>
      <c r="D53" s="19">
        <v>24.44311218</v>
      </c>
      <c r="E53" s="20">
        <f t="shared" si="0"/>
        <v>-3.6794747400000034</v>
      </c>
      <c r="F53" s="62">
        <f>('[1]2015'!$O$586)/1000000</f>
        <v>1.5363424000000001</v>
      </c>
      <c r="G53" s="21">
        <f>'[2]по районам'!$R$187</f>
        <v>1.0135502501031473</v>
      </c>
      <c r="H53" s="22"/>
      <c r="I53" s="23">
        <v>0</v>
      </c>
      <c r="J53" s="24">
        <v>0</v>
      </c>
      <c r="K53" s="24">
        <v>0</v>
      </c>
      <c r="L53" s="24">
        <v>0</v>
      </c>
      <c r="M53" s="24">
        <v>279136</v>
      </c>
      <c r="N53" s="24">
        <v>32476.999999999996</v>
      </c>
      <c r="O53" s="24">
        <v>0</v>
      </c>
      <c r="P53" s="24">
        <v>23514</v>
      </c>
      <c r="Q53" s="24">
        <v>0</v>
      </c>
      <c r="R53" s="24">
        <v>282203</v>
      </c>
      <c r="S53" s="24">
        <v>0</v>
      </c>
      <c r="T53" s="24">
        <v>0</v>
      </c>
      <c r="U53" s="24">
        <v>189418</v>
      </c>
      <c r="V53" s="24">
        <v>928181</v>
      </c>
      <c r="W53" s="24">
        <v>143644</v>
      </c>
      <c r="X53" s="24">
        <v>607697</v>
      </c>
      <c r="Y53" s="24">
        <v>382158</v>
      </c>
      <c r="Z53" s="24">
        <v>1027982</v>
      </c>
      <c r="AA53" s="24">
        <v>1013722</v>
      </c>
      <c r="AB53" s="24">
        <v>2768383</v>
      </c>
      <c r="AC53" s="24">
        <v>4344</v>
      </c>
    </row>
    <row r="54" spans="1:34" ht="26.25" customHeight="1" thickBot="1" x14ac:dyDescent="0.3">
      <c r="A54" s="88"/>
      <c r="B54" s="25" t="s">
        <v>23</v>
      </c>
      <c r="C54" s="26">
        <v>13.27941401</v>
      </c>
      <c r="D54" s="26">
        <v>7.9565152300000008</v>
      </c>
      <c r="E54" s="27">
        <f t="shared" si="0"/>
        <v>-5.3228987799999992</v>
      </c>
      <c r="F54" s="63">
        <f>('[1]2015'!$O$575)/1000000</f>
        <v>1.28271508</v>
      </c>
      <c r="G54" s="28">
        <f>'[2]по районам'!$R$179</f>
        <v>1.1372921603425854</v>
      </c>
      <c r="H54" s="22"/>
      <c r="I54" s="23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pans="1:34" ht="26.25" customHeight="1" thickBot="1" x14ac:dyDescent="0.35">
      <c r="A55" s="87" t="s">
        <v>44</v>
      </c>
      <c r="B55" s="18" t="s">
        <v>22</v>
      </c>
      <c r="C55" s="19">
        <v>47.334199259999998</v>
      </c>
      <c r="D55" s="19">
        <v>49.156650650000003</v>
      </c>
      <c r="E55" s="20">
        <f t="shared" si="0"/>
        <v>1.8224513900000048</v>
      </c>
      <c r="F55" s="62">
        <f>('[1]2015'!$O$486)/1000000</f>
        <v>29.948053390000002</v>
      </c>
      <c r="G55" s="21">
        <f>'[2]по районам'!$R$160</f>
        <v>0.95114967808226136</v>
      </c>
      <c r="H55" s="22"/>
      <c r="I55" s="23">
        <f>G55</f>
        <v>0.95114967808226136</v>
      </c>
      <c r="J55" s="24">
        <v>0</v>
      </c>
      <c r="K55" s="24">
        <v>0</v>
      </c>
      <c r="L55" s="24">
        <v>0</v>
      </c>
      <c r="M55" s="24">
        <v>351931.52</v>
      </c>
      <c r="N55" s="24">
        <v>3507.78</v>
      </c>
      <c r="O55" s="24">
        <v>75807.399999999994</v>
      </c>
      <c r="P55" s="24">
        <v>27981.77</v>
      </c>
      <c r="Q55" s="24">
        <v>0</v>
      </c>
      <c r="R55" s="24">
        <v>99781.56</v>
      </c>
      <c r="S55" s="24">
        <v>0</v>
      </c>
      <c r="T55" s="24">
        <v>94274.09</v>
      </c>
      <c r="U55" s="24">
        <v>0</v>
      </c>
      <c r="V55" s="24">
        <v>177331.07</v>
      </c>
      <c r="W55" s="24">
        <v>0</v>
      </c>
      <c r="X55" s="24">
        <v>4147.18</v>
      </c>
      <c r="Y55" s="24">
        <v>0</v>
      </c>
      <c r="Z55" s="24">
        <v>118586.62</v>
      </c>
      <c r="AA55" s="24">
        <v>0</v>
      </c>
      <c r="AB55" s="24">
        <v>155670.13</v>
      </c>
      <c r="AC55" s="24">
        <v>88054.7</v>
      </c>
    </row>
    <row r="56" spans="1:34" ht="26.25" customHeight="1" thickBot="1" x14ac:dyDescent="0.3">
      <c r="A56" s="88"/>
      <c r="B56" s="25" t="s">
        <v>23</v>
      </c>
      <c r="C56" s="26">
        <v>21.275047069999999</v>
      </c>
      <c r="D56" s="26">
        <v>22.367558990000003</v>
      </c>
      <c r="E56" s="27">
        <f t="shared" si="0"/>
        <v>1.0925119200000033</v>
      </c>
      <c r="F56" s="63">
        <f>('[1]2015'!$O$475)/1000000</f>
        <v>8.9363046700000002</v>
      </c>
      <c r="G56" s="28">
        <f>'[2]по районам'!$R$152</f>
        <v>0.88672401547360713</v>
      </c>
      <c r="H56" s="22"/>
      <c r="I56" s="23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pans="1:34" ht="26.25" customHeight="1" thickBot="1" x14ac:dyDescent="0.35">
      <c r="A57" s="87" t="s">
        <v>45</v>
      </c>
      <c r="B57" s="18" t="s">
        <v>22</v>
      </c>
      <c r="C57" s="19">
        <v>48.871785880000004</v>
      </c>
      <c r="D57" s="19">
        <v>55.175019819999996</v>
      </c>
      <c r="E57" s="20">
        <f t="shared" si="0"/>
        <v>6.3032339399999913</v>
      </c>
      <c r="F57" s="62">
        <v>25.587891969999998</v>
      </c>
      <c r="G57" s="21">
        <v>0.90926046953989359</v>
      </c>
      <c r="H57" s="22"/>
      <c r="I57" s="23">
        <v>0</v>
      </c>
      <c r="J57" s="24">
        <v>0</v>
      </c>
      <c r="K57" s="24">
        <v>0</v>
      </c>
      <c r="L57" s="24">
        <v>0</v>
      </c>
      <c r="M57" s="24">
        <v>0</v>
      </c>
      <c r="N57" s="24">
        <v>36020.870000000003</v>
      </c>
      <c r="O57" s="24">
        <v>0</v>
      </c>
      <c r="P57" s="24">
        <v>25300</v>
      </c>
      <c r="Q57" s="24">
        <v>192836.02000000002</v>
      </c>
      <c r="R57" s="24">
        <v>2562620.7200000002</v>
      </c>
      <c r="S57" s="24">
        <v>0</v>
      </c>
      <c r="T57" s="24">
        <v>53424.72</v>
      </c>
      <c r="U57" s="24">
        <v>0</v>
      </c>
      <c r="V57" s="24">
        <v>0</v>
      </c>
      <c r="W57" s="24">
        <v>0</v>
      </c>
      <c r="X57" s="24">
        <v>57762.89</v>
      </c>
      <c r="Y57" s="24">
        <v>0</v>
      </c>
      <c r="Z57" s="24">
        <v>95562.66</v>
      </c>
      <c r="AA57" s="24">
        <v>216416.84</v>
      </c>
      <c r="AB57" s="24">
        <v>9033031.9499999993</v>
      </c>
      <c r="AC57" s="24">
        <v>31123.8</v>
      </c>
    </row>
    <row r="58" spans="1:34" ht="26.25" customHeight="1" thickBot="1" x14ac:dyDescent="0.3">
      <c r="A58" s="88"/>
      <c r="B58" s="25" t="s">
        <v>23</v>
      </c>
      <c r="C58" s="26">
        <v>40.617966270000004</v>
      </c>
      <c r="D58" s="26">
        <v>30.507393649999997</v>
      </c>
      <c r="E58" s="27">
        <f t="shared" si="0"/>
        <v>-10.110572620000006</v>
      </c>
      <c r="F58" s="63">
        <v>14.60845297</v>
      </c>
      <c r="G58" s="28">
        <v>1.2169615662118936</v>
      </c>
      <c r="H58" s="22"/>
      <c r="I58" s="23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pans="1:34" ht="26.25" customHeight="1" thickBot="1" x14ac:dyDescent="0.35">
      <c r="A59" s="87" t="s">
        <v>46</v>
      </c>
      <c r="B59" s="18" t="s">
        <v>22</v>
      </c>
      <c r="C59" s="19">
        <v>4.2671970099999994</v>
      </c>
      <c r="D59" s="19">
        <v>4.5602643299999999</v>
      </c>
      <c r="E59" s="20">
        <f t="shared" si="0"/>
        <v>0.29306732000000046</v>
      </c>
      <c r="F59" s="62">
        <f>('[1]2015'!$O$911)/1000000</f>
        <v>0.91671024000000001</v>
      </c>
      <c r="G59" s="21">
        <f>'[2]по районам'!$R$277</f>
        <v>0.97971128384715978</v>
      </c>
      <c r="H59" s="22"/>
      <c r="I59" s="23">
        <v>0</v>
      </c>
      <c r="J59" s="24">
        <v>0</v>
      </c>
      <c r="K59" s="24">
        <v>0</v>
      </c>
      <c r="L59" s="24">
        <v>96.22</v>
      </c>
      <c r="M59" s="24">
        <v>1646.75</v>
      </c>
      <c r="N59" s="24">
        <v>2142.69</v>
      </c>
      <c r="O59" s="24">
        <v>39913.78</v>
      </c>
      <c r="P59" s="24">
        <v>866.71</v>
      </c>
      <c r="Q59" s="24">
        <v>3621.23</v>
      </c>
      <c r="R59" s="24">
        <v>0</v>
      </c>
      <c r="S59" s="24">
        <v>0</v>
      </c>
      <c r="T59" s="24">
        <v>0</v>
      </c>
      <c r="U59" s="24">
        <v>2969.27</v>
      </c>
      <c r="V59" s="24">
        <v>0</v>
      </c>
      <c r="W59" s="24">
        <v>0</v>
      </c>
      <c r="X59" s="24">
        <v>0</v>
      </c>
      <c r="Y59" s="24">
        <v>1644.33</v>
      </c>
      <c r="Z59" s="24">
        <v>0</v>
      </c>
      <c r="AA59" s="24">
        <v>385698.32</v>
      </c>
      <c r="AB59" s="24">
        <v>-331.88</v>
      </c>
      <c r="AC59" s="24">
        <v>92687.02</v>
      </c>
    </row>
    <row r="60" spans="1:34" ht="26.25" customHeight="1" thickBot="1" x14ac:dyDescent="0.3">
      <c r="A60" s="88"/>
      <c r="B60" s="25" t="s">
        <v>23</v>
      </c>
      <c r="C60" s="26">
        <v>1.4401430399999999</v>
      </c>
      <c r="D60" s="26">
        <v>1.3089228500000001</v>
      </c>
      <c r="E60" s="27">
        <f t="shared" si="0"/>
        <v>-0.13122018999999985</v>
      </c>
      <c r="F60" s="63">
        <f>('[1]2015'!$O$900)/1000000</f>
        <v>1.5642E-2</v>
      </c>
      <c r="G60" s="28">
        <f>'[2]по районам'!$R$269</f>
        <v>1.0137373474457712</v>
      </c>
      <c r="H60" s="22"/>
      <c r="I60" s="23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34" ht="26.25" customHeight="1" thickBot="1" x14ac:dyDescent="0.35">
      <c r="A61" s="87" t="s">
        <v>47</v>
      </c>
      <c r="B61" s="18" t="s">
        <v>22</v>
      </c>
      <c r="C61" s="19">
        <v>41.122552429999999</v>
      </c>
      <c r="D61" s="19">
        <v>45.486051919999994</v>
      </c>
      <c r="E61" s="20">
        <f t="shared" si="0"/>
        <v>4.3634994899999953</v>
      </c>
      <c r="F61" s="62">
        <f>('[1]2015'!$O$636)/1000000</f>
        <v>19.361660349999998</v>
      </c>
      <c r="G61" s="21">
        <f>'[2]по районам'!$R$196</f>
        <v>0.95536710951322246</v>
      </c>
      <c r="H61" s="22"/>
      <c r="I61" s="23">
        <v>0</v>
      </c>
      <c r="J61" s="24">
        <v>0</v>
      </c>
      <c r="K61" s="24">
        <v>0</v>
      </c>
      <c r="L61" s="24">
        <v>0</v>
      </c>
      <c r="M61" s="24">
        <v>351870</v>
      </c>
      <c r="N61" s="24">
        <v>0</v>
      </c>
      <c r="O61" s="24">
        <v>223803</v>
      </c>
      <c r="P61" s="24">
        <v>467646</v>
      </c>
      <c r="Q61" s="24">
        <v>2971</v>
      </c>
      <c r="R61" s="24">
        <v>109217</v>
      </c>
      <c r="S61" s="24">
        <v>0</v>
      </c>
      <c r="T61" s="24">
        <v>14180</v>
      </c>
      <c r="U61" s="24">
        <v>130067</v>
      </c>
      <c r="V61" s="24">
        <v>323739</v>
      </c>
      <c r="W61" s="24">
        <v>391987</v>
      </c>
      <c r="X61" s="24">
        <v>500751</v>
      </c>
      <c r="Y61" s="24">
        <v>48548</v>
      </c>
      <c r="Z61" s="24">
        <v>0</v>
      </c>
      <c r="AA61" s="24">
        <v>901902</v>
      </c>
      <c r="AB61" s="24">
        <v>0</v>
      </c>
      <c r="AC61" s="24">
        <v>1695072</v>
      </c>
    </row>
    <row r="62" spans="1:34" ht="26.25" customHeight="1" thickBot="1" x14ac:dyDescent="0.3">
      <c r="A62" s="88"/>
      <c r="B62" s="25" t="s">
        <v>23</v>
      </c>
      <c r="C62" s="26">
        <v>36.354480369999997</v>
      </c>
      <c r="D62" s="26">
        <v>42.487181659999997</v>
      </c>
      <c r="E62" s="27">
        <f t="shared" si="0"/>
        <v>6.13270129</v>
      </c>
      <c r="F62" s="63">
        <f>('[1]2015'!$O$625)/1000000</f>
        <v>19.31575595</v>
      </c>
      <c r="G62" s="28">
        <f>'[2]по районам'!$R$188</f>
        <v>0.91621493136535026</v>
      </c>
      <c r="H62" s="22"/>
      <c r="I62" s="23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pans="1:34" ht="26.25" customHeight="1" thickBot="1" x14ac:dyDescent="0.35">
      <c r="A63" s="87" t="s">
        <v>48</v>
      </c>
      <c r="B63" s="18" t="s">
        <v>22</v>
      </c>
      <c r="C63" s="19">
        <v>111.15134765000001</v>
      </c>
      <c r="D63" s="19">
        <v>96.644573329999986</v>
      </c>
      <c r="E63" s="20">
        <f t="shared" si="0"/>
        <v>-14.506774320000019</v>
      </c>
      <c r="F63" s="62">
        <f>('[1]2015'!$O$611)/1000000</f>
        <v>64.922739969999995</v>
      </c>
      <c r="G63" s="21">
        <f>'[2]по районам'!$R$205</f>
        <v>1.0670139985398641</v>
      </c>
      <c r="H63" s="22"/>
      <c r="I63" s="23">
        <v>0</v>
      </c>
      <c r="J63" s="24">
        <v>0</v>
      </c>
      <c r="K63" s="24">
        <v>474</v>
      </c>
      <c r="L63" s="24">
        <v>0</v>
      </c>
      <c r="M63" s="24">
        <v>1346</v>
      </c>
      <c r="N63" s="24">
        <v>1288374</v>
      </c>
      <c r="O63" s="24">
        <v>129168</v>
      </c>
      <c r="P63" s="24">
        <v>405439</v>
      </c>
      <c r="Q63" s="24">
        <v>876292</v>
      </c>
      <c r="R63" s="24">
        <v>1235860</v>
      </c>
      <c r="S63" s="24">
        <v>194823</v>
      </c>
      <c r="T63" s="24">
        <v>0</v>
      </c>
      <c r="U63" s="24">
        <v>249318</v>
      </c>
      <c r="V63" s="24">
        <v>118000</v>
      </c>
      <c r="W63" s="24">
        <v>1423</v>
      </c>
      <c r="X63" s="24">
        <v>116803</v>
      </c>
      <c r="Y63" s="24">
        <v>386485</v>
      </c>
      <c r="Z63" s="24">
        <v>260928.99999999997</v>
      </c>
      <c r="AA63" s="24">
        <v>345686.15</v>
      </c>
      <c r="AB63" s="24">
        <v>0</v>
      </c>
      <c r="AC63" s="24">
        <v>2092735.0000000002</v>
      </c>
      <c r="AH63" s="34"/>
    </row>
    <row r="64" spans="1:34" ht="26.25" customHeight="1" thickBot="1" x14ac:dyDescent="0.3">
      <c r="A64" s="88"/>
      <c r="B64" s="25" t="s">
        <v>23</v>
      </c>
      <c r="C64" s="26">
        <v>83.748292890000002</v>
      </c>
      <c r="D64" s="26">
        <v>64.474301269999998</v>
      </c>
      <c r="E64" s="27">
        <f t="shared" si="0"/>
        <v>-19.273991620000004</v>
      </c>
      <c r="F64" s="63">
        <f>('[1]2015'!$O$600)/1000000</f>
        <v>45.245494200000003</v>
      </c>
      <c r="G64" s="28">
        <f>'[2]по районам'!$R$197</f>
        <v>1.1446142724119324</v>
      </c>
      <c r="H64" s="22"/>
      <c r="I64" s="23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spans="1:31" ht="26.25" customHeight="1" thickBot="1" x14ac:dyDescent="0.35">
      <c r="A65" s="87" t="s">
        <v>49</v>
      </c>
      <c r="B65" s="18" t="s">
        <v>22</v>
      </c>
      <c r="C65" s="19">
        <v>140.69322571000001</v>
      </c>
      <c r="D65" s="19">
        <v>116.71884719999998</v>
      </c>
      <c r="E65" s="20">
        <f t="shared" si="0"/>
        <v>-23.974378510000022</v>
      </c>
      <c r="F65" s="62">
        <f>('[1]2015'!$O$211)/1000000</f>
        <v>65.829592419999997</v>
      </c>
      <c r="G65" s="21">
        <f>'[2]по районам'!$R$70</f>
        <v>1.1086635314932654</v>
      </c>
      <c r="H65" s="22"/>
      <c r="I65" s="23">
        <v>1112195.57</v>
      </c>
      <c r="J65" s="24">
        <v>0</v>
      </c>
      <c r="K65" s="24">
        <v>330111.59999999998</v>
      </c>
      <c r="L65" s="24">
        <v>0</v>
      </c>
      <c r="M65" s="24">
        <v>0</v>
      </c>
      <c r="N65" s="24">
        <v>1289198.46</v>
      </c>
      <c r="O65" s="24">
        <v>721488.24</v>
      </c>
      <c r="P65" s="24">
        <v>156856.43</v>
      </c>
      <c r="Q65" s="24">
        <v>301761.33999999997</v>
      </c>
      <c r="R65" s="24">
        <v>219316.35</v>
      </c>
      <c r="S65" s="24">
        <v>29532.9</v>
      </c>
      <c r="T65" s="24">
        <v>22747.33</v>
      </c>
      <c r="U65" s="24">
        <v>0</v>
      </c>
      <c r="V65" s="24">
        <v>1211665.6400000001</v>
      </c>
      <c r="W65" s="24">
        <v>2361134.0800000001</v>
      </c>
      <c r="X65" s="24">
        <v>1372589.68</v>
      </c>
      <c r="Y65" s="24">
        <v>98930</v>
      </c>
      <c r="Z65" s="24">
        <v>445373.45</v>
      </c>
      <c r="AA65" s="24">
        <v>340153.55</v>
      </c>
      <c r="AB65" s="24">
        <v>583242.25</v>
      </c>
      <c r="AC65" s="24">
        <v>23.25</v>
      </c>
    </row>
    <row r="66" spans="1:31" ht="26.25" customHeight="1" thickBot="1" x14ac:dyDescent="0.3">
      <c r="A66" s="88"/>
      <c r="B66" s="25" t="s">
        <v>23</v>
      </c>
      <c r="C66" s="26">
        <v>124.79959977999999</v>
      </c>
      <c r="D66" s="26">
        <v>97.517553849999999</v>
      </c>
      <c r="E66" s="27">
        <f t="shared" si="0"/>
        <v>-27.282045929999995</v>
      </c>
      <c r="F66" s="63">
        <f>('[1]2015'!$O$200)/1000000</f>
        <v>59.045140170000003</v>
      </c>
      <c r="G66" s="28">
        <f>'[2]по районам'!$R$62</f>
        <v>1.1605191787159068</v>
      </c>
      <c r="H66" s="22"/>
      <c r="I66" s="23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spans="1:31" ht="26.25" customHeight="1" thickBot="1" x14ac:dyDescent="0.35">
      <c r="A67" s="87" t="s">
        <v>50</v>
      </c>
      <c r="B67" s="18" t="s">
        <v>22</v>
      </c>
      <c r="C67" s="19">
        <v>18.701731740000003</v>
      </c>
      <c r="D67" s="19">
        <v>17.132747780000003</v>
      </c>
      <c r="E67" s="20">
        <f t="shared" si="0"/>
        <v>-1.5689839600000006</v>
      </c>
      <c r="F67" s="62">
        <f>('[1]2015'!$O$111)/1000000</f>
        <v>2.8360903</v>
      </c>
      <c r="G67" s="21">
        <f>'[2]по районам'!$R$43</f>
        <v>1.0140846051184866</v>
      </c>
      <c r="H67" s="22"/>
      <c r="I67" s="23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171243.96</v>
      </c>
      <c r="P67" s="24">
        <v>424185.8</v>
      </c>
      <c r="Q67" s="24">
        <v>1677709.68</v>
      </c>
      <c r="R67" s="24">
        <v>499555.27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363480.2</v>
      </c>
      <c r="AA67" s="24">
        <v>0</v>
      </c>
      <c r="AB67" s="24">
        <v>0</v>
      </c>
      <c r="AC67" s="24">
        <v>3467679.97</v>
      </c>
      <c r="AE67" s="5"/>
    </row>
    <row r="68" spans="1:31" ht="26.25" customHeight="1" thickBot="1" x14ac:dyDescent="0.3">
      <c r="A68" s="88"/>
      <c r="B68" s="25" t="s">
        <v>23</v>
      </c>
      <c r="C68" s="26">
        <v>14.052960070000001</v>
      </c>
      <c r="D68" s="26">
        <v>16.69924735</v>
      </c>
      <c r="E68" s="27">
        <f t="shared" si="0"/>
        <v>2.6462872799999992</v>
      </c>
      <c r="F68" s="63">
        <f>('[1]2015'!$O$100)/1000000</f>
        <v>2.8360903</v>
      </c>
      <c r="G68" s="28">
        <f>'[2]по районам'!$R$35</f>
        <v>0.94543089308252459</v>
      </c>
      <c r="H68" s="22"/>
      <c r="I68" s="23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31" ht="26.25" customHeight="1" thickBot="1" x14ac:dyDescent="0.35">
      <c r="A69" s="87" t="s">
        <v>51</v>
      </c>
      <c r="B69" s="18" t="s">
        <v>22</v>
      </c>
      <c r="C69" s="19">
        <v>22.649908679999999</v>
      </c>
      <c r="D69" s="19">
        <v>21.514537749999995</v>
      </c>
      <c r="E69" s="20">
        <f t="shared" si="0"/>
        <v>-1.1353709300000041</v>
      </c>
      <c r="F69" s="62">
        <v>10.0809</v>
      </c>
      <c r="G69" s="21">
        <v>1.0141165062418578</v>
      </c>
      <c r="H69" s="22"/>
      <c r="I69" s="23">
        <v>57130.15</v>
      </c>
      <c r="J69" s="24">
        <v>0</v>
      </c>
      <c r="K69" s="24">
        <v>0</v>
      </c>
      <c r="L69" s="24">
        <v>0</v>
      </c>
      <c r="M69" s="24">
        <v>87183.58</v>
      </c>
      <c r="N69" s="24">
        <v>0</v>
      </c>
      <c r="O69" s="24">
        <v>0</v>
      </c>
      <c r="P69" s="24">
        <v>148619.31</v>
      </c>
      <c r="Q69" s="24">
        <v>0</v>
      </c>
      <c r="R69" s="24">
        <v>23873.41</v>
      </c>
      <c r="S69" s="24">
        <v>0</v>
      </c>
      <c r="T69" s="24">
        <v>120621.4</v>
      </c>
      <c r="U69" s="24">
        <v>313478.08</v>
      </c>
      <c r="V69" s="24">
        <v>187808.95</v>
      </c>
      <c r="W69" s="24">
        <v>0</v>
      </c>
      <c r="X69" s="24">
        <v>461961.66000000003</v>
      </c>
      <c r="Y69" s="24">
        <v>0</v>
      </c>
      <c r="Z69" s="24">
        <v>307790.66000000003</v>
      </c>
      <c r="AA69" s="24">
        <v>151717.04</v>
      </c>
      <c r="AB69" s="24">
        <v>242035.83</v>
      </c>
      <c r="AC69" s="24">
        <v>147900.26</v>
      </c>
      <c r="AE69" s="65"/>
    </row>
    <row r="70" spans="1:31" ht="26.25" customHeight="1" thickBot="1" x14ac:dyDescent="0.3">
      <c r="A70" s="88"/>
      <c r="B70" s="25" t="s">
        <v>23</v>
      </c>
      <c r="C70" s="26">
        <v>21.613590969999997</v>
      </c>
      <c r="D70" s="26">
        <v>20.034653959999996</v>
      </c>
      <c r="E70" s="27">
        <f t="shared" si="0"/>
        <v>-1.5789370100000006</v>
      </c>
      <c r="F70" s="63">
        <v>9.7520330000000008</v>
      </c>
      <c r="G70" s="28">
        <v>1.0855467770440921</v>
      </c>
      <c r="H70" s="22"/>
      <c r="I70" s="23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4"/>
    </row>
    <row r="71" spans="1:31" ht="26.25" customHeight="1" thickBot="1" x14ac:dyDescent="0.35">
      <c r="A71" s="87" t="s">
        <v>52</v>
      </c>
      <c r="B71" s="18" t="s">
        <v>22</v>
      </c>
      <c r="C71" s="19">
        <v>102.90565669999999</v>
      </c>
      <c r="D71" s="19">
        <v>89.756778450000013</v>
      </c>
      <c r="E71" s="20">
        <f t="shared" si="0"/>
        <v>-13.148878249999981</v>
      </c>
      <c r="F71" s="62">
        <f>('[1]2015'!$O$236)/1000000</f>
        <v>60.266072109999996</v>
      </c>
      <c r="G71" s="21">
        <f>'[2]по районам'!$R$79</f>
        <v>1.1153331113586222</v>
      </c>
      <c r="H71" s="22"/>
      <c r="I71" s="23">
        <v>344858.6</v>
      </c>
      <c r="J71" s="24">
        <v>0</v>
      </c>
      <c r="K71" s="24">
        <v>0</v>
      </c>
      <c r="L71" s="24">
        <v>0</v>
      </c>
      <c r="M71" s="24">
        <v>0</v>
      </c>
      <c r="N71" s="24">
        <v>2456.09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6488.53</v>
      </c>
      <c r="U71" s="24">
        <v>0</v>
      </c>
      <c r="V71" s="24">
        <v>0</v>
      </c>
      <c r="W71" s="24">
        <v>25453.15</v>
      </c>
      <c r="X71" s="24">
        <v>0</v>
      </c>
      <c r="Y71" s="24">
        <v>0</v>
      </c>
      <c r="Z71" s="24">
        <v>0</v>
      </c>
      <c r="AA71" s="24">
        <v>452375.12</v>
      </c>
      <c r="AB71" s="24">
        <v>1139651.27</v>
      </c>
      <c r="AC71" s="24">
        <v>0</v>
      </c>
    </row>
    <row r="72" spans="1:31" ht="26.25" customHeight="1" thickBot="1" x14ac:dyDescent="0.3">
      <c r="A72" s="88"/>
      <c r="B72" s="25" t="s">
        <v>23</v>
      </c>
      <c r="C72" s="26">
        <v>91.565052409999993</v>
      </c>
      <c r="D72" s="26">
        <v>80.003529190000009</v>
      </c>
      <c r="E72" s="27">
        <f t="shared" si="0"/>
        <v>-11.561523219999984</v>
      </c>
      <c r="F72" s="63">
        <f>('[1]2015'!$O$225)/1000000</f>
        <v>55.682308020000001</v>
      </c>
      <c r="G72" s="28">
        <f>'[2]по районам'!$R$71</f>
        <v>1.127852252706276</v>
      </c>
      <c r="H72" s="35"/>
      <c r="I72" s="23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spans="1:31" ht="26.25" customHeight="1" thickBot="1" x14ac:dyDescent="0.35">
      <c r="A73" s="36"/>
      <c r="B73" s="18" t="s">
        <v>22</v>
      </c>
      <c r="C73" s="19">
        <v>15.016600739999999</v>
      </c>
      <c r="D73" s="19">
        <v>22.2242514</v>
      </c>
      <c r="E73" s="20">
        <f t="shared" si="0"/>
        <v>7.2076506600000005</v>
      </c>
      <c r="F73" s="62">
        <f>('[1]2015'!$O$61)/1000000</f>
        <v>15.200140030000002</v>
      </c>
      <c r="G73" s="21">
        <f>'[2]по районам'!$R$34</f>
        <v>0.81577268484183019</v>
      </c>
      <c r="H73" s="35"/>
      <c r="I73" s="23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spans="1:31" ht="26.25" customHeight="1" thickBot="1" x14ac:dyDescent="0.3">
      <c r="A74" s="36" t="s">
        <v>53</v>
      </c>
      <c r="B74" s="25" t="s">
        <v>23</v>
      </c>
      <c r="C74" s="37">
        <v>8.6944677400000003</v>
      </c>
      <c r="D74" s="37">
        <v>10.8422065</v>
      </c>
      <c r="E74" s="38">
        <f t="shared" si="0"/>
        <v>2.1477387599999993</v>
      </c>
      <c r="F74" s="64">
        <f>('[1]2015'!$O$50)/1000000</f>
        <v>3.844519</v>
      </c>
      <c r="G74" s="39">
        <f>'[2]по районам'!$R$26</f>
        <v>0.91352994778158014</v>
      </c>
      <c r="H74" s="40"/>
      <c r="I74" s="41">
        <v>2387544.0699999998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13344.47</v>
      </c>
      <c r="P74" s="24">
        <v>0</v>
      </c>
      <c r="Q74" s="24">
        <v>13188.35</v>
      </c>
      <c r="R74" s="24">
        <v>115457.95</v>
      </c>
      <c r="S74" s="24">
        <v>40877.339999999997</v>
      </c>
      <c r="T74" s="24">
        <v>12847.55</v>
      </c>
      <c r="U74" s="24">
        <v>0</v>
      </c>
      <c r="V74" s="24">
        <v>771258.94</v>
      </c>
      <c r="W74" s="24">
        <v>24434.21</v>
      </c>
      <c r="X74" s="24">
        <v>0</v>
      </c>
      <c r="Y74" s="24">
        <v>755276.24</v>
      </c>
      <c r="Z74" s="24">
        <v>445894.92</v>
      </c>
      <c r="AA74" s="24">
        <v>10576.84</v>
      </c>
      <c r="AB74" s="24">
        <v>18266.02</v>
      </c>
      <c r="AC74" s="24">
        <v>18313.38</v>
      </c>
    </row>
    <row r="75" spans="1:31" s="47" customFormat="1" ht="38.25" customHeight="1" thickBot="1" x14ac:dyDescent="0.35">
      <c r="A75" s="89" t="s">
        <v>54</v>
      </c>
      <c r="B75" s="42" t="s">
        <v>22</v>
      </c>
      <c r="C75" s="59">
        <f t="shared" ref="C75:E76" si="1">C13+C15+C17+C19+C21+C23+C25+C27+C29+C31+C33+C35+C37+C39+C41+C43+C45+C47+C49+C51+C53+C55+C57+C59+C61+C63+C65+C67+C69+C71+C73</f>
        <v>3486.8100154199997</v>
      </c>
      <c r="D75" s="59">
        <f>D13+D15+D17+D19+D21+D23+D25+D27+D29+D31+D33+D35+D37+D39+D41+D43+D45+D47+D49+D51+D53+D55+D57+D59+D61+D63+D65+D67+D69+D71+D73</f>
        <v>3067.8996596099992</v>
      </c>
      <c r="E75" s="59">
        <f t="shared" si="1"/>
        <v>-418.91035581</v>
      </c>
      <c r="F75" s="59">
        <f t="shared" ref="F75" si="2">F13+F15+F17+F19+F21+F23+F25+F27+F29+F31+F33+F35+F37+F39+F41+F43+F45+F47+F49+F51+F53+F55+F57+F59+F61+F63+F65+F67+F69+F71+F73</f>
        <v>2042.0819698899998</v>
      </c>
      <c r="G75" s="43">
        <f>'[2]по районам'!$R$286</f>
        <v>1.0628396146445489</v>
      </c>
      <c r="H75" s="44">
        <f>H13+H15+H17+H19+H21+H23+H25+H27+H31+H33+H35+H37+H39+H41+H43+H45+H47+H49+H51+H53+H55+H57+H59+H61+H63+H65+H67+H69+H71+H74+H29</f>
        <v>0</v>
      </c>
      <c r="I75" s="45" t="e">
        <f>I13+I15+I17+I19+I21+I23+I25+I27+#REF!+I31+I33+I35+I37+I39+I41+I43+I45+I47+I49+I51+I53+I55+I57+I59+I61+I63+I65+I67+I69+I71+I74+I29</f>
        <v>#REF!</v>
      </c>
      <c r="J75" s="46">
        <f t="shared" ref="J75:AB75" si="3">SUM(J13:J74)</f>
        <v>12226472.34</v>
      </c>
      <c r="K75" s="46">
        <f t="shared" si="3"/>
        <v>3456305.8700000006</v>
      </c>
      <c r="L75" s="46">
        <f t="shared" si="3"/>
        <v>323359.46999999997</v>
      </c>
      <c r="M75" s="46">
        <f t="shared" si="3"/>
        <v>1963439.8900000001</v>
      </c>
      <c r="N75" s="46">
        <f t="shared" si="3"/>
        <v>3530232.6799999997</v>
      </c>
      <c r="O75" s="46">
        <f t="shared" si="3"/>
        <v>1896257.51</v>
      </c>
      <c r="P75" s="46">
        <f t="shared" si="3"/>
        <v>2608344.0499999998</v>
      </c>
      <c r="Q75" s="46">
        <f t="shared" si="3"/>
        <v>4691475.4799999995</v>
      </c>
      <c r="R75" s="46">
        <f t="shared" si="3"/>
        <v>8235936.2299999995</v>
      </c>
      <c r="S75" s="46">
        <f t="shared" si="3"/>
        <v>1192864.68</v>
      </c>
      <c r="T75" s="46">
        <f t="shared" si="3"/>
        <v>6682208.7000000002</v>
      </c>
      <c r="U75" s="46">
        <f t="shared" si="3"/>
        <v>1534426.69</v>
      </c>
      <c r="V75" s="46">
        <f t="shared" si="3"/>
        <v>6197003.540000001</v>
      </c>
      <c r="W75" s="46">
        <f t="shared" si="3"/>
        <v>7834261.8800000008</v>
      </c>
      <c r="X75" s="46">
        <f t="shared" si="3"/>
        <v>12842336.990000002</v>
      </c>
      <c r="Y75" s="46">
        <f t="shared" si="3"/>
        <v>6429285.0700000003</v>
      </c>
      <c r="Z75" s="46">
        <f t="shared" si="3"/>
        <v>16270412.629999997</v>
      </c>
      <c r="AA75" s="46">
        <f t="shared" si="3"/>
        <v>11345221.819999998</v>
      </c>
      <c r="AB75" s="46">
        <f t="shared" si="3"/>
        <v>35322820.650000006</v>
      </c>
      <c r="AC75" s="46">
        <f t="shared" ref="AC75" si="4">SUM(AC13:AC74)</f>
        <v>21045398.09</v>
      </c>
    </row>
    <row r="76" spans="1:31" s="47" customFormat="1" ht="38.25" customHeight="1" thickBot="1" x14ac:dyDescent="0.35">
      <c r="A76" s="90"/>
      <c r="B76" s="48" t="s">
        <v>23</v>
      </c>
      <c r="C76" s="60">
        <f t="shared" si="1"/>
        <v>2911.222196650001</v>
      </c>
      <c r="D76" s="60">
        <f t="shared" si="1"/>
        <v>2511.2716552499996</v>
      </c>
      <c r="E76" s="60">
        <f t="shared" si="1"/>
        <v>-399.95054139999991</v>
      </c>
      <c r="F76" s="60">
        <f t="shared" ref="F76" si="5">F14+F16+F18+F20+F22+F24+F26+F28+F30+F32+F34+F36+F38+F40+F42+F44+F46+F48+F50+F52+F54+F56+F58+F60+F62+F64+F66+F68+F70+F72+F74</f>
        <v>1716.7862338699995</v>
      </c>
      <c r="G76" s="49">
        <f>'[2]по районам'!$R$278</f>
        <v>1.0855120846629065</v>
      </c>
      <c r="H76" s="50"/>
      <c r="I76" s="50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</row>
    <row r="77" spans="1:31" ht="15.75" x14ac:dyDescent="0.25">
      <c r="A77" s="52"/>
      <c r="B77" s="53"/>
      <c r="C77" s="5"/>
    </row>
    <row r="78" spans="1:31" ht="28.5" customHeight="1" x14ac:dyDescent="0.3">
      <c r="A78" s="52"/>
      <c r="B78" s="53"/>
      <c r="C78" s="54"/>
      <c r="D78" s="4"/>
      <c r="E78" s="55"/>
      <c r="F78" s="55"/>
      <c r="G78" s="5"/>
      <c r="H78" s="5"/>
      <c r="I78" s="5"/>
    </row>
    <row r="79" spans="1:31" ht="18" x14ac:dyDescent="0.25">
      <c r="A79" s="52"/>
      <c r="B79" s="53"/>
      <c r="C79" s="56"/>
      <c r="D79" s="5"/>
      <c r="E79" s="55"/>
      <c r="F79" s="55"/>
      <c r="G79" s="5"/>
    </row>
    <row r="80" spans="1:31" ht="15.75" x14ac:dyDescent="0.25">
      <c r="A80" s="52"/>
      <c r="B80" s="53"/>
      <c r="C80" s="4"/>
      <c r="D80" s="66"/>
      <c r="G80" s="5"/>
    </row>
    <row r="81" spans="1:4" ht="15.75" x14ac:dyDescent="0.25">
      <c r="A81" s="52"/>
      <c r="B81" s="53"/>
      <c r="C81" s="5"/>
    </row>
    <row r="82" spans="1:4" ht="15.75" x14ac:dyDescent="0.25">
      <c r="A82" s="52"/>
      <c r="B82" s="53"/>
      <c r="C82" s="5"/>
    </row>
    <row r="83" spans="1:4" ht="20.25" x14ac:dyDescent="0.3">
      <c r="A83" s="52"/>
      <c r="B83" s="53"/>
      <c r="C83" s="5"/>
      <c r="D83" s="67"/>
    </row>
    <row r="84" spans="1:4" x14ac:dyDescent="0.2">
      <c r="C84" s="5"/>
    </row>
    <row r="85" spans="1:4" ht="14.25" x14ac:dyDescent="0.2">
      <c r="A85" s="57"/>
      <c r="B85" s="58"/>
      <c r="C85" s="5"/>
    </row>
    <row r="86" spans="1:4" ht="14.25" x14ac:dyDescent="0.2">
      <c r="A86" s="57"/>
      <c r="B86" s="58"/>
      <c r="C86" s="5"/>
    </row>
    <row r="87" spans="1:4" ht="14.25" x14ac:dyDescent="0.2">
      <c r="A87" s="57"/>
      <c r="B87" s="58"/>
      <c r="C87" s="5"/>
    </row>
    <row r="88" spans="1:4" ht="14.25" x14ac:dyDescent="0.2">
      <c r="A88" s="57"/>
      <c r="B88" s="58"/>
      <c r="C88" s="5"/>
    </row>
    <row r="89" spans="1:4" ht="14.25" x14ac:dyDescent="0.2">
      <c r="C89" s="58"/>
    </row>
    <row r="90" spans="1:4" x14ac:dyDescent="0.2">
      <c r="C90" s="5"/>
    </row>
    <row r="91" spans="1:4" x14ac:dyDescent="0.2">
      <c r="C91" s="5"/>
    </row>
    <row r="92" spans="1:4" x14ac:dyDescent="0.2">
      <c r="C92" s="5"/>
    </row>
    <row r="93" spans="1:4" x14ac:dyDescent="0.2">
      <c r="C93" s="5"/>
    </row>
    <row r="94" spans="1:4" x14ac:dyDescent="0.2">
      <c r="C94" s="5"/>
    </row>
    <row r="95" spans="1:4" x14ac:dyDescent="0.2">
      <c r="C95" s="5"/>
    </row>
    <row r="96" spans="1:4" x14ac:dyDescent="0.2">
      <c r="C96" s="5"/>
    </row>
    <row r="97" spans="3:3" x14ac:dyDescent="0.2">
      <c r="C97" s="5"/>
    </row>
    <row r="98" spans="3:3" x14ac:dyDescent="0.2">
      <c r="C98" s="5"/>
    </row>
    <row r="99" spans="3:3" x14ac:dyDescent="0.2">
      <c r="C99" s="5"/>
    </row>
    <row r="100" spans="3:3" x14ac:dyDescent="0.2">
      <c r="C100" s="5"/>
    </row>
    <row r="101" spans="3:3" x14ac:dyDescent="0.2">
      <c r="C101" s="5"/>
    </row>
    <row r="102" spans="3:3" x14ac:dyDescent="0.2">
      <c r="C102" s="5"/>
    </row>
    <row r="103" spans="3:3" x14ac:dyDescent="0.2">
      <c r="C103" s="5"/>
    </row>
    <row r="104" spans="3:3" x14ac:dyDescent="0.2">
      <c r="C104" s="5"/>
    </row>
    <row r="105" spans="3:3" x14ac:dyDescent="0.2">
      <c r="C105" s="5"/>
    </row>
    <row r="106" spans="3:3" x14ac:dyDescent="0.2">
      <c r="C106" s="5"/>
    </row>
    <row r="107" spans="3:3" x14ac:dyDescent="0.2">
      <c r="C107" s="5"/>
    </row>
    <row r="108" spans="3:3" x14ac:dyDescent="0.2">
      <c r="C108" s="5"/>
    </row>
    <row r="109" spans="3:3" x14ac:dyDescent="0.2">
      <c r="C109" s="5"/>
    </row>
    <row r="110" spans="3:3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  <row r="116" spans="3:3" x14ac:dyDescent="0.2">
      <c r="C116" s="5"/>
    </row>
    <row r="117" spans="3:3" x14ac:dyDescent="0.2">
      <c r="C117" s="5"/>
    </row>
    <row r="118" spans="3:3" x14ac:dyDescent="0.2">
      <c r="C118" s="5"/>
    </row>
    <row r="119" spans="3:3" x14ac:dyDescent="0.2">
      <c r="C119" s="5"/>
    </row>
    <row r="120" spans="3:3" x14ac:dyDescent="0.2">
      <c r="C120" s="5"/>
    </row>
    <row r="121" spans="3:3" x14ac:dyDescent="0.2">
      <c r="C121" s="5"/>
    </row>
    <row r="122" spans="3:3" x14ac:dyDescent="0.2">
      <c r="C122" s="5"/>
    </row>
    <row r="123" spans="3:3" x14ac:dyDescent="0.2">
      <c r="C123" s="5"/>
    </row>
    <row r="124" spans="3:3" x14ac:dyDescent="0.2">
      <c r="C124" s="5"/>
    </row>
    <row r="125" spans="3:3" x14ac:dyDescent="0.2">
      <c r="C125" s="5"/>
    </row>
    <row r="126" spans="3:3" x14ac:dyDescent="0.2">
      <c r="C126" s="5"/>
    </row>
    <row r="127" spans="3:3" x14ac:dyDescent="0.2">
      <c r="C127" s="5"/>
    </row>
    <row r="128" spans="3:3" x14ac:dyDescent="0.2">
      <c r="C128" s="5"/>
    </row>
    <row r="129" spans="3:3" x14ac:dyDescent="0.2">
      <c r="C129" s="5"/>
    </row>
    <row r="130" spans="3:3" x14ac:dyDescent="0.2">
      <c r="C130" s="5"/>
    </row>
    <row r="131" spans="3:3" x14ac:dyDescent="0.2">
      <c r="C131" s="5"/>
    </row>
    <row r="132" spans="3:3" x14ac:dyDescent="0.2">
      <c r="C132" s="5"/>
    </row>
    <row r="133" spans="3:3" x14ac:dyDescent="0.2">
      <c r="C133" s="5"/>
    </row>
    <row r="134" spans="3:3" x14ac:dyDescent="0.2">
      <c r="C134" s="5"/>
    </row>
    <row r="135" spans="3:3" x14ac:dyDescent="0.2">
      <c r="C135" s="5"/>
    </row>
    <row r="136" spans="3:3" x14ac:dyDescent="0.2">
      <c r="C136" s="5"/>
    </row>
    <row r="137" spans="3:3" x14ac:dyDescent="0.2">
      <c r="C137" s="5"/>
    </row>
    <row r="138" spans="3:3" x14ac:dyDescent="0.2">
      <c r="C138" s="5"/>
    </row>
    <row r="139" spans="3:3" x14ac:dyDescent="0.2">
      <c r="C139" s="5"/>
    </row>
    <row r="140" spans="3:3" x14ac:dyDescent="0.2">
      <c r="C140" s="5"/>
    </row>
    <row r="141" spans="3:3" x14ac:dyDescent="0.2">
      <c r="C141" s="5"/>
    </row>
    <row r="142" spans="3:3" x14ac:dyDescent="0.2">
      <c r="C142" s="5"/>
    </row>
    <row r="143" spans="3:3" x14ac:dyDescent="0.2">
      <c r="C143" s="5"/>
    </row>
    <row r="144" spans="3:3" x14ac:dyDescent="0.2">
      <c r="C144" s="5"/>
    </row>
    <row r="145" spans="3:3" x14ac:dyDescent="0.2">
      <c r="C145" s="5"/>
    </row>
    <row r="146" spans="3:3" x14ac:dyDescent="0.2">
      <c r="C146" s="5"/>
    </row>
    <row r="147" spans="3:3" x14ac:dyDescent="0.2">
      <c r="C147" s="5"/>
    </row>
    <row r="148" spans="3:3" x14ac:dyDescent="0.2">
      <c r="C148" s="5"/>
    </row>
    <row r="149" spans="3:3" x14ac:dyDescent="0.2">
      <c r="C149" s="5"/>
    </row>
    <row r="150" spans="3:3" x14ac:dyDescent="0.2">
      <c r="C150" s="5"/>
    </row>
    <row r="151" spans="3:3" x14ac:dyDescent="0.2">
      <c r="C151" s="5"/>
    </row>
    <row r="152" spans="3:3" x14ac:dyDescent="0.2">
      <c r="C152" s="5"/>
    </row>
    <row r="153" spans="3:3" x14ac:dyDescent="0.2">
      <c r="C153" s="5"/>
    </row>
    <row r="154" spans="3:3" x14ac:dyDescent="0.2">
      <c r="C154" s="5"/>
    </row>
    <row r="155" spans="3:3" x14ac:dyDescent="0.2">
      <c r="C155" s="5"/>
    </row>
    <row r="156" spans="3:3" x14ac:dyDescent="0.2">
      <c r="C156" s="5"/>
    </row>
    <row r="157" spans="3:3" x14ac:dyDescent="0.2">
      <c r="C157" s="5"/>
    </row>
    <row r="158" spans="3:3" x14ac:dyDescent="0.2">
      <c r="C158" s="5"/>
    </row>
    <row r="159" spans="3:3" x14ac:dyDescent="0.2">
      <c r="C159" s="5"/>
    </row>
    <row r="160" spans="3:3" x14ac:dyDescent="0.2">
      <c r="C160" s="5"/>
    </row>
    <row r="161" spans="3:3" x14ac:dyDescent="0.2">
      <c r="C161" s="5"/>
    </row>
    <row r="162" spans="3:3" x14ac:dyDescent="0.2">
      <c r="C162" s="5"/>
    </row>
    <row r="163" spans="3:3" x14ac:dyDescent="0.2">
      <c r="C163" s="5"/>
    </row>
    <row r="164" spans="3:3" x14ac:dyDescent="0.2">
      <c r="C164" s="5"/>
    </row>
    <row r="165" spans="3:3" x14ac:dyDescent="0.2">
      <c r="C165" s="5"/>
    </row>
    <row r="166" spans="3:3" x14ac:dyDescent="0.2">
      <c r="C166" s="5"/>
    </row>
    <row r="167" spans="3:3" x14ac:dyDescent="0.2">
      <c r="C167" s="5"/>
    </row>
    <row r="168" spans="3:3" x14ac:dyDescent="0.2">
      <c r="C168" s="5"/>
    </row>
    <row r="169" spans="3:3" x14ac:dyDescent="0.2">
      <c r="C169" s="5"/>
    </row>
    <row r="170" spans="3:3" x14ac:dyDescent="0.2">
      <c r="C170" s="5"/>
    </row>
    <row r="171" spans="3:3" x14ac:dyDescent="0.2">
      <c r="C171" s="5"/>
    </row>
    <row r="172" spans="3:3" x14ac:dyDescent="0.2">
      <c r="C172" s="5"/>
    </row>
    <row r="173" spans="3:3" x14ac:dyDescent="0.2">
      <c r="C173" s="5"/>
    </row>
    <row r="174" spans="3:3" x14ac:dyDescent="0.2">
      <c r="C174" s="5"/>
    </row>
    <row r="175" spans="3:3" x14ac:dyDescent="0.2">
      <c r="C175" s="5"/>
    </row>
    <row r="176" spans="3:3" x14ac:dyDescent="0.2">
      <c r="C176" s="5"/>
    </row>
    <row r="177" spans="3:3" x14ac:dyDescent="0.2">
      <c r="C177" s="5"/>
    </row>
    <row r="178" spans="3:3" x14ac:dyDescent="0.2">
      <c r="C178" s="5"/>
    </row>
    <row r="179" spans="3:3" x14ac:dyDescent="0.2">
      <c r="C179" s="5"/>
    </row>
    <row r="180" spans="3:3" x14ac:dyDescent="0.2">
      <c r="C180" s="5"/>
    </row>
    <row r="181" spans="3:3" x14ac:dyDescent="0.2">
      <c r="C181" s="5"/>
    </row>
    <row r="182" spans="3:3" x14ac:dyDescent="0.2">
      <c r="C182" s="5"/>
    </row>
    <row r="183" spans="3:3" x14ac:dyDescent="0.2">
      <c r="C183" s="5"/>
    </row>
    <row r="184" spans="3:3" x14ac:dyDescent="0.2">
      <c r="C184" s="5"/>
    </row>
    <row r="185" spans="3:3" x14ac:dyDescent="0.2">
      <c r="C185" s="5"/>
    </row>
    <row r="186" spans="3:3" x14ac:dyDescent="0.2">
      <c r="C186" s="5"/>
    </row>
    <row r="187" spans="3:3" x14ac:dyDescent="0.2">
      <c r="C187" s="5"/>
    </row>
    <row r="188" spans="3:3" x14ac:dyDescent="0.2">
      <c r="C188" s="5"/>
    </row>
    <row r="189" spans="3:3" x14ac:dyDescent="0.2">
      <c r="C189" s="5"/>
    </row>
    <row r="190" spans="3:3" x14ac:dyDescent="0.2">
      <c r="C190" s="5"/>
    </row>
    <row r="191" spans="3:3" x14ac:dyDescent="0.2">
      <c r="C191" s="5"/>
    </row>
    <row r="192" spans="3:3" x14ac:dyDescent="0.2">
      <c r="C192" s="5"/>
    </row>
    <row r="193" spans="3:3" x14ac:dyDescent="0.2">
      <c r="C193" s="5"/>
    </row>
    <row r="194" spans="3:3" x14ac:dyDescent="0.2">
      <c r="C194" s="5"/>
    </row>
    <row r="195" spans="3:3" x14ac:dyDescent="0.2">
      <c r="C195" s="5"/>
    </row>
    <row r="196" spans="3:3" x14ac:dyDescent="0.2">
      <c r="C196" s="5"/>
    </row>
    <row r="197" spans="3:3" x14ac:dyDescent="0.2">
      <c r="C197" s="5"/>
    </row>
    <row r="198" spans="3:3" x14ac:dyDescent="0.2">
      <c r="C198" s="5"/>
    </row>
    <row r="199" spans="3:3" x14ac:dyDescent="0.2">
      <c r="C199" s="5"/>
    </row>
    <row r="200" spans="3:3" x14ac:dyDescent="0.2">
      <c r="C200" s="5"/>
    </row>
    <row r="201" spans="3:3" x14ac:dyDescent="0.2">
      <c r="C201" s="5"/>
    </row>
    <row r="202" spans="3:3" x14ac:dyDescent="0.2">
      <c r="C202" s="5"/>
    </row>
    <row r="203" spans="3:3" x14ac:dyDescent="0.2">
      <c r="C203" s="5"/>
    </row>
    <row r="204" spans="3:3" x14ac:dyDescent="0.2">
      <c r="C204" s="5"/>
    </row>
    <row r="205" spans="3:3" x14ac:dyDescent="0.2">
      <c r="C205" s="5"/>
    </row>
    <row r="206" spans="3:3" x14ac:dyDescent="0.2">
      <c r="C206" s="5"/>
    </row>
    <row r="207" spans="3:3" x14ac:dyDescent="0.2">
      <c r="C207" s="5"/>
    </row>
    <row r="208" spans="3:3" x14ac:dyDescent="0.2">
      <c r="C208" s="5"/>
    </row>
    <row r="209" spans="3:3" x14ac:dyDescent="0.2">
      <c r="C209" s="5"/>
    </row>
    <row r="210" spans="3:3" x14ac:dyDescent="0.2">
      <c r="C210" s="5"/>
    </row>
    <row r="211" spans="3:3" x14ac:dyDescent="0.2">
      <c r="C211" s="5"/>
    </row>
    <row r="212" spans="3:3" x14ac:dyDescent="0.2">
      <c r="C212" s="5"/>
    </row>
    <row r="213" spans="3:3" x14ac:dyDescent="0.2">
      <c r="C213" s="5"/>
    </row>
    <row r="214" spans="3:3" x14ac:dyDescent="0.2">
      <c r="C214" s="5"/>
    </row>
    <row r="215" spans="3:3" x14ac:dyDescent="0.2">
      <c r="C215" s="5"/>
    </row>
    <row r="216" spans="3:3" x14ac:dyDescent="0.2">
      <c r="C216" s="5"/>
    </row>
    <row r="217" spans="3:3" x14ac:dyDescent="0.2">
      <c r="C217" s="5"/>
    </row>
    <row r="218" spans="3:3" x14ac:dyDescent="0.2">
      <c r="C218" s="5"/>
    </row>
    <row r="219" spans="3:3" x14ac:dyDescent="0.2">
      <c r="C219" s="5"/>
    </row>
    <row r="220" spans="3:3" x14ac:dyDescent="0.2">
      <c r="C220" s="5"/>
    </row>
    <row r="221" spans="3:3" x14ac:dyDescent="0.2">
      <c r="C221" s="5"/>
    </row>
    <row r="222" spans="3:3" x14ac:dyDescent="0.2">
      <c r="C222" s="5"/>
    </row>
    <row r="223" spans="3:3" x14ac:dyDescent="0.2">
      <c r="C223" s="5"/>
    </row>
    <row r="224" spans="3:3" x14ac:dyDescent="0.2">
      <c r="C224" s="5"/>
    </row>
    <row r="225" spans="3:3" x14ac:dyDescent="0.2">
      <c r="C225" s="5"/>
    </row>
    <row r="226" spans="3:3" x14ac:dyDescent="0.2">
      <c r="C226" s="5"/>
    </row>
    <row r="227" spans="3:3" x14ac:dyDescent="0.2">
      <c r="C227" s="5"/>
    </row>
    <row r="228" spans="3:3" x14ac:dyDescent="0.2">
      <c r="C228" s="5"/>
    </row>
    <row r="229" spans="3:3" x14ac:dyDescent="0.2">
      <c r="C229" s="5"/>
    </row>
    <row r="230" spans="3:3" x14ac:dyDescent="0.2">
      <c r="C230" s="5"/>
    </row>
    <row r="231" spans="3:3" x14ac:dyDescent="0.2">
      <c r="C231" s="5"/>
    </row>
    <row r="232" spans="3:3" x14ac:dyDescent="0.2">
      <c r="C232" s="5"/>
    </row>
    <row r="233" spans="3:3" x14ac:dyDescent="0.2">
      <c r="C233" s="5"/>
    </row>
    <row r="234" spans="3:3" x14ac:dyDescent="0.2">
      <c r="C234" s="5"/>
    </row>
    <row r="235" spans="3:3" x14ac:dyDescent="0.2">
      <c r="C235" s="5"/>
    </row>
    <row r="236" spans="3:3" x14ac:dyDescent="0.2">
      <c r="C236" s="5"/>
    </row>
    <row r="237" spans="3:3" x14ac:dyDescent="0.2">
      <c r="C237" s="5"/>
    </row>
    <row r="238" spans="3:3" x14ac:dyDescent="0.2">
      <c r="C238" s="5"/>
    </row>
    <row r="239" spans="3:3" x14ac:dyDescent="0.2">
      <c r="C239" s="5"/>
    </row>
    <row r="240" spans="3:3" x14ac:dyDescent="0.2">
      <c r="C240" s="5"/>
    </row>
    <row r="241" spans="3:3" x14ac:dyDescent="0.2">
      <c r="C241" s="5"/>
    </row>
    <row r="242" spans="3:3" x14ac:dyDescent="0.2">
      <c r="C242" s="5"/>
    </row>
    <row r="243" spans="3:3" x14ac:dyDescent="0.2">
      <c r="C243" s="5"/>
    </row>
    <row r="244" spans="3:3" x14ac:dyDescent="0.2">
      <c r="C244" s="5"/>
    </row>
    <row r="245" spans="3:3" x14ac:dyDescent="0.2">
      <c r="C245" s="5"/>
    </row>
    <row r="246" spans="3:3" x14ac:dyDescent="0.2">
      <c r="C246" s="5"/>
    </row>
    <row r="247" spans="3:3" x14ac:dyDescent="0.2">
      <c r="C247" s="5"/>
    </row>
    <row r="248" spans="3:3" x14ac:dyDescent="0.2">
      <c r="C248" s="5"/>
    </row>
    <row r="249" spans="3:3" x14ac:dyDescent="0.2">
      <c r="C249" s="5"/>
    </row>
    <row r="250" spans="3:3" x14ac:dyDescent="0.2">
      <c r="C250" s="5"/>
    </row>
    <row r="251" spans="3:3" x14ac:dyDescent="0.2">
      <c r="C251" s="5"/>
    </row>
    <row r="252" spans="3:3" x14ac:dyDescent="0.2">
      <c r="C252" s="5"/>
    </row>
    <row r="253" spans="3:3" x14ac:dyDescent="0.2">
      <c r="C253" s="5"/>
    </row>
    <row r="254" spans="3:3" x14ac:dyDescent="0.2">
      <c r="C254" s="5"/>
    </row>
    <row r="255" spans="3:3" x14ac:dyDescent="0.2">
      <c r="C255" s="5"/>
    </row>
    <row r="256" spans="3:3" x14ac:dyDescent="0.2">
      <c r="C256" s="5"/>
    </row>
    <row r="257" spans="3:3" x14ac:dyDescent="0.2">
      <c r="C257" s="5"/>
    </row>
    <row r="258" spans="3:3" x14ac:dyDescent="0.2">
      <c r="C258" s="5"/>
    </row>
    <row r="259" spans="3:3" x14ac:dyDescent="0.2">
      <c r="C259" s="5"/>
    </row>
    <row r="260" spans="3:3" x14ac:dyDescent="0.2">
      <c r="C260" s="5"/>
    </row>
    <row r="261" spans="3:3" x14ac:dyDescent="0.2">
      <c r="C261" s="5"/>
    </row>
    <row r="262" spans="3:3" x14ac:dyDescent="0.2">
      <c r="C262" s="5"/>
    </row>
    <row r="263" spans="3:3" x14ac:dyDescent="0.2">
      <c r="C263" s="5"/>
    </row>
    <row r="264" spans="3:3" x14ac:dyDescent="0.2">
      <c r="C264" s="5"/>
    </row>
    <row r="265" spans="3:3" x14ac:dyDescent="0.2">
      <c r="C265" s="5"/>
    </row>
    <row r="266" spans="3:3" x14ac:dyDescent="0.2">
      <c r="C266" s="5"/>
    </row>
    <row r="267" spans="3:3" x14ac:dyDescent="0.2">
      <c r="C267" s="5"/>
    </row>
    <row r="268" spans="3:3" x14ac:dyDescent="0.2">
      <c r="C268" s="5"/>
    </row>
    <row r="269" spans="3:3" x14ac:dyDescent="0.2">
      <c r="C269" s="5"/>
    </row>
    <row r="270" spans="3:3" x14ac:dyDescent="0.2">
      <c r="C270" s="5"/>
    </row>
  </sheetData>
  <sheetProtection selectLockedCells="1" selectUnlockedCells="1"/>
  <mergeCells count="62">
    <mergeCell ref="A67:A68"/>
    <mergeCell ref="A69:A70"/>
    <mergeCell ref="A71:A72"/>
    <mergeCell ref="A75:A76"/>
    <mergeCell ref="A55:A56"/>
    <mergeCell ref="A57:A58"/>
    <mergeCell ref="A59:A60"/>
    <mergeCell ref="A61:A62"/>
    <mergeCell ref="A63:A64"/>
    <mergeCell ref="A65:A66"/>
    <mergeCell ref="A53:A54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19:A20"/>
    <mergeCell ref="A21:A22"/>
    <mergeCell ref="A23:A24"/>
    <mergeCell ref="A25:A26"/>
    <mergeCell ref="A27:A28"/>
    <mergeCell ref="A29:A30"/>
    <mergeCell ref="AA10:AA11"/>
    <mergeCell ref="AB10:AB11"/>
    <mergeCell ref="AC10:AC11"/>
    <mergeCell ref="A13:A14"/>
    <mergeCell ref="A15:A16"/>
    <mergeCell ref="A17:A18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7:G9"/>
    <mergeCell ref="H7:H9"/>
    <mergeCell ref="A10:A11"/>
    <mergeCell ref="B10:B11"/>
    <mergeCell ref="C10:C11"/>
    <mergeCell ref="D10:D11"/>
    <mergeCell ref="E10:E11"/>
    <mergeCell ref="G10:G11"/>
    <mergeCell ref="H10:H11"/>
    <mergeCell ref="F10:F11"/>
  </mergeCells>
  <printOptions horizontalCentered="1" verticalCentered="1"/>
  <pageMargins left="0" right="0" top="0" bottom="0" header="1.3385826771653544" footer="0"/>
  <pageSetup paperSize="256" scale="52" fitToHeight="2" orientation="portrait" r:id="rId1"/>
  <headerFooter alignWithMargins="0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динамика для поездки</vt:lpstr>
      <vt:lpstr>'динамика для поездки'!Заголовки_для_печати</vt:lpstr>
      <vt:lpstr>'динамика для поездки'!Область_печати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2015-07-13T07:41:29Z</cp:lastPrinted>
  <dcterms:created xsi:type="dcterms:W3CDTF">2015-07-13T04:23:36Z</dcterms:created>
  <dcterms:modified xsi:type="dcterms:W3CDTF">2015-07-14T08:17:54Z</dcterms:modified>
</cp:coreProperties>
</file>