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(диск Х) Антонова\ПРОВЕРКИ ГОДОВЫХ ОТЧЕТОВ ВЫСОКОДОТАЦИОННЫХ МО\2024 год\5. Отчет по проверке высокодот МО 2024\"/>
    </mc:Choice>
  </mc:AlternateContent>
  <bookViews>
    <workbookView xWindow="-120" yWindow="-120" windowWidth="29040" windowHeight="15840" tabRatio="476"/>
  </bookViews>
  <sheets>
    <sheet name="Приложение 5" sheetId="2" r:id="rId1"/>
    <sheet name="Кавал. нал" sheetId="3" state="hidden" r:id="rId2"/>
    <sheet name="Кавал безв" sheetId="4" state="hidden" r:id="rId3"/>
    <sheet name="Хорол нал" sheetId="5" state="hidden" r:id="rId4"/>
    <sheet name="Хорол бевз" sheetId="6" state="hidden" r:id="rId5"/>
    <sheet name="Ольга весь" sheetId="7" state="hidden" r:id="rId6"/>
  </sheets>
  <definedNames>
    <definedName name="_xlnm.Print_Titles" localSheetId="0">'Приложение 5'!$3:$7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16" i="2" l="1"/>
  <c r="AK21" i="2"/>
  <c r="AK29" i="2"/>
  <c r="AK40" i="2"/>
  <c r="AK42" i="2"/>
  <c r="AK43" i="2"/>
  <c r="AK44" i="2"/>
  <c r="AI15" i="2"/>
  <c r="AI16" i="2"/>
  <c r="AI19" i="2"/>
  <c r="AI21" i="2"/>
  <c r="AI29" i="2"/>
  <c r="AI40" i="2"/>
  <c r="AI42" i="2"/>
  <c r="AI43" i="2"/>
  <c r="AI44" i="2"/>
  <c r="AH44" i="2"/>
  <c r="AH42" i="2"/>
  <c r="AH29" i="2"/>
  <c r="AH43" i="2"/>
  <c r="AG10" i="2"/>
  <c r="AG18" i="2"/>
  <c r="AH40" i="2"/>
  <c r="AG8" i="2"/>
  <c r="AE21" i="2"/>
  <c r="AE29" i="2"/>
  <c r="AE40" i="2"/>
  <c r="AE43" i="2"/>
  <c r="AE46" i="2"/>
  <c r="B64" i="7"/>
  <c r="AD34" i="2" s="1"/>
  <c r="B7" i="7"/>
  <c r="B8" i="7"/>
  <c r="B9" i="7"/>
  <c r="B10" i="7"/>
  <c r="B11" i="7"/>
  <c r="B12" i="7"/>
  <c r="B13" i="7"/>
  <c r="B15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AG11" i="2" s="1"/>
  <c r="B65" i="7"/>
  <c r="B68" i="7"/>
  <c r="B69" i="7"/>
  <c r="B70" i="7"/>
  <c r="B71" i="7"/>
  <c r="B72" i="7"/>
  <c r="B73" i="7"/>
  <c r="B74" i="7"/>
  <c r="B75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3" i="7"/>
  <c r="AB16" i="2"/>
  <c r="AB21" i="2"/>
  <c r="AB22" i="2"/>
  <c r="AB26" i="2"/>
  <c r="AB40" i="2"/>
  <c r="AB44" i="2"/>
  <c r="X23" i="2"/>
  <c r="W23" i="2"/>
  <c r="W24" i="2"/>
  <c r="X28" i="2"/>
  <c r="W28" i="2"/>
  <c r="X9" i="2"/>
  <c r="X10" i="2"/>
  <c r="X11" i="2"/>
  <c r="X12" i="2"/>
  <c r="X13" i="2"/>
  <c r="X14" i="2"/>
  <c r="X15" i="2"/>
  <c r="X20" i="2"/>
  <c r="X24" i="2"/>
  <c r="AB24" i="2" s="1"/>
  <c r="X25" i="2"/>
  <c r="X29" i="2"/>
  <c r="X30" i="2"/>
  <c r="X31" i="2"/>
  <c r="X33" i="2"/>
  <c r="X34" i="2"/>
  <c r="X35" i="2"/>
  <c r="X36" i="2"/>
  <c r="X37" i="2"/>
  <c r="X38" i="2"/>
  <c r="X39" i="2"/>
  <c r="X41" i="2"/>
  <c r="X42" i="2"/>
  <c r="AB42" i="2" s="1"/>
  <c r="X43" i="2"/>
  <c r="X45" i="2"/>
  <c r="X48" i="2"/>
  <c r="X8" i="2"/>
  <c r="AA8" i="2" s="1"/>
  <c r="W9" i="2"/>
  <c r="W10" i="2"/>
  <c r="W11" i="2"/>
  <c r="W12" i="2"/>
  <c r="W13" i="2"/>
  <c r="W14" i="2"/>
  <c r="W15" i="2"/>
  <c r="W20" i="2"/>
  <c r="W25" i="2"/>
  <c r="W29" i="2"/>
  <c r="W30" i="2"/>
  <c r="W31" i="2"/>
  <c r="W33" i="2"/>
  <c r="W34" i="2"/>
  <c r="W35" i="2"/>
  <c r="W36" i="2"/>
  <c r="W37" i="2"/>
  <c r="W38" i="2"/>
  <c r="W39" i="2"/>
  <c r="W41" i="2"/>
  <c r="W42" i="2"/>
  <c r="Z42" i="2" s="1"/>
  <c r="W43" i="2"/>
  <c r="W45" i="2"/>
  <c r="W48" i="2"/>
  <c r="W8" i="2"/>
  <c r="V26" i="2"/>
  <c r="V24" i="2"/>
  <c r="U10" i="2"/>
  <c r="U11" i="2"/>
  <c r="U12" i="2"/>
  <c r="U13" i="2"/>
  <c r="U14" i="2"/>
  <c r="U15" i="2"/>
  <c r="U18" i="2"/>
  <c r="AB18" i="2" s="1"/>
  <c r="U20" i="2"/>
  <c r="V22" i="2"/>
  <c r="U25" i="2"/>
  <c r="U27" i="2"/>
  <c r="AB27" i="2" s="1"/>
  <c r="U29" i="2"/>
  <c r="U30" i="2"/>
  <c r="U31" i="2"/>
  <c r="U33" i="2"/>
  <c r="U34" i="2"/>
  <c r="U35" i="2"/>
  <c r="U36" i="2"/>
  <c r="U37" i="2"/>
  <c r="U38" i="2"/>
  <c r="U39" i="2"/>
  <c r="U41" i="2"/>
  <c r="U43" i="2"/>
  <c r="T10" i="2"/>
  <c r="T11" i="2"/>
  <c r="T12" i="2"/>
  <c r="T13" i="2"/>
  <c r="T14" i="2"/>
  <c r="T15" i="2"/>
  <c r="T18" i="2"/>
  <c r="T20" i="2"/>
  <c r="T25" i="2"/>
  <c r="T27" i="2"/>
  <c r="T29" i="2"/>
  <c r="T30" i="2"/>
  <c r="T31" i="2"/>
  <c r="T33" i="2"/>
  <c r="T34" i="2"/>
  <c r="T35" i="2"/>
  <c r="T36" i="2"/>
  <c r="T37" i="2"/>
  <c r="T38" i="2"/>
  <c r="T39" i="2"/>
  <c r="V40" i="2"/>
  <c r="T41" i="2"/>
  <c r="T43" i="2"/>
  <c r="S44" i="2"/>
  <c r="Q35" i="2"/>
  <c r="Q44" i="2"/>
  <c r="P44" i="2"/>
  <c r="P35" i="2"/>
  <c r="O10" i="2"/>
  <c r="O11" i="2"/>
  <c r="O12" i="2"/>
  <c r="O13" i="2"/>
  <c r="O14" i="2"/>
  <c r="O20" i="2"/>
  <c r="O25" i="2"/>
  <c r="O27" i="2"/>
  <c r="S27" i="2" s="1"/>
  <c r="O29" i="2"/>
  <c r="O30" i="2"/>
  <c r="O31" i="2"/>
  <c r="O33" i="2"/>
  <c r="O36" i="2"/>
  <c r="O37" i="2"/>
  <c r="O38" i="2"/>
  <c r="O39" i="2"/>
  <c r="O40" i="2"/>
  <c r="O41" i="2"/>
  <c r="O42" i="2"/>
  <c r="S42" i="2" s="1"/>
  <c r="O43" i="2"/>
  <c r="O48" i="2"/>
  <c r="N10" i="2"/>
  <c r="N11" i="2"/>
  <c r="N12" i="2"/>
  <c r="N13" i="2"/>
  <c r="N14" i="2"/>
  <c r="N20" i="2"/>
  <c r="N25" i="2"/>
  <c r="N27" i="2"/>
  <c r="N29" i="2"/>
  <c r="N30" i="2"/>
  <c r="N31" i="2"/>
  <c r="N33" i="2"/>
  <c r="N36" i="2"/>
  <c r="N37" i="2"/>
  <c r="N38" i="2"/>
  <c r="N39" i="2"/>
  <c r="N40" i="2"/>
  <c r="N41" i="2"/>
  <c r="N42" i="2"/>
  <c r="N43" i="2"/>
  <c r="N48" i="2"/>
  <c r="M32" i="2"/>
  <c r="L10" i="2"/>
  <c r="L11" i="2"/>
  <c r="L12" i="2"/>
  <c r="L13" i="2"/>
  <c r="L14" i="2"/>
  <c r="L20" i="2"/>
  <c r="L21" i="2"/>
  <c r="S21" i="2" s="1"/>
  <c r="L22" i="2"/>
  <c r="L25" i="2"/>
  <c r="L29" i="2"/>
  <c r="L30" i="2"/>
  <c r="L31" i="2"/>
  <c r="L33" i="2"/>
  <c r="L34" i="2"/>
  <c r="S34" i="2" s="1"/>
  <c r="L35" i="2"/>
  <c r="S35" i="2" s="1"/>
  <c r="L36" i="2"/>
  <c r="L37" i="2"/>
  <c r="L38" i="2"/>
  <c r="L39" i="2"/>
  <c r="L40" i="2"/>
  <c r="L41" i="2"/>
  <c r="L43" i="2"/>
  <c r="L47" i="2"/>
  <c r="S47" i="2" s="1"/>
  <c r="L48" i="2"/>
  <c r="K34" i="2"/>
  <c r="K21" i="2"/>
  <c r="K22" i="2"/>
  <c r="K25" i="2"/>
  <c r="K10" i="2"/>
  <c r="K11" i="2"/>
  <c r="K12" i="2"/>
  <c r="K13" i="2"/>
  <c r="K14" i="2"/>
  <c r="K20" i="2"/>
  <c r="K29" i="2"/>
  <c r="K30" i="2"/>
  <c r="K31" i="2"/>
  <c r="K33" i="2"/>
  <c r="K35" i="2"/>
  <c r="K36" i="2"/>
  <c r="K37" i="2"/>
  <c r="K38" i="2"/>
  <c r="K39" i="2"/>
  <c r="K40" i="2"/>
  <c r="K41" i="2"/>
  <c r="K43" i="2"/>
  <c r="AD37" i="2" l="1"/>
  <c r="AD20" i="2"/>
  <c r="AF41" i="2"/>
  <c r="AF31" i="2"/>
  <c r="AF11" i="2"/>
  <c r="AI11" i="2" s="1"/>
  <c r="AG39" i="2"/>
  <c r="AI39" i="2" s="1"/>
  <c r="AG30" i="2"/>
  <c r="AD36" i="2"/>
  <c r="AD19" i="2"/>
  <c r="AF39" i="2"/>
  <c r="AF30" i="2"/>
  <c r="AF10" i="2"/>
  <c r="AG38" i="2"/>
  <c r="AG27" i="2"/>
  <c r="AI27" i="2" s="1"/>
  <c r="AG9" i="2"/>
  <c r="AC10" i="2"/>
  <c r="AD35" i="2"/>
  <c r="AD15" i="2"/>
  <c r="AK15" i="2" s="1"/>
  <c r="AF38" i="2"/>
  <c r="AF27" i="2"/>
  <c r="AF9" i="2"/>
  <c r="AG37" i="2"/>
  <c r="AI37" i="2" s="1"/>
  <c r="AG20" i="2"/>
  <c r="AC19" i="2"/>
  <c r="AD33" i="2"/>
  <c r="AD13" i="2"/>
  <c r="AF36" i="2"/>
  <c r="AF18" i="2"/>
  <c r="AI18" i="2" s="1"/>
  <c r="AG48" i="2"/>
  <c r="AK48" i="2" s="1"/>
  <c r="AG35" i="2"/>
  <c r="AK35" i="2" s="1"/>
  <c r="AG14" i="2"/>
  <c r="AF17" i="2"/>
  <c r="AC15" i="2"/>
  <c r="AF37" i="2"/>
  <c r="AF20" i="2"/>
  <c r="AG36" i="2"/>
  <c r="AD41" i="2"/>
  <c r="AD31" i="2"/>
  <c r="AK31" i="2" s="1"/>
  <c r="AD12" i="2"/>
  <c r="AF8" i="2"/>
  <c r="AF35" i="2"/>
  <c r="AF14" i="2"/>
  <c r="AH14" i="2" s="1"/>
  <c r="AG46" i="2"/>
  <c r="AI46" i="2" s="1"/>
  <c r="AG34" i="2"/>
  <c r="AI34" i="2" s="1"/>
  <c r="AG13" i="2"/>
  <c r="AH13" i="2" s="1"/>
  <c r="AG17" i="2"/>
  <c r="AH17" i="2" s="1"/>
  <c r="AD14" i="2"/>
  <c r="AD39" i="2"/>
  <c r="AD30" i="2"/>
  <c r="AD11" i="2"/>
  <c r="AK11" i="2" s="1"/>
  <c r="AF48" i="2"/>
  <c r="AI48" i="2" s="1"/>
  <c r="AF34" i="2"/>
  <c r="AF13" i="2"/>
  <c r="AG41" i="2"/>
  <c r="AJ41" i="2" s="1"/>
  <c r="AG33" i="2"/>
  <c r="AG12" i="2"/>
  <c r="AD38" i="2"/>
  <c r="AK38" i="2" s="1"/>
  <c r="AD27" i="2"/>
  <c r="AD10" i="2"/>
  <c r="AK10" i="2" s="1"/>
  <c r="AF46" i="2"/>
  <c r="AF33" i="2"/>
  <c r="AF12" i="2"/>
  <c r="AI12" i="2" s="1"/>
  <c r="AG31" i="2"/>
  <c r="AI33" i="2"/>
  <c r="AK33" i="2"/>
  <c r="AE19" i="2"/>
  <c r="Y15" i="2"/>
  <c r="AH20" i="2"/>
  <c r="AJ33" i="2"/>
  <c r="AK34" i="2"/>
  <c r="AJ10" i="2"/>
  <c r="AA36" i="2"/>
  <c r="AH8" i="2"/>
  <c r="AH36" i="2"/>
  <c r="AH18" i="2"/>
  <c r="AH33" i="2"/>
  <c r="AJ18" i="2"/>
  <c r="AK18" i="2"/>
  <c r="AH31" i="2"/>
  <c r="AK30" i="2"/>
  <c r="AI10" i="2"/>
  <c r="AH35" i="2"/>
  <c r="AI8" i="2"/>
  <c r="AI30" i="2"/>
  <c r="AJ8" i="2"/>
  <c r="AJ30" i="2"/>
  <c r="AJ16" i="2"/>
  <c r="AI38" i="2"/>
  <c r="AJ48" i="2"/>
  <c r="AJ38" i="2"/>
  <c r="AJ29" i="2"/>
  <c r="AJ15" i="2"/>
  <c r="AI14" i="2"/>
  <c r="AJ46" i="2"/>
  <c r="AJ37" i="2"/>
  <c r="AJ14" i="2"/>
  <c r="AK14" i="2"/>
  <c r="Z10" i="2"/>
  <c r="AH11" i="2"/>
  <c r="AI36" i="2"/>
  <c r="AJ44" i="2"/>
  <c r="AJ36" i="2"/>
  <c r="AJ21" i="2"/>
  <c r="AJ13" i="2"/>
  <c r="AK36" i="2"/>
  <c r="AK13" i="2"/>
  <c r="Z9" i="2"/>
  <c r="AH30" i="2"/>
  <c r="AH10" i="2"/>
  <c r="AI20" i="2"/>
  <c r="AJ43" i="2"/>
  <c r="AJ35" i="2"/>
  <c r="AJ20" i="2"/>
  <c r="AJ12" i="2"/>
  <c r="AK20" i="2"/>
  <c r="AK12" i="2"/>
  <c r="AA37" i="2"/>
  <c r="AH38" i="2"/>
  <c r="AH27" i="2"/>
  <c r="AH9" i="2"/>
  <c r="AJ42" i="2"/>
  <c r="AJ34" i="2"/>
  <c r="AJ19" i="2"/>
  <c r="AJ11" i="2"/>
  <c r="AK19" i="2"/>
  <c r="AA45" i="2"/>
  <c r="AI9" i="2"/>
  <c r="AJ40" i="2"/>
  <c r="AJ31" i="2"/>
  <c r="AJ9" i="2"/>
  <c r="AE15" i="2"/>
  <c r="AA48" i="2"/>
  <c r="AA25" i="2"/>
  <c r="AD9" i="2"/>
  <c r="AK9" i="2" s="1"/>
  <c r="AA38" i="2"/>
  <c r="Y34" i="2"/>
  <c r="AA11" i="2"/>
  <c r="Z39" i="2"/>
  <c r="AA10" i="2"/>
  <c r="Z30" i="2"/>
  <c r="AA9" i="2"/>
  <c r="AB43" i="2"/>
  <c r="V14" i="2"/>
  <c r="AA23" i="2"/>
  <c r="AA24" i="2"/>
  <c r="M29" i="2"/>
  <c r="AB35" i="2"/>
  <c r="AA12" i="2"/>
  <c r="AA26" i="2"/>
  <c r="Y31" i="2"/>
  <c r="AB12" i="2"/>
  <c r="Y43" i="2"/>
  <c r="AB30" i="2"/>
  <c r="V13" i="2"/>
  <c r="AB39" i="2"/>
  <c r="AB20" i="2"/>
  <c r="Y23" i="2"/>
  <c r="V34" i="2"/>
  <c r="AB15" i="2"/>
  <c r="Z23" i="2"/>
  <c r="AB38" i="2"/>
  <c r="AB14" i="2"/>
  <c r="AA13" i="2"/>
  <c r="AA35" i="2"/>
  <c r="Y33" i="2"/>
  <c r="Y10" i="2"/>
  <c r="AA34" i="2"/>
  <c r="AA22" i="2"/>
  <c r="AB37" i="2"/>
  <c r="AB25" i="2"/>
  <c r="AB11" i="2"/>
  <c r="AA33" i="2"/>
  <c r="AA21" i="2"/>
  <c r="AB48" i="2"/>
  <c r="AB36" i="2"/>
  <c r="AB10" i="2"/>
  <c r="Y45" i="2"/>
  <c r="AA44" i="2"/>
  <c r="AA20" i="2"/>
  <c r="AB23" i="2"/>
  <c r="Y29" i="2"/>
  <c r="Z28" i="2"/>
  <c r="AA43" i="2"/>
  <c r="AA31" i="2"/>
  <c r="AA18" i="2"/>
  <c r="AB34" i="2"/>
  <c r="Z24" i="2"/>
  <c r="AA42" i="2"/>
  <c r="AA30" i="2"/>
  <c r="AA16" i="2"/>
  <c r="AB45" i="2"/>
  <c r="AB33" i="2"/>
  <c r="Y41" i="2"/>
  <c r="AA41" i="2"/>
  <c r="AA29" i="2"/>
  <c r="AA15" i="2"/>
  <c r="AA40" i="2"/>
  <c r="AA28" i="2"/>
  <c r="AA14" i="2"/>
  <c r="AB31" i="2"/>
  <c r="AA39" i="2"/>
  <c r="AA27" i="2"/>
  <c r="AB41" i="2"/>
  <c r="AB29" i="2"/>
  <c r="V31" i="2"/>
  <c r="Z11" i="2"/>
  <c r="Y13" i="2"/>
  <c r="AB28" i="2"/>
  <c r="Y12" i="2"/>
  <c r="AB13" i="2"/>
  <c r="AC35" i="2"/>
  <c r="AE35" i="2" s="1"/>
  <c r="AC41" i="2"/>
  <c r="AE41" i="2" s="1"/>
  <c r="AC34" i="2"/>
  <c r="AE34" i="2" s="1"/>
  <c r="AC33" i="2"/>
  <c r="AE33" i="2" s="1"/>
  <c r="AC20" i="2"/>
  <c r="AE20" i="2" s="1"/>
  <c r="AC31" i="2"/>
  <c r="AC30" i="2"/>
  <c r="AE30" i="2" s="1"/>
  <c r="AC14" i="2"/>
  <c r="AC39" i="2"/>
  <c r="AE39" i="2" s="1"/>
  <c r="AC27" i="2"/>
  <c r="AE27" i="2" s="1"/>
  <c r="AC13" i="2"/>
  <c r="AE13" i="2" s="1"/>
  <c r="AC38" i="2"/>
  <c r="AE38" i="2" s="1"/>
  <c r="AC12" i="2"/>
  <c r="AE12" i="2" s="1"/>
  <c r="AC37" i="2"/>
  <c r="AE37" i="2" s="1"/>
  <c r="AC11" i="2"/>
  <c r="AE11" i="2" s="1"/>
  <c r="AC36" i="2"/>
  <c r="AE36" i="2" s="1"/>
  <c r="V15" i="2"/>
  <c r="Y40" i="2"/>
  <c r="Y25" i="2"/>
  <c r="Y39" i="2"/>
  <c r="Y24" i="2"/>
  <c r="Y38" i="2"/>
  <c r="Y20" i="2"/>
  <c r="Z41" i="2"/>
  <c r="Z29" i="2"/>
  <c r="Y37" i="2"/>
  <c r="U9" i="2"/>
  <c r="U8" i="2" s="1"/>
  <c r="Y36" i="2"/>
  <c r="Z15" i="2"/>
  <c r="T9" i="2"/>
  <c r="T8" i="2" s="1"/>
  <c r="Y35" i="2"/>
  <c r="Y14" i="2"/>
  <c r="Z34" i="2"/>
  <c r="Z13" i="2"/>
  <c r="Z45" i="2"/>
  <c r="Z33" i="2"/>
  <c r="Z12" i="2"/>
  <c r="Z44" i="2"/>
  <c r="Y11" i="2"/>
  <c r="Z43" i="2"/>
  <c r="Z31" i="2"/>
  <c r="Y28" i="2"/>
  <c r="Y42" i="2"/>
  <c r="Y30" i="2"/>
  <c r="Y9" i="2"/>
  <c r="M21" i="2"/>
  <c r="M37" i="2"/>
  <c r="V30" i="2"/>
  <c r="Y44" i="2"/>
  <c r="Z40" i="2"/>
  <c r="Z25" i="2"/>
  <c r="S30" i="2"/>
  <c r="Z38" i="2"/>
  <c r="Z20" i="2"/>
  <c r="Z8" i="2"/>
  <c r="Z37" i="2"/>
  <c r="Z48" i="2"/>
  <c r="Z36" i="2"/>
  <c r="Z35" i="2"/>
  <c r="Z14" i="2"/>
  <c r="V10" i="2"/>
  <c r="Y8" i="2"/>
  <c r="M36" i="2"/>
  <c r="V12" i="2"/>
  <c r="M33" i="2"/>
  <c r="M12" i="2"/>
  <c r="Q20" i="2"/>
  <c r="V43" i="2"/>
  <c r="Q40" i="2"/>
  <c r="Q14" i="2"/>
  <c r="V27" i="2"/>
  <c r="M41" i="2"/>
  <c r="M25" i="2"/>
  <c r="V25" i="2"/>
  <c r="M40" i="2"/>
  <c r="Q38" i="2"/>
  <c r="Q12" i="2"/>
  <c r="V39" i="2"/>
  <c r="Q37" i="2"/>
  <c r="Q11" i="2"/>
  <c r="M38" i="2"/>
  <c r="M20" i="2"/>
  <c r="M14" i="2"/>
  <c r="M39" i="2"/>
  <c r="Q39" i="2"/>
  <c r="S40" i="2"/>
  <c r="Q36" i="2"/>
  <c r="O9" i="2"/>
  <c r="O8" i="2" s="1"/>
  <c r="V11" i="2"/>
  <c r="P33" i="2"/>
  <c r="V41" i="2"/>
  <c r="M11" i="2"/>
  <c r="P31" i="2"/>
  <c r="P30" i="2"/>
  <c r="L9" i="2"/>
  <c r="M31" i="2"/>
  <c r="S48" i="2"/>
  <c r="S29" i="2"/>
  <c r="M22" i="2"/>
  <c r="M30" i="2"/>
  <c r="S43" i="2"/>
  <c r="Q27" i="2"/>
  <c r="V37" i="2"/>
  <c r="V20" i="2"/>
  <c r="S41" i="2"/>
  <c r="N9" i="2"/>
  <c r="N8" i="2" s="1"/>
  <c r="K9" i="2"/>
  <c r="K8" i="2" s="1"/>
  <c r="M43" i="2"/>
  <c r="Q25" i="2"/>
  <c r="Q33" i="2"/>
  <c r="V36" i="2"/>
  <c r="V38" i="2"/>
  <c r="M35" i="2"/>
  <c r="P43" i="2"/>
  <c r="P29" i="2"/>
  <c r="Q48" i="2"/>
  <c r="Q31" i="2"/>
  <c r="S39" i="2"/>
  <c r="S25" i="2"/>
  <c r="M13" i="2"/>
  <c r="M34" i="2"/>
  <c r="P42" i="2"/>
  <c r="P27" i="2"/>
  <c r="Q30" i="2"/>
  <c r="S38" i="2"/>
  <c r="S22" i="2"/>
  <c r="M10" i="2"/>
  <c r="P41" i="2"/>
  <c r="P25" i="2"/>
  <c r="Q43" i="2"/>
  <c r="Q29" i="2"/>
  <c r="S37" i="2"/>
  <c r="V35" i="2"/>
  <c r="V18" i="2"/>
  <c r="P40" i="2"/>
  <c r="P20" i="2"/>
  <c r="Q42" i="2"/>
  <c r="S36" i="2"/>
  <c r="S20" i="2"/>
  <c r="P39" i="2"/>
  <c r="P14" i="2"/>
  <c r="Q41" i="2"/>
  <c r="S14" i="2"/>
  <c r="V33" i="2"/>
  <c r="P38" i="2"/>
  <c r="P12" i="2"/>
  <c r="S12" i="2"/>
  <c r="P37" i="2"/>
  <c r="P11" i="2"/>
  <c r="S33" i="2"/>
  <c r="S11" i="2"/>
  <c r="P36" i="2"/>
  <c r="P10" i="2"/>
  <c r="S10" i="2"/>
  <c r="S13" i="2"/>
  <c r="S31" i="2"/>
  <c r="V29" i="2"/>
  <c r="Q10" i="2"/>
  <c r="P13" i="2"/>
  <c r="Q13" i="2"/>
  <c r="AE31" i="2" l="1"/>
  <c r="AH39" i="2"/>
  <c r="AI13" i="2"/>
  <c r="AH12" i="2"/>
  <c r="AK27" i="2"/>
  <c r="AI41" i="2"/>
  <c r="AJ27" i="2"/>
  <c r="AH41" i="2"/>
  <c r="AH46" i="2"/>
  <c r="AI17" i="2"/>
  <c r="AE10" i="2"/>
  <c r="AJ39" i="2"/>
  <c r="AI31" i="2"/>
  <c r="AI35" i="2"/>
  <c r="AK39" i="2"/>
  <c r="AH37" i="2"/>
  <c r="AK37" i="2"/>
  <c r="AK41" i="2"/>
  <c r="AJ17" i="2"/>
  <c r="AK46" i="2"/>
  <c r="AK17" i="2"/>
  <c r="AD8" i="2"/>
  <c r="AK8" i="2" s="1"/>
  <c r="AC9" i="2"/>
  <c r="AC8" i="2" s="1"/>
  <c r="AE14" i="2"/>
  <c r="V8" i="2"/>
  <c r="AB8" i="2"/>
  <c r="AB9" i="2"/>
  <c r="V9" i="2"/>
  <c r="M9" i="2"/>
  <c r="L8" i="2"/>
  <c r="M8" i="2" s="1"/>
  <c r="R27" i="2"/>
  <c r="R39" i="2"/>
  <c r="R10" i="2"/>
  <c r="R13" i="2"/>
  <c r="R33" i="2"/>
  <c r="R20" i="2"/>
  <c r="R11" i="2"/>
  <c r="R8" i="2"/>
  <c r="R37" i="2"/>
  <c r="R12" i="2"/>
  <c r="R31" i="2"/>
  <c r="R43" i="2"/>
  <c r="R48" i="2"/>
  <c r="R36" i="2"/>
  <c r="R25" i="2"/>
  <c r="R35" i="2"/>
  <c r="R44" i="2"/>
  <c r="R30" i="2"/>
  <c r="R41" i="2"/>
  <c r="R9" i="2"/>
  <c r="S9" i="2"/>
  <c r="P9" i="2"/>
  <c r="P8" i="2"/>
  <c r="Q9" i="2"/>
  <c r="Q8" i="2"/>
  <c r="R40" i="2"/>
  <c r="R38" i="2"/>
  <c r="R14" i="2"/>
  <c r="R29" i="2"/>
  <c r="R42" i="2"/>
  <c r="AE9" i="2" l="1"/>
  <c r="AE8" i="2"/>
  <c r="S8" i="2"/>
</calcChain>
</file>

<file path=xl/sharedStrings.xml><?xml version="1.0" encoding="utf-8"?>
<sst xmlns="http://schemas.openxmlformats.org/spreadsheetml/2006/main" count="435" uniqueCount="209">
  <si>
    <t>Наименование показателя</t>
  </si>
  <si>
    <t>2022 год</t>
  </si>
  <si>
    <t>2023 год</t>
  </si>
  <si>
    <t>Отклоне-ние исполне-ния (2023 от 2022) (+/-)</t>
  </si>
  <si>
    <t xml:space="preserve">Утверж-дено </t>
  </si>
  <si>
    <t>Исполнено</t>
  </si>
  <si>
    <t>Откл.</t>
  </si>
  <si>
    <t>Доля, %</t>
  </si>
  <si>
    <t>сумма</t>
  </si>
  <si>
    <t>%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</si>
  <si>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</si>
  <si>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</si>
  <si>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</si>
  <si>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</si>
  <si>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</si>
  <si>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</si>
  <si>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</si>
  <si>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УСН</t>
  </si>
  <si>
    <t>Единый с/х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</si>
  <si>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</si>
  <si>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</si>
  <si>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</si>
  <si>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</si>
  <si>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</si>
  <si>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</si>
  <si>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</si>
  <si>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</si>
  <si>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</si>
  <si>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</si>
  <si>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</si>
  <si>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</si>
  <si>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</si>
  <si>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</si>
  <si>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</si>
  <si>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</si>
  <si>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</si>
  <si>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Анучинский МО</t>
  </si>
  <si>
    <t>Наименование</t>
  </si>
  <si>
    <t>Отклоне-ние испол-нения 2023 от 2022</t>
  </si>
  <si>
    <t>Утверж-дено</t>
  </si>
  <si>
    <t xml:space="preserve">Доля </t>
  </si>
  <si>
    <t xml:space="preserve">% </t>
  </si>
  <si>
    <t> сумма</t>
  </si>
  <si>
    <t>Единая субвенция местным бюджетам из бюджета субъекта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</si>
  <si>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</si>
  <si>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</si>
  <si>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 xml:space="preserve"> (тыс. рублей)</t>
  </si>
  <si>
    <t>Утверж-дено 2022</t>
  </si>
  <si>
    <t>Отклоне-ние</t>
  </si>
  <si>
    <t>Утверждено 2023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</si>
  <si>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</si>
  <si>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</si>
  <si>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</si>
  <si>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в том числе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</si>
  <si>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</si>
  <si>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</si>
  <si>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</si>
  <si>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Доходы от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</si>
  <si>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перераспределение таких земельных участков и земель (или) земельных участков, находящихся в государственной или муниципальной собственности</t>
  </si>
  <si>
    <t>ПРОЧИЕ НЕНАЛОГОВЫЕ ДОХОДЫ</t>
  </si>
  <si>
    <t>Невыясненные поступления, зачисляемые в бюджеты муниципальных районов</t>
  </si>
  <si>
    <t>Прочие неналоговые доходы бюджетов муниципальных округов</t>
  </si>
  <si>
    <t>(тыс. рублей)</t>
  </si>
  <si>
    <t>Отклоне-</t>
  </si>
  <si>
    <t>ние исполне-ния (2023 от 2022) (+/-)</t>
  </si>
  <si>
    <t>Утверж-</t>
  </si>
  <si>
    <t>дено 2022</t>
  </si>
  <si>
    <t>Утверж-дено 2023</t>
  </si>
  <si>
    <t>Откло-</t>
  </si>
  <si>
    <t>нение</t>
  </si>
  <si>
    <t>БЕЗВОЗМЕЗДНЫЕ ПОСТУПЛЕНИЯ</t>
  </si>
  <si>
    <t xml:space="preserve">БЕЗВОЗМЕЗДНЫЕ ПОСТУПЛЕНИЯ ОТ ДРУГИХ БЮДЖЕТОВ 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</si>
  <si>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</si>
  <si>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</si>
  <si>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 бюджетам муниципальных округов</t>
  </si>
  <si>
    <t>Субсидии бюджетам бюджетной системы Российской Федерации (межбюджетные субсидии), в том числе</t>
  </si>
  <si>
    <t>на обеспечение развития и укрепления материально- технической базы домов культуры в населенных пунктах с числом жителей до 50 тысяч человек</t>
  </si>
  <si>
    <t>на создание в общеобразовательных организациях, расположенных в сельской местности, условий для занятий  физической культурой и спортом</t>
  </si>
  <si>
    <t>на поддержку отрасли культуры</t>
  </si>
  <si>
    <t>на реализацию программ формирования современной городской среды</t>
  </si>
  <si>
    <t>на реализацию мероприятий по модернизации школьных систем образования</t>
  </si>
  <si>
    <t>Прочие субсидии бюджетам муниципальных округов</t>
  </si>
  <si>
    <t>Субвенции бюджетам субъектов Российской Федерации и муниципальных образований, в том числе</t>
  </si>
  <si>
    <t>на выполнение передаваемых полномочий субъектов Российской Федерации</t>
  </si>
  <si>
    <t>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</si>
  <si>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</si>
  <si>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первичного воинского учета органами местного самоуправления поселений, муниципальных и городских округов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</si>
  <si>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</si>
  <si>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</si>
  <si>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государственную регистрацию актов гражданского состояния</t>
  </si>
  <si>
    <t>Прочие субвенции бюджетам муниципальных округов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</si>
  <si>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</si>
  <si>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</si>
  <si>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округов</t>
  </si>
  <si>
    <t>ДОХОДЫ БЮДЖЕТОВ БЮДЖЕТНОЙ СТСТЕМЫ РОССИЙСКОЙФЕДЕРАЦИИ ОТ ВОЗВРАТА ОСТАТКОВ СУБСИДИЙ, СУБВЕНЦИЙ И ИНЫХ МЕЖБЮДЖЕТНЫХТРАНСФЕРТОВ,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</si>
  <si>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 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</si>
  <si>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</si>
  <si>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</si>
  <si>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   ДОХОДОВ</t>
  </si>
  <si>
    <t>Кавалеровский МО</t>
  </si>
  <si>
    <t>Невыясненные поступления</t>
  </si>
  <si>
    <t>Плата за негативное воздействие на окружающую среду</t>
  </si>
  <si>
    <t>Хорольский МО</t>
  </si>
  <si>
    <t>Дотации бюджетам бюджетной системы Российской Федерации,в том числе</t>
  </si>
  <si>
    <t>на реализацию мероприятий по обеспечению жильем молодых семей</t>
  </si>
  <si>
    <t>на подготовку проектов межевания земельных участков и на проведение кадастровых работ</t>
  </si>
  <si>
    <t>на развитие сети учреждений культурно-досугового типа</t>
  </si>
  <si>
    <t>ВСЕГО ДОХОДОВ</t>
  </si>
  <si>
    <t>Прочие межбюджетные трансферты, передаваемые бюджетам</t>
  </si>
  <si>
    <t>(тыс. рублей)</t>
  </si>
  <si>
    <t> 0,07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</si>
  <si>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</si>
  <si>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</si>
  <si>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</si>
  <si>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Прочие дотации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</si>
  <si>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</si>
  <si>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</si>
  <si>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Единая субвенция местным бюджетам из бюджета субъекта Российской Федерации</t>
  </si>
  <si>
    <t xml:space="preserve">  Иные межбюджетные трансферты</t>
  </si>
  <si>
    <t>100,00 </t>
  </si>
  <si>
    <t>97,17 </t>
  </si>
  <si>
    <t>1,05 </t>
  </si>
  <si>
    <t>10 049,64 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</si>
  <si>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</si>
  <si>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</si>
  <si>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</si>
  <si>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Ольгинский МО</t>
  </si>
  <si>
    <t>БЕЗВОЗМЕЗДНЫЕ ПОСТУПЛЕНИЯ ОТ НЕГОСУДАРСТВЕННЫХ ОРГАНИЗАЦИЙ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</si>
  <si>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</si>
  <si>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</si>
  <si>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 строительство и реконструкцию (модернизацию) объектов питьевого водоснабжения</t>
  </si>
  <si>
    <t>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</si>
  <si>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на обеспечение комплексного развития сельских территорий</t>
  </si>
  <si>
    <t xml:space="preserve">2022 год </t>
  </si>
  <si>
    <t xml:space="preserve">2023 год </t>
  </si>
  <si>
    <t>Отклонение исполнения 2023/2022</t>
  </si>
  <si>
    <t>План</t>
  </si>
  <si>
    <t>Факт</t>
  </si>
  <si>
    <t>не исполнено</t>
  </si>
  <si>
    <t>Доходы бюджета - всего</t>
  </si>
  <si>
    <t xml:space="preserve">в том числе: </t>
  </si>
  <si>
    <t xml:space="preserve">  НАЛОГИ НА ПРИБЫЛЬ, ДОХОДЫ</t>
  </si>
  <si>
    <t xml:space="preserve">  НАЛОГИ НА СОВОКУПНЫЙ ДОХОД</t>
  </si>
  <si>
    <t xml:space="preserve">  НАЛОГИ НА ИМУЩЕСТВО</t>
  </si>
  <si>
    <t xml:space="preserve">  ГОСУДАРСТВЕННАЯ ПОШЛИНА</t>
  </si>
  <si>
    <t xml:space="preserve">  Плата за негативное воздействие на окружающую среду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</si>
  <si>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</si>
  <si>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</si>
  <si>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</si>
  <si>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</si>
  <si>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</si>
  <si>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</si>
  <si>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</si>
  <si>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</si>
  <si>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</si>
  <si>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правонарушениях, в том числе:</t>
  </si>
  <si>
    <t>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</si>
  <si>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</si>
  <si>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</si>
  <si>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</si>
  <si>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</si>
  <si>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</si>
  <si>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</si>
  <si>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</si>
  <si>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</si>
  <si>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</si>
  <si>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</si>
  <si>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</si>
  <si>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</si>
  <si>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</si>
  <si>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Платежи в целях возмещения причиненного ущерба (убытков)</t>
  </si>
  <si>
    <t xml:space="preserve">  Платежи, уплачиваемые в целях возмещения вреда</t>
  </si>
  <si>
    <t xml:space="preserve">  ПРОЧИЕ НЕНАЛОГОВЫЕ ДОХОДЫ</t>
  </si>
  <si>
    <t xml:space="preserve">  Прочие неналоговые доходы</t>
  </si>
  <si>
    <t xml:space="preserve">  на государственную поддержку организаций, входящих в систему спортивной подготовки</t>
  </si>
  <si>
    <t xml:space="preserve"> на развитие сети учреждений культурно-досугового типа</t>
  </si>
  <si>
    <t xml:space="preserve">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</si>
  <si>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поддержку экономического и социального развития коренных малочисленных народов Севера, Сибири и Дальнего Востока</t>
  </si>
  <si>
    <t xml:space="preserve"> на поддержку отрасли культуры</t>
  </si>
  <si>
    <t xml:space="preserve">  на реализацию мероприятий по модернизации школьных систем образования</t>
  </si>
  <si>
    <t xml:space="preserve">  Прочие субсидии</t>
  </si>
  <si>
    <t xml:space="preserve">  на выполнение передаваемых полномочий субъектов Российской Федерации</t>
  </si>
  <si>
    <t xml:space="preserve"> 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</si>
  <si>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</si>
  <si>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</si>
  <si>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</si>
  <si>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</si>
  <si>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на государственную регистрацию актов гражданского состояния</t>
  </si>
  <si>
    <t xml:space="preserve">  Прочие субвенции</t>
  </si>
  <si>
    <t>МБТ,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</si>
  <si>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МБТ,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</si>
  <si>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МБТ, передаваемые бюджетам</t>
  </si>
  <si>
    <t>ПРОЧИЕ БЕЗВОЗМЕЗДНЫЕ ПОСТУПЛЕНИЯ</t>
  </si>
  <si>
    <t>Прочие безвозмездные поступления в бюджеты муниципальных районов (округов)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</si>
  <si>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</si>
  <si>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Земельный налог с физических лиц</t>
  </si>
  <si>
    <t>Земельный налог с организаций</t>
  </si>
  <si>
    <t>Единый сельскохозяйственный налог</t>
  </si>
  <si>
    <t>Налог, взимаемый в связи с применением упрощенной системы налогообложения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</si>
  <si>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</si>
  <si>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</si>
  <si>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</si>
  <si>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осударственных и муниципальных унитарных предприятий, в том числе казенных)</t>
  </si>
  <si>
    <t>на государственную поддержку организаций, входящих в систему спортивной подготовки</t>
  </si>
  <si>
    <t>тыс. рублей</t>
  </si>
  <si>
    <t>Уд. вес</t>
  </si>
  <si>
    <t xml:space="preserve">Уд. вес </t>
  </si>
  <si>
    <t>Приложение 5</t>
  </si>
  <si>
    <t>Исполнение плановых назначений по безвозмездным поступлениям бюджетов проверенных муниципальных  округов за 2022-2023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</si>
</sst>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Aptos Narrow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i/>
      <sz val="7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ptos Narrow"/>
      <family val="2"/>
      <charset val="204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ptos Narrow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justify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justify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justify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justify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4" fontId="4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right" vertical="center" wrapText="1"/>
    </xf>
    <xf numFmtId="0" fontId="9" fillId="0" borderId="15" xfId="0" applyFont="1" applyBorder="1" applyAlignment="1">
      <alignment horizontal="justify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right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4" fontId="3" fillId="0" borderId="10" xfId="0" applyNumberFormat="1" applyFont="1" applyBorder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1" fillId="0" borderId="16" xfId="0" applyFont="1" applyBorder="1" applyAlignment="1">
      <alignment vertical="center" wrapText="1"/>
    </xf>
    <xf numFmtId="0" fontId="6" fillId="0" borderId="11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4" fontId="15" fillId="0" borderId="10" xfId="0" applyNumberFormat="1" applyFont="1" applyBorder="1" applyAlignment="1">
      <alignment horizontal="right" vertical="center"/>
    </xf>
    <xf numFmtId="4" fontId="15" fillId="0" borderId="4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vertical="center" wrapText="1"/>
    </xf>
    <xf numFmtId="0" fontId="15" fillId="5" borderId="11" xfId="0" applyFont="1" applyFill="1" applyBorder="1" applyAlignment="1">
      <alignment vertical="center" wrapText="1"/>
    </xf>
    <xf numFmtId="4" fontId="15" fillId="5" borderId="10" xfId="0" applyNumberFormat="1" applyFont="1" applyFill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/>
    </xf>
    <xf numFmtId="0" fontId="16" fillId="0" borderId="11" xfId="0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right" vertical="center"/>
    </xf>
    <xf numFmtId="0" fontId="14" fillId="3" borderId="11" xfId="0" applyFont="1" applyFill="1" applyBorder="1" applyAlignment="1">
      <alignment vertical="center" wrapText="1"/>
    </xf>
    <xf numFmtId="4" fontId="14" fillId="3" borderId="10" xfId="0" applyNumberFormat="1" applyFont="1" applyFill="1" applyBorder="1" applyAlignment="1">
      <alignment horizontal="right" vertical="center"/>
    </xf>
    <xf numFmtId="0" fontId="15" fillId="3" borderId="11" xfId="0" applyFont="1" applyFill="1" applyBorder="1" applyAlignment="1">
      <alignment vertical="center" wrapText="1"/>
    </xf>
    <xf numFmtId="4" fontId="15" fillId="3" borderId="10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8" fillId="0" borderId="0" xfId="0" applyFont="1"/>
    <xf numFmtId="0" fontId="14" fillId="0" borderId="15" xfId="0" applyFont="1" applyBorder="1" applyAlignment="1">
      <alignment horizontal="center" vertical="center" wrapText="1"/>
    </xf>
    <xf numFmtId="0" fontId="17" fillId="0" borderId="15" xfId="0" applyFont="1" applyBorder="1"/>
    <xf numFmtId="0" fontId="17" fillId="0" borderId="0" xfId="0" applyFont="1"/>
    <xf numFmtId="0" fontId="14" fillId="4" borderId="15" xfId="0" applyFont="1" applyFill="1" applyBorder="1" applyAlignment="1">
      <alignment horizontal="center" vertical="center" wrapText="1"/>
    </xf>
    <xf numFmtId="4" fontId="15" fillId="0" borderId="15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horizontal="right" vertical="center"/>
    </xf>
    <xf numFmtId="4" fontId="19" fillId="0" borderId="15" xfId="0" applyNumberFormat="1" applyFont="1" applyBorder="1" applyAlignment="1">
      <alignment horizontal="right" vertical="center"/>
    </xf>
    <xf numFmtId="4" fontId="15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centerContinuous"/>
    </xf>
    <xf numFmtId="0" fontId="18" fillId="0" borderId="0" xfId="0" applyFont="1" applyAlignment="1">
      <alignment horizontal="centerContinuous"/>
    </xf>
    <xf numFmtId="0" fontId="14" fillId="4" borderId="15" xfId="0" applyFont="1" applyFill="1" applyBorder="1" applyAlignment="1">
      <alignment vertical="center" wrapText="1"/>
    </xf>
    <xf numFmtId="4" fontId="15" fillId="4" borderId="15" xfId="0" applyNumberFormat="1" applyFont="1" applyFill="1" applyBorder="1" applyAlignment="1">
      <alignment horizontal="right" vertical="center"/>
    </xf>
    <xf numFmtId="4" fontId="14" fillId="4" borderId="15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3" fillId="0" borderId="0" xfId="0" applyFont="1"/>
    <xf numFmtId="0" fontId="20" fillId="0" borderId="0" xfId="0" applyFont="1"/>
    <xf numFmtId="0" fontId="17" fillId="0" borderId="0" xfId="0" applyFont="1" applyAlignment="1">
      <alignment vertical="top"/>
    </xf>
    <xf numFmtId="49" fontId="21" fillId="0" borderId="0" xfId="0" applyNumberFormat="1" applyFont="1" applyAlignment="1">
      <alignment horizontal="centerContinuous" vertical="top" wrapText="1"/>
    </xf>
    <xf numFmtId="49" fontId="5" fillId="0" borderId="0" xfId="0" applyNumberFormat="1" applyFont="1" applyAlignment="1">
      <alignment horizontal="left" vertical="top" wrapText="1"/>
    </xf>
    <xf numFmtId="0" fontId="15" fillId="0" borderId="15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5" fillId="4" borderId="15" xfId="0" applyFont="1" applyFill="1" applyBorder="1" applyAlignment="1">
      <alignment vertical="top" wrapText="1"/>
    </xf>
    <xf numFmtId="0" fontId="15" fillId="4" borderId="0" xfId="0" applyFont="1" applyFill="1" applyAlignment="1">
      <alignment vertical="top" wrapText="1"/>
    </xf>
    <xf numFmtId="0" fontId="20" fillId="4" borderId="15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/>
    </xf>
    <xf numFmtId="0" fontId="17" fillId="0" borderId="0" xfId="0" applyFont="1" applyAlignment="1">
      <alignment horizontal="right"/>
    </xf>
    <xf numFmtId="0" fontId="14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K49"/>
  <sheetViews>
    <sheetView tabSelected="1" zoomScale="98" zoomScaleNormal="98" workbookViewId="0">
      <pane xSplit="1" ySplit="7" topLeftCell="K8" activePane="bottomRight" state="frozen"/>
      <selection activeCell="H6" sqref="H6"/>
      <selection pane="topRight" activeCell="H6" sqref="H6"/>
      <selection pane="bottomLeft" activeCell="H6" sqref="H6"/>
      <selection pane="bottomRight" activeCell="A3" sqref="A3"/>
    </sheetView>
  </sheetViews>
  <sheetFormatPr defaultColWidth="9.125" defaultRowHeight="12"/>
  <cols>
    <col min="1" max="1" width="21.25" style="109" customWidth="1"/>
    <col min="2" max="3" width="8.875" style="92" bestFit="1" customWidth="1"/>
    <col min="4" max="4" width="5.875" style="92" bestFit="1" customWidth="1"/>
    <col min="5" max="6" width="8.875" style="92" bestFit="1" customWidth="1"/>
    <col min="7" max="7" width="5.875" style="92" bestFit="1" customWidth="1"/>
    <col min="8" max="8" width="8.625" style="92" bestFit="1" customWidth="1"/>
    <col min="9" max="9" width="5.875" style="92" bestFit="1" customWidth="1"/>
    <col min="10" max="10" width="9.375" style="92" customWidth="1"/>
    <col min="11" max="12" width="8.875" style="92" bestFit="1" customWidth="1"/>
    <col min="13" max="13" width="5.875" style="92" bestFit="1" customWidth="1"/>
    <col min="14" max="15" width="10.125" style="92" bestFit="1" customWidth="1"/>
    <col min="16" max="16" width="5.875" style="92" bestFit="1" customWidth="1"/>
    <col min="17" max="17" width="8.625" style="92" bestFit="1" customWidth="1"/>
    <col min="18" max="18" width="5.875" style="92" bestFit="1" customWidth="1"/>
    <col min="19" max="19" width="9.25" style="92" customWidth="1"/>
    <col min="20" max="21" width="8.875" style="92" bestFit="1" customWidth="1"/>
    <col min="22" max="22" width="5.875" style="92" bestFit="1" customWidth="1"/>
    <col min="23" max="24" width="8.875" style="92" bestFit="1" customWidth="1"/>
    <col min="25" max="25" width="5.875" style="92" bestFit="1" customWidth="1"/>
    <col min="26" max="26" width="8.625" style="92" bestFit="1" customWidth="1"/>
    <col min="27" max="27" width="5.875" style="92" customWidth="1"/>
    <col min="28" max="28" width="9.25" style="92" customWidth="1"/>
    <col min="29" max="30" width="8.875" style="92" bestFit="1" customWidth="1"/>
    <col min="31" max="31" width="5.875" style="92" bestFit="1" customWidth="1"/>
    <col min="32" max="33" width="8.875" style="92" bestFit="1" customWidth="1"/>
    <col min="34" max="34" width="5.875" style="92" bestFit="1" customWidth="1"/>
    <col min="35" max="35" width="8.625" style="92" bestFit="1" customWidth="1"/>
    <col min="36" max="36" width="5.875" style="92" bestFit="1" customWidth="1"/>
    <col min="37" max="37" width="9" style="92" customWidth="1"/>
    <col min="38" max="16384" width="9.125" style="92"/>
  </cols>
  <sheetData>
    <row r="1" spans="1:37" s="89" customFormat="1">
      <c r="A1" s="109"/>
      <c r="B1" s="92"/>
      <c r="C1" s="92"/>
      <c r="D1" s="92"/>
      <c r="E1" s="92"/>
      <c r="F1" s="92"/>
      <c r="G1" s="92"/>
      <c r="H1" s="92"/>
      <c r="I1" s="92"/>
      <c r="J1" s="92"/>
      <c r="AH1" s="121" t="s">
        <v>207</v>
      </c>
      <c r="AI1" s="121"/>
      <c r="AJ1" s="121"/>
      <c r="AK1" s="121"/>
    </row>
    <row r="2" spans="1:37" s="107" customFormat="1" ht="15.75">
      <c r="A2" s="110" t="s">
        <v>208</v>
      </c>
      <c r="B2" s="105"/>
      <c r="C2" s="105"/>
      <c r="D2" s="105"/>
      <c r="E2" s="105"/>
      <c r="F2" s="105"/>
      <c r="G2" s="105"/>
      <c r="H2" s="105"/>
      <c r="I2" s="105"/>
      <c r="J2" s="105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</row>
    <row r="3" spans="1:37" s="89" customFormat="1" ht="15">
      <c r="A3" s="111" t="s">
        <v>204</v>
      </c>
      <c r="B3" s="100"/>
      <c r="C3" s="100"/>
      <c r="D3" s="100"/>
      <c r="E3" s="100"/>
      <c r="F3" s="100"/>
      <c r="G3" s="100"/>
      <c r="H3" s="100"/>
      <c r="I3" s="100"/>
      <c r="J3" s="100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</row>
    <row r="4" spans="1:37" s="108" customFormat="1">
      <c r="A4" s="122" t="s">
        <v>37</v>
      </c>
      <c r="B4" s="120" t="s">
        <v>36</v>
      </c>
      <c r="C4" s="120"/>
      <c r="D4" s="120"/>
      <c r="E4" s="120"/>
      <c r="F4" s="120"/>
      <c r="G4" s="120"/>
      <c r="H4" s="120"/>
      <c r="I4" s="120"/>
      <c r="J4" s="120"/>
      <c r="K4" s="116" t="s">
        <v>99</v>
      </c>
      <c r="L4" s="116"/>
      <c r="M4" s="116"/>
      <c r="N4" s="116"/>
      <c r="O4" s="116"/>
      <c r="P4" s="116"/>
      <c r="Q4" s="116"/>
      <c r="R4" s="116"/>
      <c r="S4" s="116"/>
      <c r="T4" s="116" t="s">
        <v>102</v>
      </c>
      <c r="U4" s="116"/>
      <c r="V4" s="116"/>
      <c r="W4" s="116"/>
      <c r="X4" s="116"/>
      <c r="Y4" s="116"/>
      <c r="Z4" s="116"/>
      <c r="AA4" s="116"/>
      <c r="AB4" s="116"/>
      <c r="AC4" s="116" t="s">
        <v>126</v>
      </c>
      <c r="AD4" s="116"/>
      <c r="AE4" s="116"/>
      <c r="AF4" s="116"/>
      <c r="AG4" s="116"/>
      <c r="AH4" s="116"/>
      <c r="AI4" s="116"/>
      <c r="AJ4" s="116"/>
      <c r="AK4" s="116"/>
    </row>
    <row r="5" spans="1:37">
      <c r="A5" s="122"/>
      <c r="B5" s="123" t="s">
        <v>1</v>
      </c>
      <c r="C5" s="123"/>
      <c r="D5" s="123"/>
      <c r="E5" s="124" t="s">
        <v>2</v>
      </c>
      <c r="F5" s="124"/>
      <c r="G5" s="124"/>
      <c r="H5" s="124"/>
      <c r="I5" s="124"/>
      <c r="J5" s="119" t="s">
        <v>38</v>
      </c>
      <c r="K5" s="117" t="s">
        <v>1</v>
      </c>
      <c r="L5" s="117"/>
      <c r="M5" s="117"/>
      <c r="N5" s="117" t="s">
        <v>2</v>
      </c>
      <c r="O5" s="117"/>
      <c r="P5" s="117"/>
      <c r="Q5" s="117"/>
      <c r="R5" s="117"/>
      <c r="S5" s="118" t="s">
        <v>38</v>
      </c>
      <c r="T5" s="117" t="s">
        <v>1</v>
      </c>
      <c r="U5" s="117"/>
      <c r="V5" s="117"/>
      <c r="W5" s="117" t="s">
        <v>2</v>
      </c>
      <c r="X5" s="117"/>
      <c r="Y5" s="117"/>
      <c r="Z5" s="117"/>
      <c r="AA5" s="117"/>
      <c r="AB5" s="118" t="s">
        <v>38</v>
      </c>
      <c r="AC5" s="117" t="s">
        <v>1</v>
      </c>
      <c r="AD5" s="117"/>
      <c r="AE5" s="117"/>
      <c r="AF5" s="117" t="s">
        <v>2</v>
      </c>
      <c r="AG5" s="117"/>
      <c r="AH5" s="117"/>
      <c r="AI5" s="117"/>
      <c r="AJ5" s="117"/>
      <c r="AK5" s="118" t="s">
        <v>38</v>
      </c>
    </row>
    <row r="6" spans="1:37" ht="42.75" customHeight="1">
      <c r="A6" s="122"/>
      <c r="B6" s="119" t="s">
        <v>39</v>
      </c>
      <c r="C6" s="119" t="s">
        <v>5</v>
      </c>
      <c r="D6" s="119"/>
      <c r="E6" s="125" t="s">
        <v>39</v>
      </c>
      <c r="F6" s="119" t="s">
        <v>5</v>
      </c>
      <c r="G6" s="119"/>
      <c r="H6" s="119" t="s">
        <v>6</v>
      </c>
      <c r="I6" s="90" t="s">
        <v>205</v>
      </c>
      <c r="J6" s="119"/>
      <c r="K6" s="118" t="s">
        <v>39</v>
      </c>
      <c r="L6" s="118" t="s">
        <v>5</v>
      </c>
      <c r="M6" s="118"/>
      <c r="N6" s="118" t="s">
        <v>39</v>
      </c>
      <c r="O6" s="118" t="s">
        <v>5</v>
      </c>
      <c r="P6" s="118"/>
      <c r="Q6" s="118" t="s">
        <v>6</v>
      </c>
      <c r="R6" s="93" t="s">
        <v>205</v>
      </c>
      <c r="S6" s="118"/>
      <c r="T6" s="118" t="s">
        <v>39</v>
      </c>
      <c r="U6" s="118" t="s">
        <v>5</v>
      </c>
      <c r="V6" s="118"/>
      <c r="W6" s="118" t="s">
        <v>39</v>
      </c>
      <c r="X6" s="118" t="s">
        <v>5</v>
      </c>
      <c r="Y6" s="118"/>
      <c r="Z6" s="118" t="s">
        <v>6</v>
      </c>
      <c r="AA6" s="93" t="s">
        <v>205</v>
      </c>
      <c r="AB6" s="118"/>
      <c r="AC6" s="118" t="s">
        <v>39</v>
      </c>
      <c r="AD6" s="118" t="s">
        <v>5</v>
      </c>
      <c r="AE6" s="118"/>
      <c r="AF6" s="118" t="s">
        <v>39</v>
      </c>
      <c r="AG6" s="118" t="s">
        <v>5</v>
      </c>
      <c r="AH6" s="118"/>
      <c r="AI6" s="118" t="s">
        <v>6</v>
      </c>
      <c r="AJ6" s="93" t="s">
        <v>206</v>
      </c>
      <c r="AK6" s="118"/>
    </row>
    <row r="7" spans="1:37" ht="18.75" customHeight="1">
      <c r="A7" s="122"/>
      <c r="B7" s="119"/>
      <c r="C7" s="90" t="s">
        <v>8</v>
      </c>
      <c r="D7" s="90" t="s">
        <v>9</v>
      </c>
      <c r="E7" s="125"/>
      <c r="F7" s="90" t="s">
        <v>8</v>
      </c>
      <c r="G7" s="90" t="s">
        <v>41</v>
      </c>
      <c r="H7" s="119"/>
      <c r="I7" s="90" t="s">
        <v>9</v>
      </c>
      <c r="J7" s="90" t="s">
        <v>42</v>
      </c>
      <c r="K7" s="118"/>
      <c r="L7" s="93" t="s">
        <v>8</v>
      </c>
      <c r="M7" s="93" t="s">
        <v>9</v>
      </c>
      <c r="N7" s="118"/>
      <c r="O7" s="93" t="s">
        <v>8</v>
      </c>
      <c r="P7" s="93" t="s">
        <v>41</v>
      </c>
      <c r="Q7" s="118"/>
      <c r="R7" s="93" t="s">
        <v>9</v>
      </c>
      <c r="S7" s="102" t="s">
        <v>42</v>
      </c>
      <c r="T7" s="118"/>
      <c r="U7" s="93" t="s">
        <v>8</v>
      </c>
      <c r="V7" s="93" t="s">
        <v>9</v>
      </c>
      <c r="W7" s="118"/>
      <c r="X7" s="93" t="s">
        <v>8</v>
      </c>
      <c r="Y7" s="93" t="s">
        <v>41</v>
      </c>
      <c r="Z7" s="118"/>
      <c r="AA7" s="93" t="s">
        <v>9</v>
      </c>
      <c r="AB7" s="102" t="s">
        <v>42</v>
      </c>
      <c r="AC7" s="118"/>
      <c r="AD7" s="93" t="s">
        <v>8</v>
      </c>
      <c r="AE7" s="93" t="s">
        <v>9</v>
      </c>
      <c r="AF7" s="118"/>
      <c r="AG7" s="93" t="s">
        <v>8</v>
      </c>
      <c r="AH7" s="93" t="s">
        <v>41</v>
      </c>
      <c r="AI7" s="118"/>
      <c r="AJ7" s="93" t="s">
        <v>9</v>
      </c>
      <c r="AK7" s="102" t="s">
        <v>42</v>
      </c>
    </row>
    <row r="8" spans="1:37" ht="24">
      <c r="A8" s="112" t="s">
        <v>70</v>
      </c>
      <c r="B8" s="94">
        <v>443482.36</v>
      </c>
      <c r="C8" s="94">
        <v>426380.45</v>
      </c>
      <c r="D8" s="94">
        <v>96.14</v>
      </c>
      <c r="E8" s="94">
        <v>491059.98</v>
      </c>
      <c r="F8" s="94">
        <v>473511.73</v>
      </c>
      <c r="G8" s="94">
        <v>96.43</v>
      </c>
      <c r="H8" s="94">
        <v>-17548.25</v>
      </c>
      <c r="I8" s="94">
        <v>100</v>
      </c>
      <c r="J8" s="94">
        <v>47131.28</v>
      </c>
      <c r="K8" s="103">
        <f>K9+K47+K48</f>
        <v>730434.94</v>
      </c>
      <c r="L8" s="103">
        <f>L9+L47+L48</f>
        <v>735640.64999999991</v>
      </c>
      <c r="M8" s="103">
        <f>L8/K8*100</f>
        <v>100.7126863345283</v>
      </c>
      <c r="N8" s="103">
        <f>N9+N47+N48</f>
        <v>1102575.0499999998</v>
      </c>
      <c r="O8" s="103">
        <f>O9+O47+O48</f>
        <v>1019992.9199999999</v>
      </c>
      <c r="P8" s="103">
        <f>O8/N8*100</f>
        <v>92.510067228530175</v>
      </c>
      <c r="Q8" s="103">
        <f>O8-N8</f>
        <v>-82582.129999999888</v>
      </c>
      <c r="R8" s="103">
        <f>O8/$O$8*100</f>
        <v>100</v>
      </c>
      <c r="S8" s="103">
        <f>O8-L8</f>
        <v>284352.27</v>
      </c>
      <c r="T8" s="103">
        <f>T9+T47+T48</f>
        <v>854928.74</v>
      </c>
      <c r="U8" s="103">
        <f>U9+U47+U48</f>
        <v>856661.65999999992</v>
      </c>
      <c r="V8" s="103">
        <f>U8/T8*100</f>
        <v>100.20269759559142</v>
      </c>
      <c r="W8" s="103">
        <f>VLOOKUP(A8,'Хорол бевз'!$A$6:$F$39,6,0)</f>
        <v>972094.55</v>
      </c>
      <c r="X8" s="103">
        <f>VLOOKUP(A8,'Хорол бевз'!$A$6:$G$39,7,0)</f>
        <v>954718.71999999997</v>
      </c>
      <c r="Y8" s="103">
        <f>X8/W8*100</f>
        <v>98.212537041792885</v>
      </c>
      <c r="Z8" s="103">
        <f>X8-W8</f>
        <v>-17375.830000000075</v>
      </c>
      <c r="AA8" s="103">
        <f>X8/$X$8*100</f>
        <v>100</v>
      </c>
      <c r="AB8" s="103">
        <f>X8-U8</f>
        <v>98057.060000000056</v>
      </c>
      <c r="AC8" s="103">
        <f>AC9+AC47+AC48+AC46</f>
        <v>488181.34</v>
      </c>
      <c r="AD8" s="103">
        <f>AD9+AD47+AD48+AD46</f>
        <v>466364.26</v>
      </c>
      <c r="AE8" s="103">
        <f>AD8/AC8*100</f>
        <v>95.530947577799679</v>
      </c>
      <c r="AF8" s="103">
        <f>VLOOKUP(A8,'Ольга весь'!$B$61:$F$93,5,0)</f>
        <v>526051.56999999995</v>
      </c>
      <c r="AG8" s="103">
        <f>VLOOKUP(A8,'Ольга весь'!$B$61:$G$93,6,0)</f>
        <v>504625.77</v>
      </c>
      <c r="AH8" s="103">
        <f>AG8/AF8*100</f>
        <v>95.9270533115223</v>
      </c>
      <c r="AI8" s="103">
        <f>AG8-AF8</f>
        <v>-21425.79999999993</v>
      </c>
      <c r="AJ8" s="103">
        <f>AG8/$AG$8*100</f>
        <v>100</v>
      </c>
      <c r="AK8" s="103">
        <f>AG8-AD8</f>
        <v>38261.510000000009</v>
      </c>
    </row>
    <row r="9" spans="1:37" ht="36">
      <c r="A9" s="112" t="s">
        <v>71</v>
      </c>
      <c r="B9" s="94">
        <v>443482.36</v>
      </c>
      <c r="C9" s="94">
        <v>426380.45</v>
      </c>
      <c r="D9" s="94">
        <v>96.14</v>
      </c>
      <c r="E9" s="94">
        <v>491059.98</v>
      </c>
      <c r="F9" s="94">
        <v>473938.93</v>
      </c>
      <c r="G9" s="94">
        <v>96.51</v>
      </c>
      <c r="H9" s="94">
        <v>-17121.05</v>
      </c>
      <c r="I9" s="94">
        <v>100.09</v>
      </c>
      <c r="J9" s="94">
        <v>47558.48</v>
      </c>
      <c r="K9" s="103">
        <f>K10+K14+K30+K41</f>
        <v>730434.94</v>
      </c>
      <c r="L9" s="103">
        <f>L10+L14+L30+L41</f>
        <v>735691.17999999993</v>
      </c>
      <c r="M9" s="103">
        <f t="shared" ref="M9:M43" si="0">L9/K9*100</f>
        <v>100.71960413065672</v>
      </c>
      <c r="N9" s="103">
        <f>N10+N14+N30+N41</f>
        <v>1102575.0499999998</v>
      </c>
      <c r="O9" s="103">
        <f>O10+O14+O30+O41</f>
        <v>1020371.6799999999</v>
      </c>
      <c r="P9" s="103">
        <f t="shared" ref="P9:P44" si="1">O9/N9*100</f>
        <v>92.544419538606476</v>
      </c>
      <c r="Q9" s="103">
        <f t="shared" ref="Q9:Q48" si="2">O9-N9</f>
        <v>-82203.369999999879</v>
      </c>
      <c r="R9" s="103">
        <f t="shared" ref="R9:R48" si="3">O9/$O$8*100</f>
        <v>100.03713359108414</v>
      </c>
      <c r="S9" s="103">
        <f t="shared" ref="S9:S48" si="4">O9-L9</f>
        <v>284680.5</v>
      </c>
      <c r="T9" s="103">
        <f>T10+T14+T30+T41</f>
        <v>854928.74</v>
      </c>
      <c r="U9" s="103">
        <f>U10+U14+U30+U41</f>
        <v>856661.65999999992</v>
      </c>
      <c r="V9" s="103">
        <f t="shared" ref="V9:V43" si="5">U9/T9*100</f>
        <v>100.20269759559142</v>
      </c>
      <c r="W9" s="103">
        <f>VLOOKUP(A9,'Хорол бевз'!$A$6:$F$39,6,0)</f>
        <v>969986.55</v>
      </c>
      <c r="X9" s="103">
        <f>VLOOKUP(A9,'Хорол бевз'!$A$6:$G$39,7,0)</f>
        <v>952946.85</v>
      </c>
      <c r="Y9" s="103">
        <f t="shared" ref="Y9:Y45" si="6">X9/W9*100</f>
        <v>98.243305538618031</v>
      </c>
      <c r="Z9" s="103">
        <f t="shared" ref="Z9:Z48" si="7">X9-W9</f>
        <v>-17039.70000000007</v>
      </c>
      <c r="AA9" s="103">
        <f t="shared" ref="AA9:AA48" si="8">X9/$X$8*100</f>
        <v>99.814409211542426</v>
      </c>
      <c r="AB9" s="103">
        <f t="shared" ref="AB9:AB48" si="9">X9-U9</f>
        <v>96285.190000000061</v>
      </c>
      <c r="AC9" s="103">
        <f>AC10+AC14+AC30+AC41</f>
        <v>488031.34</v>
      </c>
      <c r="AD9" s="103">
        <f>AD10+AD14+AD30+AD41</f>
        <v>466214.26</v>
      </c>
      <c r="AE9" s="103">
        <f t="shared" ref="AE9:AE46" si="10">AD9/AC9*100</f>
        <v>95.529573981867628</v>
      </c>
      <c r="AF9" s="103">
        <f>VLOOKUP(A9,'Ольга весь'!$B$61:$F$93,5,0)</f>
        <v>525906.56999999995</v>
      </c>
      <c r="AG9" s="103">
        <f>VLOOKUP(A9,'Ольга весь'!$B$61:$G$93,6,0)</f>
        <v>505353.39</v>
      </c>
      <c r="AH9" s="103">
        <f t="shared" ref="AH9:AH46" si="11">AG9/AF9*100</f>
        <v>96.091857152497653</v>
      </c>
      <c r="AI9" s="103">
        <f t="shared" ref="AI9:AI48" si="12">AG9-AF9</f>
        <v>-20553.179999999935</v>
      </c>
      <c r="AJ9" s="103">
        <f t="shared" ref="AJ9:AJ48" si="13">AG9/$AG$8*100</f>
        <v>100.14419002025996</v>
      </c>
      <c r="AK9" s="103">
        <f t="shared" ref="AK9:AK48" si="14">AG9-AD9</f>
        <v>39139.130000000005</v>
      </c>
    </row>
    <row r="10" spans="1:37" ht="48">
      <c r="A10" s="112" t="s">
        <v>103</v>
      </c>
      <c r="B10" s="94">
        <v>116756.95</v>
      </c>
      <c r="C10" s="94">
        <v>116756.95</v>
      </c>
      <c r="D10" s="94">
        <v>100</v>
      </c>
      <c r="E10" s="94">
        <v>126610.43</v>
      </c>
      <c r="F10" s="94">
        <v>126610.43</v>
      </c>
      <c r="G10" s="94">
        <v>100</v>
      </c>
      <c r="H10" s="94">
        <v>0</v>
      </c>
      <c r="I10" s="94">
        <v>26.74</v>
      </c>
      <c r="J10" s="94">
        <v>9853.48</v>
      </c>
      <c r="K10" s="103">
        <f>VLOOKUP(A10,'Кавал безв'!$A$7:$B$41,2,0)</f>
        <v>233822.6</v>
      </c>
      <c r="L10" s="103">
        <f>VLOOKUP(A10,'Кавал безв'!$A$7:$C$40,3,0)</f>
        <v>251559.36</v>
      </c>
      <c r="M10" s="103">
        <f t="shared" si="0"/>
        <v>107.58556273003551</v>
      </c>
      <c r="N10" s="103">
        <f>VLOOKUP(A10,'Кавал безв'!$A$7:$F$40,6,0)</f>
        <v>404673.41</v>
      </c>
      <c r="O10" s="103">
        <f>VLOOKUP(A10,'Кавал безв'!$A$7:$G$40,7,0)</f>
        <v>404673.41</v>
      </c>
      <c r="P10" s="103">
        <f t="shared" si="1"/>
        <v>100</v>
      </c>
      <c r="Q10" s="103">
        <f t="shared" si="2"/>
        <v>0</v>
      </c>
      <c r="R10" s="103">
        <f t="shared" si="3"/>
        <v>39.67413911069108</v>
      </c>
      <c r="S10" s="103">
        <f t="shared" si="4"/>
        <v>153114.04999999999</v>
      </c>
      <c r="T10" s="103">
        <f>VLOOKUP(A10,'Хорол бевз'!$A$6:$B$39,2,0)</f>
        <v>233028.92</v>
      </c>
      <c r="U10" s="103">
        <f>VLOOKUP(A10,'Хорол бевз'!$A$6:$C$39,3,0)</f>
        <v>239281.62</v>
      </c>
      <c r="V10" s="103">
        <f t="shared" si="5"/>
        <v>102.68322918889208</v>
      </c>
      <c r="W10" s="103">
        <f>VLOOKUP(A10,'Хорол бевз'!$A$6:$F$39,6,0)</f>
        <v>267335.21999999997</v>
      </c>
      <c r="X10" s="103">
        <f>VLOOKUP(A10,'Хорол бевз'!$A$6:$G$39,7,0)</f>
        <v>267335.21999999997</v>
      </c>
      <c r="Y10" s="103">
        <f t="shared" si="6"/>
        <v>100</v>
      </c>
      <c r="Z10" s="103">
        <f t="shared" si="7"/>
        <v>0</v>
      </c>
      <c r="AA10" s="103">
        <f t="shared" si="8"/>
        <v>28.001464138044764</v>
      </c>
      <c r="AB10" s="103">
        <f t="shared" si="9"/>
        <v>28053.599999999977</v>
      </c>
      <c r="AC10" s="103">
        <f>VLOOKUP(A10,'Ольга весь'!$B$61:$C$93,2,0)</f>
        <v>139649.88</v>
      </c>
      <c r="AD10" s="103">
        <f>VLOOKUP(A10,'Ольга весь'!$B$61:$D$93,3,0)</f>
        <v>139649.88</v>
      </c>
      <c r="AE10" s="103">
        <f t="shared" si="10"/>
        <v>100</v>
      </c>
      <c r="AF10" s="103">
        <f>VLOOKUP(A10,'Ольга весь'!$B$61:$F$93,5,0)</f>
        <v>157985.01</v>
      </c>
      <c r="AG10" s="103">
        <f>VLOOKUP(A10,'Ольга весь'!$B$61:$G$93,6,0)</f>
        <v>157985.01</v>
      </c>
      <c r="AH10" s="103">
        <f t="shared" si="11"/>
        <v>100</v>
      </c>
      <c r="AI10" s="103">
        <f t="shared" si="12"/>
        <v>0</v>
      </c>
      <c r="AJ10" s="103">
        <f t="shared" si="13"/>
        <v>31.307360700187786</v>
      </c>
      <c r="AK10" s="103">
        <f t="shared" si="14"/>
        <v>18335.130000000005</v>
      </c>
    </row>
    <row r="11" spans="1:37" ht="24">
      <c r="A11" s="113" t="s">
        <v>72</v>
      </c>
      <c r="B11" s="95">
        <v>86767.41</v>
      </c>
      <c r="C11" s="95">
        <v>86767.41</v>
      </c>
      <c r="D11" s="94">
        <v>100</v>
      </c>
      <c r="E11" s="95">
        <v>102731.03</v>
      </c>
      <c r="F11" s="95">
        <v>102731.03</v>
      </c>
      <c r="G11" s="95">
        <v>100</v>
      </c>
      <c r="H11" s="95">
        <v>0</v>
      </c>
      <c r="I11" s="95">
        <v>21.7</v>
      </c>
      <c r="J11" s="95">
        <v>15963.62</v>
      </c>
      <c r="K11" s="104">
        <f>VLOOKUP(A11,'Кавал безв'!$A$7:$B$41,2,0)</f>
        <v>211716.12</v>
      </c>
      <c r="L11" s="104">
        <f>VLOOKUP(A11,'Кавал безв'!$A$7:$C$40,3,0)</f>
        <v>211716.12</v>
      </c>
      <c r="M11" s="104">
        <f t="shared" si="0"/>
        <v>100</v>
      </c>
      <c r="N11" s="104">
        <f>VLOOKUP(A11,'Кавал безв'!$A$7:$F$40,6,0)</f>
        <v>306347.86</v>
      </c>
      <c r="O11" s="104">
        <f>VLOOKUP(A11,'Кавал безв'!$A$7:$G$40,7,0)</f>
        <v>306347.86</v>
      </c>
      <c r="P11" s="104">
        <f t="shared" si="1"/>
        <v>100</v>
      </c>
      <c r="Q11" s="104">
        <f t="shared" si="2"/>
        <v>0</v>
      </c>
      <c r="R11" s="104">
        <f t="shared" si="3"/>
        <v>30.034312395031137</v>
      </c>
      <c r="S11" s="104">
        <f t="shared" si="4"/>
        <v>94631.739999999991</v>
      </c>
      <c r="T11" s="104">
        <f>VLOOKUP(A11,'Хорол бевз'!$A$6:$B$39,2,0)</f>
        <v>178438.82</v>
      </c>
      <c r="U11" s="104">
        <f>VLOOKUP(A11,'Хорол бевз'!$A$6:$C$39,3,0)</f>
        <v>178438.82</v>
      </c>
      <c r="V11" s="104">
        <f t="shared" si="5"/>
        <v>100</v>
      </c>
      <c r="W11" s="104">
        <f>VLOOKUP(A11,'Хорол бевз'!$A$6:$F$39,6,0)</f>
        <v>168023.75</v>
      </c>
      <c r="X11" s="104">
        <f>VLOOKUP(A11,'Хорол бевз'!$A$6:$G$39,7,0)</f>
        <v>168023.75</v>
      </c>
      <c r="Y11" s="104">
        <f t="shared" si="6"/>
        <v>100</v>
      </c>
      <c r="Z11" s="104">
        <f t="shared" si="7"/>
        <v>0</v>
      </c>
      <c r="AA11" s="104">
        <f t="shared" si="8"/>
        <v>17.599293538519913</v>
      </c>
      <c r="AB11" s="104">
        <f t="shared" si="9"/>
        <v>-10415.070000000007</v>
      </c>
      <c r="AC11" s="104">
        <f>VLOOKUP(A11,'Ольга весь'!$B$61:$C$93,2,0)</f>
        <v>131258.69</v>
      </c>
      <c r="AD11" s="104">
        <f>VLOOKUP(A11,'Ольга весь'!$B$61:$D$93,3,0)</f>
        <v>131258.69</v>
      </c>
      <c r="AE11" s="104">
        <f t="shared" si="10"/>
        <v>100</v>
      </c>
      <c r="AF11" s="104">
        <f>VLOOKUP(A11,'Ольга весь'!$B$61:$F$93,5,0)</f>
        <v>98719.46</v>
      </c>
      <c r="AG11" s="104">
        <f>VLOOKUP(A11,'Ольга весь'!$B$61:$G$93,6,0)</f>
        <v>98719.46</v>
      </c>
      <c r="AH11" s="104">
        <f t="shared" si="11"/>
        <v>100</v>
      </c>
      <c r="AI11" s="104">
        <f t="shared" si="12"/>
        <v>0</v>
      </c>
      <c r="AJ11" s="104">
        <f t="shared" si="13"/>
        <v>19.5629050018591</v>
      </c>
      <c r="AK11" s="104">
        <f t="shared" si="14"/>
        <v>-32539.229999999996</v>
      </c>
    </row>
    <row r="12" spans="1:37" ht="36">
      <c r="A12" s="113" t="s">
        <v>73</v>
      </c>
      <c r="B12" s="95">
        <v>1549.8</v>
      </c>
      <c r="C12" s="95">
        <v>1549.8</v>
      </c>
      <c r="D12" s="94">
        <v>100</v>
      </c>
      <c r="E12" s="95">
        <v>22040.400000000001</v>
      </c>
      <c r="F12" s="95">
        <v>22040.400000000001</v>
      </c>
      <c r="G12" s="95">
        <v>100</v>
      </c>
      <c r="H12" s="95">
        <v>0</v>
      </c>
      <c r="I12" s="95">
        <v>4.6500000000000004</v>
      </c>
      <c r="J12" s="95">
        <v>20490.599999999999</v>
      </c>
      <c r="K12" s="104">
        <f>VLOOKUP(A12,'Кавал безв'!$A$7:$B$41,2,0)</f>
        <v>19611.8</v>
      </c>
      <c r="L12" s="104">
        <f>VLOOKUP(A12,'Кавал безв'!$A$7:$C$40,3,0)</f>
        <v>37348.559999999998</v>
      </c>
      <c r="M12" s="104">
        <f t="shared" si="0"/>
        <v>190.43922536432149</v>
      </c>
      <c r="N12" s="104">
        <f>VLOOKUP(A12,'Кавал безв'!$A$7:$F$40,6,0)</f>
        <v>57322.559999999998</v>
      </c>
      <c r="O12" s="104">
        <f>VLOOKUP(A12,'Кавал безв'!$A$7:$G$40,7,0)</f>
        <v>57322.559999999998</v>
      </c>
      <c r="P12" s="104">
        <f t="shared" si="1"/>
        <v>100</v>
      </c>
      <c r="Q12" s="104">
        <f t="shared" si="2"/>
        <v>0</v>
      </c>
      <c r="R12" s="104">
        <f t="shared" si="3"/>
        <v>5.6198978322320121</v>
      </c>
      <c r="S12" s="104">
        <f t="shared" si="4"/>
        <v>19974</v>
      </c>
      <c r="T12" s="104">
        <f>VLOOKUP(A12,'Хорол бевз'!$A$6:$B$39,2,0)</f>
        <v>4695.1000000000004</v>
      </c>
      <c r="U12" s="104">
        <f>VLOOKUP(A12,'Хорол бевз'!$A$6:$C$39,3,0)</f>
        <v>4695.1000000000004</v>
      </c>
      <c r="V12" s="104">
        <f t="shared" si="5"/>
        <v>100</v>
      </c>
      <c r="W12" s="104">
        <f>VLOOKUP(A12,'Хорол бевз'!$A$6:$F$39,6,0)</f>
        <v>36183.47</v>
      </c>
      <c r="X12" s="104">
        <f>VLOOKUP(A12,'Хорол бевз'!$A$6:$G$39,7,0)</f>
        <v>36183.47</v>
      </c>
      <c r="Y12" s="104">
        <f t="shared" si="6"/>
        <v>100</v>
      </c>
      <c r="Z12" s="104">
        <f t="shared" si="7"/>
        <v>0</v>
      </c>
      <c r="AA12" s="104">
        <f t="shared" si="8"/>
        <v>3.7899612987582354</v>
      </c>
      <c r="AB12" s="104">
        <f t="shared" si="9"/>
        <v>31488.370000000003</v>
      </c>
      <c r="AC12" s="104">
        <f>VLOOKUP(A12,'Ольга весь'!$B$61:$C$93,2,0)</f>
        <v>5768.57</v>
      </c>
      <c r="AD12" s="104">
        <f>VLOOKUP(A12,'Ольга весь'!$B$61:$D$93,3,0)</f>
        <v>5768.57</v>
      </c>
      <c r="AE12" s="104">
        <f t="shared" si="10"/>
        <v>100</v>
      </c>
      <c r="AF12" s="104">
        <f>VLOOKUP(A12,'Ольга весь'!$B$61:$F$93,5,0)</f>
        <v>43398.55</v>
      </c>
      <c r="AG12" s="104">
        <f>VLOOKUP(A12,'Ольга весь'!$B$61:$G$93,6,0)</f>
        <v>43398.55</v>
      </c>
      <c r="AH12" s="104">
        <f t="shared" si="11"/>
        <v>100</v>
      </c>
      <c r="AI12" s="104">
        <f t="shared" si="12"/>
        <v>0</v>
      </c>
      <c r="AJ12" s="104">
        <f t="shared" si="13"/>
        <v>8.6001454107268458</v>
      </c>
      <c r="AK12" s="104">
        <f t="shared" si="14"/>
        <v>37629.980000000003</v>
      </c>
    </row>
    <row r="13" spans="1:37" ht="24">
      <c r="A13" s="113" t="s">
        <v>74</v>
      </c>
      <c r="B13" s="95">
        <v>28439.74</v>
      </c>
      <c r="C13" s="95">
        <v>28439.74</v>
      </c>
      <c r="D13" s="95">
        <v>100</v>
      </c>
      <c r="E13" s="95">
        <v>1839</v>
      </c>
      <c r="F13" s="95">
        <v>1839</v>
      </c>
      <c r="G13" s="95">
        <v>100</v>
      </c>
      <c r="H13" s="95">
        <v>0</v>
      </c>
      <c r="I13" s="95">
        <v>0.39</v>
      </c>
      <c r="J13" s="95">
        <v>289.2</v>
      </c>
      <c r="K13" s="104">
        <f>VLOOKUP(A13,'Кавал безв'!$A$7:$B$41,2,0)</f>
        <v>2494.6799999999998</v>
      </c>
      <c r="L13" s="104">
        <f>VLOOKUP(A13,'Кавал безв'!$A$7:$C$40,3,0)</f>
        <v>2494.6799999999998</v>
      </c>
      <c r="M13" s="104">
        <f t="shared" si="0"/>
        <v>100</v>
      </c>
      <c r="N13" s="104">
        <f>VLOOKUP(A13,'Кавал безв'!$A$7:$F$40,6,0)</f>
        <v>41003</v>
      </c>
      <c r="O13" s="104">
        <f>VLOOKUP(A13,'Кавал безв'!$A$7:$G$40,7,0)</f>
        <v>41003</v>
      </c>
      <c r="P13" s="104">
        <f t="shared" si="1"/>
        <v>100</v>
      </c>
      <c r="Q13" s="104">
        <f t="shared" si="2"/>
        <v>0</v>
      </c>
      <c r="R13" s="104">
        <f t="shared" si="3"/>
        <v>4.0199298638268983</v>
      </c>
      <c r="S13" s="104">
        <f t="shared" si="4"/>
        <v>38508.32</v>
      </c>
      <c r="T13" s="104">
        <f>VLOOKUP(A13,'Хорол бевз'!$A$6:$B$39,2,0)</f>
        <v>49895</v>
      </c>
      <c r="U13" s="104">
        <f>VLOOKUP(A13,'Хорол бевз'!$A$6:$C$39,3,0)</f>
        <v>56147.7</v>
      </c>
      <c r="V13" s="104">
        <f t="shared" si="5"/>
        <v>112.53171660487023</v>
      </c>
      <c r="W13" s="104">
        <f>VLOOKUP(A13,'Хорол бевз'!$A$6:$F$39,6,0)</f>
        <v>63128</v>
      </c>
      <c r="X13" s="104">
        <f>VLOOKUP(A13,'Хорол бевз'!$A$6:$G$39,7,0)</f>
        <v>63128</v>
      </c>
      <c r="Y13" s="104">
        <f t="shared" si="6"/>
        <v>100</v>
      </c>
      <c r="Z13" s="104">
        <f t="shared" si="7"/>
        <v>0</v>
      </c>
      <c r="AA13" s="104">
        <f t="shared" si="8"/>
        <v>6.6122093007666178</v>
      </c>
      <c r="AB13" s="104">
        <f t="shared" si="9"/>
        <v>6980.3000000000029</v>
      </c>
      <c r="AC13" s="104">
        <f>VLOOKUP(A13,'Ольга весь'!$B$61:$C$93,2,0)</f>
        <v>2622.62</v>
      </c>
      <c r="AD13" s="104">
        <f>VLOOKUP(A13,'Ольга весь'!$B$61:$D$93,3,0)</f>
        <v>2622.62</v>
      </c>
      <c r="AE13" s="104">
        <f t="shared" si="10"/>
        <v>100</v>
      </c>
      <c r="AF13" s="104">
        <f>VLOOKUP(A13,'Ольга весь'!$B$61:$F$93,5,0)</f>
        <v>15867</v>
      </c>
      <c r="AG13" s="104">
        <f>VLOOKUP(A13,'Ольга весь'!$B$61:$G$93,6,0)</f>
        <v>15867</v>
      </c>
      <c r="AH13" s="104">
        <f t="shared" si="11"/>
        <v>100</v>
      </c>
      <c r="AI13" s="104">
        <f t="shared" si="12"/>
        <v>0</v>
      </c>
      <c r="AJ13" s="104">
        <f t="shared" si="13"/>
        <v>3.1443102876018396</v>
      </c>
      <c r="AK13" s="104">
        <f t="shared" si="14"/>
        <v>13244.380000000001</v>
      </c>
    </row>
    <row r="14" spans="1:37" ht="60">
      <c r="A14" s="114" t="s">
        <v>75</v>
      </c>
      <c r="B14" s="94">
        <v>72066.73</v>
      </c>
      <c r="C14" s="94">
        <v>72066.73</v>
      </c>
      <c r="D14" s="94">
        <v>100</v>
      </c>
      <c r="E14" s="94">
        <v>70923.600000000006</v>
      </c>
      <c r="F14" s="94">
        <v>67676.460000000006</v>
      </c>
      <c r="G14" s="94">
        <v>95.42</v>
      </c>
      <c r="H14" s="94">
        <v>-3247.14</v>
      </c>
      <c r="I14" s="94">
        <v>14.29</v>
      </c>
      <c r="J14" s="94">
        <v>-4390.2700000000004</v>
      </c>
      <c r="K14" s="103">
        <f>VLOOKUP(A14,'Кавал безв'!$A$7:$B$41,2,0)</f>
        <v>77982.429999999993</v>
      </c>
      <c r="L14" s="103">
        <f>VLOOKUP(A14,'Кавал безв'!$A$7:$C$40,3,0)</f>
        <v>71178.31</v>
      </c>
      <c r="M14" s="103">
        <f t="shared" si="0"/>
        <v>91.274803824399939</v>
      </c>
      <c r="N14" s="103">
        <f>VLOOKUP(A14,'Кавал безв'!$A$7:$F$40,6,0)</f>
        <v>215332.15</v>
      </c>
      <c r="O14" s="103">
        <f>VLOOKUP(A14,'Кавал безв'!$A$7:$G$40,7,0)</f>
        <v>143309.79999999999</v>
      </c>
      <c r="P14" s="103">
        <f t="shared" si="1"/>
        <v>66.552904431595564</v>
      </c>
      <c r="Q14" s="103">
        <f t="shared" si="2"/>
        <v>-72022.350000000006</v>
      </c>
      <c r="R14" s="103">
        <f t="shared" si="3"/>
        <v>14.050077916227105</v>
      </c>
      <c r="S14" s="103">
        <f t="shared" si="4"/>
        <v>72131.489999999991</v>
      </c>
      <c r="T14" s="103">
        <f>VLOOKUP(A14,'Хорол бевз'!$A$6:$B$39,2,0)</f>
        <v>148715</v>
      </c>
      <c r="U14" s="103">
        <f>VLOOKUP(A14,'Хорол бевз'!$A$6:$C$39,3,0)</f>
        <v>146805.82</v>
      </c>
      <c r="V14" s="103">
        <f t="shared" si="5"/>
        <v>98.716215580136506</v>
      </c>
      <c r="W14" s="103">
        <f>VLOOKUP(A14,'Хорол бевз'!$A$6:$F$39,6,0)</f>
        <v>124498.56</v>
      </c>
      <c r="X14" s="103">
        <f>VLOOKUP(A14,'Хорол бевз'!$A$6:$G$39,7,0)</f>
        <v>117687.46</v>
      </c>
      <c r="Y14" s="103">
        <f t="shared" si="6"/>
        <v>94.52917367076374</v>
      </c>
      <c r="Z14" s="103">
        <f t="shared" si="7"/>
        <v>-6811.0999999999913</v>
      </c>
      <c r="AA14" s="103">
        <f t="shared" si="8"/>
        <v>12.326924939735131</v>
      </c>
      <c r="AB14" s="103">
        <f t="shared" si="9"/>
        <v>-29118.36</v>
      </c>
      <c r="AC14" s="103">
        <f>VLOOKUP(A14,'Ольга весь'!$B$61:$C$93,2,0)</f>
        <v>118592.58</v>
      </c>
      <c r="AD14" s="103">
        <f>VLOOKUP(A14,'Ольга весь'!$B$61:$D$93,3,0)</f>
        <v>101682.53</v>
      </c>
      <c r="AE14" s="103">
        <f t="shared" si="10"/>
        <v>85.741055637713586</v>
      </c>
      <c r="AF14" s="103">
        <f>VLOOKUP(A14,'Ольга весь'!$B$61:$F$93,5,0)</f>
        <v>119523.72</v>
      </c>
      <c r="AG14" s="103">
        <f>VLOOKUP(A14,'Ольга весь'!$B$61:$G$93,6,0)</f>
        <v>103981.53</v>
      </c>
      <c r="AH14" s="103">
        <f t="shared" si="11"/>
        <v>86.996564363960559</v>
      </c>
      <c r="AI14" s="103">
        <f t="shared" si="12"/>
        <v>-15542.190000000002</v>
      </c>
      <c r="AJ14" s="103">
        <f t="shared" si="13"/>
        <v>20.605671803086871</v>
      </c>
      <c r="AK14" s="103">
        <f t="shared" si="14"/>
        <v>2299</v>
      </c>
    </row>
    <row r="15" spans="1:37" ht="36">
      <c r="A15" s="113" t="s">
        <v>104</v>
      </c>
      <c r="B15" s="95">
        <v>2356.56</v>
      </c>
      <c r="C15" s="95">
        <v>2356.56</v>
      </c>
      <c r="D15" s="95">
        <v>100</v>
      </c>
      <c r="E15" s="95">
        <v>2538</v>
      </c>
      <c r="F15" s="95">
        <v>2538</v>
      </c>
      <c r="G15" s="95">
        <v>100</v>
      </c>
      <c r="H15" s="95">
        <v>0</v>
      </c>
      <c r="I15" s="95">
        <v>0.54</v>
      </c>
      <c r="J15" s="95">
        <v>181.44</v>
      </c>
      <c r="K15" s="104"/>
      <c r="L15" s="103"/>
      <c r="M15" s="103"/>
      <c r="N15" s="104"/>
      <c r="O15" s="103"/>
      <c r="P15" s="103"/>
      <c r="Q15" s="104"/>
      <c r="R15" s="103"/>
      <c r="S15" s="103"/>
      <c r="T15" s="104">
        <f>VLOOKUP(A15,'Хорол бевз'!$A$6:$B$39,2,0)</f>
        <v>2799.93</v>
      </c>
      <c r="U15" s="104">
        <f>VLOOKUP(A15,'Хорол бевз'!$A$6:$C$39,3,0)</f>
        <v>2799.93</v>
      </c>
      <c r="V15" s="104">
        <f t="shared" si="5"/>
        <v>100</v>
      </c>
      <c r="W15" s="104">
        <f>VLOOKUP(A15,'Хорол бевз'!$A$6:$F$39,6,0)</f>
        <v>2247.2199999999998</v>
      </c>
      <c r="X15" s="104">
        <f>VLOOKUP(A15,'Хорол бевз'!$A$6:$G$39,7,0)</f>
        <v>2247.2199999999998</v>
      </c>
      <c r="Y15" s="104">
        <f t="shared" si="6"/>
        <v>100</v>
      </c>
      <c r="Z15" s="104">
        <f t="shared" si="7"/>
        <v>0</v>
      </c>
      <c r="AA15" s="104">
        <f t="shared" si="8"/>
        <v>0.23538032227963437</v>
      </c>
      <c r="AB15" s="104">
        <f t="shared" si="9"/>
        <v>-552.71</v>
      </c>
      <c r="AC15" s="104">
        <f>VLOOKUP(A15,'Ольга весь'!$B$61:$C$93,2,0)</f>
        <v>1637.3</v>
      </c>
      <c r="AD15" s="104">
        <f>VLOOKUP(A15,'Ольга весь'!$B$61:$D$93,3,0)</f>
        <v>1637.3</v>
      </c>
      <c r="AE15" s="104">
        <f t="shared" si="10"/>
        <v>100</v>
      </c>
      <c r="AF15" s="104"/>
      <c r="AG15" s="104"/>
      <c r="AH15" s="104"/>
      <c r="AI15" s="104">
        <f t="shared" si="12"/>
        <v>0</v>
      </c>
      <c r="AJ15" s="104">
        <f t="shared" si="13"/>
        <v>0</v>
      </c>
      <c r="AK15" s="104">
        <f t="shared" si="14"/>
        <v>-1637.3</v>
      </c>
    </row>
    <row r="16" spans="1:37" ht="48">
      <c r="A16" s="113" t="s">
        <v>105</v>
      </c>
      <c r="B16" s="95"/>
      <c r="C16" s="95"/>
      <c r="D16" s="95"/>
      <c r="E16" s="95">
        <v>1499.4</v>
      </c>
      <c r="F16" s="95">
        <v>338.72</v>
      </c>
      <c r="G16" s="95">
        <v>22.59</v>
      </c>
      <c r="H16" s="95">
        <v>-1160.68</v>
      </c>
      <c r="I16" s="95">
        <v>7.0000000000000007E-2</v>
      </c>
      <c r="J16" s="95">
        <v>338.72</v>
      </c>
      <c r="K16" s="104"/>
      <c r="L16" s="103"/>
      <c r="M16" s="103"/>
      <c r="N16" s="104"/>
      <c r="O16" s="103"/>
      <c r="P16" s="103"/>
      <c r="Q16" s="104"/>
      <c r="R16" s="103"/>
      <c r="S16" s="103"/>
      <c r="T16" s="104"/>
      <c r="U16" s="104"/>
      <c r="V16" s="103"/>
      <c r="W16" s="104"/>
      <c r="X16" s="104"/>
      <c r="Y16" s="103"/>
      <c r="Z16" s="104"/>
      <c r="AA16" s="104">
        <f t="shared" si="8"/>
        <v>0</v>
      </c>
      <c r="AB16" s="104">
        <f t="shared" si="9"/>
        <v>0</v>
      </c>
      <c r="AC16" s="104"/>
      <c r="AD16" s="104"/>
      <c r="AE16" s="104"/>
      <c r="AF16" s="104"/>
      <c r="AG16" s="104"/>
      <c r="AH16" s="104"/>
      <c r="AI16" s="104">
        <f t="shared" si="12"/>
        <v>0</v>
      </c>
      <c r="AJ16" s="104">
        <f t="shared" si="13"/>
        <v>0</v>
      </c>
      <c r="AK16" s="104">
        <f t="shared" si="14"/>
        <v>0</v>
      </c>
    </row>
    <row r="17" spans="1:37" ht="48">
      <c r="A17" s="113" t="s">
        <v>203</v>
      </c>
      <c r="B17" s="95"/>
      <c r="C17" s="95"/>
      <c r="D17" s="95"/>
      <c r="E17" s="95"/>
      <c r="F17" s="95"/>
      <c r="G17" s="95"/>
      <c r="H17" s="95"/>
      <c r="I17" s="95"/>
      <c r="J17" s="95"/>
      <c r="K17" s="104"/>
      <c r="L17" s="103"/>
      <c r="M17" s="103"/>
      <c r="N17" s="104"/>
      <c r="O17" s="103"/>
      <c r="P17" s="103"/>
      <c r="Q17" s="104"/>
      <c r="R17" s="103"/>
      <c r="S17" s="103"/>
      <c r="T17" s="104"/>
      <c r="U17" s="104"/>
      <c r="V17" s="103"/>
      <c r="W17" s="104"/>
      <c r="X17" s="104"/>
      <c r="Y17" s="103"/>
      <c r="Z17" s="104"/>
      <c r="AA17" s="104"/>
      <c r="AB17" s="104"/>
      <c r="AC17" s="104"/>
      <c r="AD17" s="104"/>
      <c r="AE17" s="104"/>
      <c r="AF17" s="104">
        <f>VLOOKUP(A17,'Ольга весь'!$B$61:$F$93,5,0)</f>
        <v>87.29</v>
      </c>
      <c r="AG17" s="104">
        <f>VLOOKUP(A17,'Ольга весь'!$B$61:$G$93,6,0)</f>
        <v>87.28</v>
      </c>
      <c r="AH17" s="104">
        <f t="shared" si="11"/>
        <v>99.988543934013052</v>
      </c>
      <c r="AI17" s="104">
        <f t="shared" si="12"/>
        <v>-1.0000000000005116E-2</v>
      </c>
      <c r="AJ17" s="104">
        <f t="shared" si="13"/>
        <v>1.7295985498322845E-2</v>
      </c>
      <c r="AK17" s="104">
        <f t="shared" si="14"/>
        <v>87.28</v>
      </c>
    </row>
    <row r="18" spans="1:37" ht="24">
      <c r="A18" s="113" t="s">
        <v>106</v>
      </c>
      <c r="B18" s="95">
        <v>16026.95</v>
      </c>
      <c r="C18" s="95">
        <v>16026.95</v>
      </c>
      <c r="D18" s="95">
        <v>100</v>
      </c>
      <c r="E18" s="96"/>
      <c r="F18" s="96"/>
      <c r="G18" s="95"/>
      <c r="H18" s="95"/>
      <c r="I18" s="95"/>
      <c r="J18" s="95">
        <v>-16026.95</v>
      </c>
      <c r="K18" s="104"/>
      <c r="L18" s="104"/>
      <c r="M18" s="104"/>
      <c r="N18" s="104"/>
      <c r="O18" s="104"/>
      <c r="P18" s="104"/>
      <c r="Q18" s="104"/>
      <c r="R18" s="104"/>
      <c r="S18" s="104"/>
      <c r="T18" s="104">
        <f>VLOOKUP(A18,'Хорол бевз'!$A$6:$B$39,2,0)</f>
        <v>16465.36</v>
      </c>
      <c r="U18" s="104">
        <f>VLOOKUP(A18,'Хорол бевз'!$A$6:$C$39,3,0)</f>
        <v>16465.36</v>
      </c>
      <c r="V18" s="104">
        <f t="shared" si="5"/>
        <v>100</v>
      </c>
      <c r="W18" s="104"/>
      <c r="X18" s="104"/>
      <c r="Y18" s="104"/>
      <c r="Z18" s="104"/>
      <c r="AA18" s="104">
        <f t="shared" si="8"/>
        <v>0</v>
      </c>
      <c r="AB18" s="104">
        <f t="shared" si="9"/>
        <v>-16465.36</v>
      </c>
      <c r="AC18" s="104"/>
      <c r="AD18" s="104"/>
      <c r="AE18" s="104"/>
      <c r="AF18" s="104">
        <f>VLOOKUP(A18,'Ольга весь'!$B$61:$F$93,5,0)</f>
        <v>11964</v>
      </c>
      <c r="AG18" s="104">
        <f>VLOOKUP(A18,'Ольга весь'!$B$61:$G$93,6,0)</f>
        <v>11964</v>
      </c>
      <c r="AH18" s="104">
        <f t="shared" si="11"/>
        <v>100</v>
      </c>
      <c r="AI18" s="104">
        <f t="shared" si="12"/>
        <v>0</v>
      </c>
      <c r="AJ18" s="104">
        <f t="shared" si="13"/>
        <v>2.3708658398480122</v>
      </c>
      <c r="AK18" s="104">
        <f t="shared" si="14"/>
        <v>11964</v>
      </c>
    </row>
    <row r="19" spans="1:37" ht="60">
      <c r="A19" s="113" t="s">
        <v>177</v>
      </c>
      <c r="B19" s="95"/>
      <c r="C19" s="95"/>
      <c r="D19" s="95"/>
      <c r="E19" s="96"/>
      <c r="F19" s="96"/>
      <c r="G19" s="95"/>
      <c r="H19" s="95"/>
      <c r="I19" s="95"/>
      <c r="J19" s="95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>
        <f>VLOOKUP(A19,'Ольга весь'!$B$61:$C$93,2,0)</f>
        <v>460.95</v>
      </c>
      <c r="AD19" s="104">
        <f>VLOOKUP(A19,'Ольга весь'!$B$61:$D$93,3,0)</f>
        <v>460.95</v>
      </c>
      <c r="AE19" s="104">
        <f t="shared" si="10"/>
        <v>100</v>
      </c>
      <c r="AF19" s="104"/>
      <c r="AG19" s="104"/>
      <c r="AH19" s="104"/>
      <c r="AI19" s="104">
        <f t="shared" si="12"/>
        <v>0</v>
      </c>
      <c r="AJ19" s="104">
        <f t="shared" si="13"/>
        <v>0</v>
      </c>
      <c r="AK19" s="104">
        <f t="shared" si="14"/>
        <v>-460.95</v>
      </c>
    </row>
    <row r="20" spans="1:37" ht="24">
      <c r="A20" s="113" t="s">
        <v>78</v>
      </c>
      <c r="B20" s="95">
        <v>1273.9100000000001</v>
      </c>
      <c r="C20" s="95">
        <v>1273.9100000000001</v>
      </c>
      <c r="D20" s="95">
        <v>100</v>
      </c>
      <c r="E20" s="96"/>
      <c r="F20" s="96"/>
      <c r="G20" s="95"/>
      <c r="H20" s="95"/>
      <c r="I20" s="95"/>
      <c r="J20" s="95">
        <v>-1273.9100000000001</v>
      </c>
      <c r="K20" s="104">
        <f>VLOOKUP(A20,'Кавал безв'!$A$7:$B$41,2,0)</f>
        <v>102.04</v>
      </c>
      <c r="L20" s="104">
        <f>VLOOKUP(A20,'Кавал безв'!$A$7:$C$40,3,0)</f>
        <v>102.04</v>
      </c>
      <c r="M20" s="104">
        <f t="shared" si="0"/>
        <v>100</v>
      </c>
      <c r="N20" s="104">
        <f>VLOOKUP(A20,'Кавал безв'!$A$7:$F$40,6,0)</f>
        <v>1141.71</v>
      </c>
      <c r="O20" s="104">
        <f>VLOOKUP(A20,'Кавал безв'!$A$7:$G$40,7,0)</f>
        <v>1141.71</v>
      </c>
      <c r="P20" s="104">
        <f t="shared" si="1"/>
        <v>100</v>
      </c>
      <c r="Q20" s="104">
        <f t="shared" si="2"/>
        <v>0</v>
      </c>
      <c r="R20" s="104">
        <f t="shared" si="3"/>
        <v>0.11193312988878396</v>
      </c>
      <c r="S20" s="104">
        <f t="shared" si="4"/>
        <v>1039.67</v>
      </c>
      <c r="T20" s="104">
        <f>VLOOKUP(A20,'Хорол бевз'!$A$6:$B$39,2,0)</f>
        <v>1273.9100000000001</v>
      </c>
      <c r="U20" s="104">
        <f>VLOOKUP(A20,'Хорол бевз'!$A$6:$C$39,3,0)</f>
        <v>1273.9100000000001</v>
      </c>
      <c r="V20" s="104">
        <f t="shared" si="5"/>
        <v>100</v>
      </c>
      <c r="W20" s="104">
        <f>VLOOKUP(A20,'Хорол бевз'!$A$6:$F$39,6,0)</f>
        <v>3860.99</v>
      </c>
      <c r="X20" s="104">
        <f>VLOOKUP(A20,'Хорол бевз'!$A$6:$G$39,7,0)</f>
        <v>3860.99</v>
      </c>
      <c r="Y20" s="104">
        <f t="shared" si="6"/>
        <v>100</v>
      </c>
      <c r="Z20" s="104">
        <f t="shared" si="7"/>
        <v>0</v>
      </c>
      <c r="AA20" s="104">
        <f t="shared" si="8"/>
        <v>0.40441125947546103</v>
      </c>
      <c r="AB20" s="104">
        <f t="shared" si="9"/>
        <v>2587.08</v>
      </c>
      <c r="AC20" s="104">
        <f>VLOOKUP(A20,'Ольга весь'!$B$61:$C$93,2,0)</f>
        <v>5899.48</v>
      </c>
      <c r="AD20" s="104">
        <f>VLOOKUP(A20,'Ольга весь'!$B$61:$D$93,3,0)</f>
        <v>4781.0600000000004</v>
      </c>
      <c r="AE20" s="104">
        <f t="shared" si="10"/>
        <v>81.04205794408999</v>
      </c>
      <c r="AF20" s="104">
        <f>VLOOKUP(A20,'Ольга весь'!$B$61:$F$93,5,0)</f>
        <v>1141.71</v>
      </c>
      <c r="AG20" s="104">
        <f>VLOOKUP(A20,'Ольга весь'!$B$61:$G$93,6,0)</f>
        <v>1141.71</v>
      </c>
      <c r="AH20" s="104">
        <f t="shared" si="11"/>
        <v>100</v>
      </c>
      <c r="AI20" s="104">
        <f t="shared" si="12"/>
        <v>0</v>
      </c>
      <c r="AJ20" s="104">
        <f t="shared" si="13"/>
        <v>0.22624884971689019</v>
      </c>
      <c r="AK20" s="104">
        <f t="shared" si="14"/>
        <v>-3639.3500000000004</v>
      </c>
    </row>
    <row r="21" spans="1:37" ht="72">
      <c r="A21" s="113" t="s">
        <v>76</v>
      </c>
      <c r="B21" s="95"/>
      <c r="C21" s="95"/>
      <c r="D21" s="95"/>
      <c r="E21" s="96"/>
      <c r="F21" s="96"/>
      <c r="G21" s="95"/>
      <c r="H21" s="95"/>
      <c r="I21" s="95"/>
      <c r="J21" s="95"/>
      <c r="K21" s="104">
        <f>VLOOKUP(A21,'Кавал безв'!$A$7:$B$41,2,0)</f>
        <v>802.83</v>
      </c>
      <c r="L21" s="104">
        <f>VLOOKUP(A21,'Кавал безв'!$A$7:$C$40,3,0)</f>
        <v>802.83</v>
      </c>
      <c r="M21" s="104">
        <f t="shared" si="0"/>
        <v>100</v>
      </c>
      <c r="N21" s="104"/>
      <c r="O21" s="104"/>
      <c r="P21" s="104"/>
      <c r="Q21" s="104"/>
      <c r="R21" s="104"/>
      <c r="S21" s="104">
        <f t="shared" si="4"/>
        <v>-802.83</v>
      </c>
      <c r="T21" s="104"/>
      <c r="U21" s="104"/>
      <c r="V21" s="104"/>
      <c r="W21" s="104"/>
      <c r="X21" s="104"/>
      <c r="Y21" s="104"/>
      <c r="Z21" s="104"/>
      <c r="AA21" s="104">
        <f t="shared" si="8"/>
        <v>0</v>
      </c>
      <c r="AB21" s="104">
        <f t="shared" si="9"/>
        <v>0</v>
      </c>
      <c r="AC21" s="104">
        <v>1996.81</v>
      </c>
      <c r="AD21" s="104">
        <v>1996.81</v>
      </c>
      <c r="AE21" s="104">
        <f t="shared" si="10"/>
        <v>100</v>
      </c>
      <c r="AF21" s="104"/>
      <c r="AG21" s="104"/>
      <c r="AH21" s="104"/>
      <c r="AI21" s="104">
        <f t="shared" si="12"/>
        <v>0</v>
      </c>
      <c r="AJ21" s="104">
        <f t="shared" si="13"/>
        <v>0</v>
      </c>
      <c r="AK21" s="104">
        <f t="shared" si="14"/>
        <v>-1996.81</v>
      </c>
    </row>
    <row r="22" spans="1:37" ht="72">
      <c r="A22" s="113" t="s">
        <v>77</v>
      </c>
      <c r="B22" s="95"/>
      <c r="C22" s="95"/>
      <c r="D22" s="95"/>
      <c r="E22" s="96"/>
      <c r="F22" s="96"/>
      <c r="G22" s="95"/>
      <c r="H22" s="95"/>
      <c r="I22" s="95"/>
      <c r="J22" s="95"/>
      <c r="K22" s="104">
        <f>VLOOKUP(A22,'Кавал безв'!$A$7:$B$41,2,0)</f>
        <v>1539.45</v>
      </c>
      <c r="L22" s="104">
        <f>VLOOKUP(A22,'Кавал безв'!$A$7:$C$40,3,0)</f>
        <v>1539.45</v>
      </c>
      <c r="M22" s="104">
        <f t="shared" si="0"/>
        <v>100</v>
      </c>
      <c r="N22" s="104"/>
      <c r="O22" s="104"/>
      <c r="P22" s="104"/>
      <c r="Q22" s="104"/>
      <c r="R22" s="104"/>
      <c r="S22" s="104">
        <f t="shared" si="4"/>
        <v>-1539.45</v>
      </c>
      <c r="T22" s="104">
        <v>1212.8</v>
      </c>
      <c r="U22" s="104">
        <v>1212.8</v>
      </c>
      <c r="V22" s="104">
        <f t="shared" si="5"/>
        <v>100</v>
      </c>
      <c r="W22" s="104"/>
      <c r="X22" s="104"/>
      <c r="Y22" s="104"/>
      <c r="Z22" s="104"/>
      <c r="AA22" s="104">
        <f t="shared" si="8"/>
        <v>0</v>
      </c>
      <c r="AB22" s="104">
        <f t="shared" si="9"/>
        <v>-1212.8</v>
      </c>
      <c r="AC22" s="104"/>
      <c r="AD22" s="104"/>
      <c r="AE22" s="104"/>
      <c r="AF22" s="104"/>
      <c r="AG22" s="104"/>
      <c r="AH22" s="104"/>
      <c r="AI22" s="104"/>
      <c r="AJ22" s="104"/>
      <c r="AK22" s="104"/>
    </row>
    <row r="23" spans="1:37" ht="108">
      <c r="A23" s="113" t="s">
        <v>129</v>
      </c>
      <c r="B23" s="95"/>
      <c r="C23" s="95"/>
      <c r="D23" s="95"/>
      <c r="E23" s="96"/>
      <c r="F23" s="96"/>
      <c r="G23" s="95"/>
      <c r="H23" s="95"/>
      <c r="I23" s="95"/>
      <c r="J23" s="95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>
        <f>VLOOKUP(A23,'Хорол бевз'!$A$6:$F$39,6,0)</f>
        <v>1301.55</v>
      </c>
      <c r="X23" s="104">
        <f>VLOOKUP(A23,'Хорол бевз'!$A$6:$G$39,7,0)</f>
        <v>1301.55</v>
      </c>
      <c r="Y23" s="104">
        <f t="shared" si="6"/>
        <v>100</v>
      </c>
      <c r="Z23" s="104">
        <f t="shared" si="7"/>
        <v>0</v>
      </c>
      <c r="AA23" s="104">
        <f t="shared" si="8"/>
        <v>0.13632811138342402</v>
      </c>
      <c r="AB23" s="104">
        <f t="shared" si="9"/>
        <v>1301.55</v>
      </c>
      <c r="AC23" s="104"/>
      <c r="AD23" s="104"/>
      <c r="AE23" s="104"/>
      <c r="AF23" s="104"/>
      <c r="AG23" s="104"/>
      <c r="AH23" s="104"/>
      <c r="AI23" s="104"/>
      <c r="AJ23" s="104"/>
      <c r="AK23" s="104"/>
    </row>
    <row r="24" spans="1:37" ht="48">
      <c r="A24" s="113" t="s">
        <v>130</v>
      </c>
      <c r="B24" s="95"/>
      <c r="C24" s="95"/>
      <c r="D24" s="95"/>
      <c r="E24" s="96"/>
      <c r="F24" s="96"/>
      <c r="G24" s="95"/>
      <c r="H24" s="95"/>
      <c r="I24" s="95"/>
      <c r="J24" s="95"/>
      <c r="K24" s="104"/>
      <c r="L24" s="104"/>
      <c r="M24" s="104"/>
      <c r="N24" s="104"/>
      <c r="O24" s="104"/>
      <c r="P24" s="104"/>
      <c r="Q24" s="104"/>
      <c r="R24" s="104"/>
      <c r="S24" s="104"/>
      <c r="T24" s="104">
        <v>43310.46</v>
      </c>
      <c r="U24" s="104">
        <v>43310.46</v>
      </c>
      <c r="V24" s="104">
        <f t="shared" si="5"/>
        <v>100</v>
      </c>
      <c r="W24" s="104">
        <f>VLOOKUP(A24,'Хорол бевз'!$A$6:$F$39,6,0)</f>
        <v>2005.44</v>
      </c>
      <c r="X24" s="104">
        <f>VLOOKUP(A24,'Хорол бевз'!$A$6:$G$39,7,0)</f>
        <v>2005.44</v>
      </c>
      <c r="Y24" s="104">
        <f t="shared" si="6"/>
        <v>100</v>
      </c>
      <c r="Z24" s="104">
        <f t="shared" si="7"/>
        <v>0</v>
      </c>
      <c r="AA24" s="104">
        <f t="shared" si="8"/>
        <v>0.21005558579599237</v>
      </c>
      <c r="AB24" s="104">
        <f t="shared" si="9"/>
        <v>-41305.019999999997</v>
      </c>
      <c r="AC24" s="104"/>
      <c r="AD24" s="104"/>
      <c r="AE24" s="104"/>
      <c r="AF24" s="104"/>
      <c r="AG24" s="104"/>
      <c r="AH24" s="104"/>
      <c r="AI24" s="104"/>
      <c r="AJ24" s="104"/>
      <c r="AK24" s="104"/>
    </row>
    <row r="25" spans="1:37" ht="36">
      <c r="A25" s="113" t="s">
        <v>79</v>
      </c>
      <c r="B25" s="95"/>
      <c r="C25" s="95"/>
      <c r="D25" s="95"/>
      <c r="E25" s="96"/>
      <c r="F25" s="96"/>
      <c r="G25" s="95"/>
      <c r="H25" s="95"/>
      <c r="I25" s="95"/>
      <c r="J25" s="95"/>
      <c r="K25" s="104">
        <f>VLOOKUP(A25,'Кавал безв'!$A$7:$B$41,2,0)</f>
        <v>6872.92</v>
      </c>
      <c r="L25" s="104">
        <f>VLOOKUP(A25,'Кавал безв'!$A$7:$C$40,3,0)</f>
        <v>6872.92</v>
      </c>
      <c r="M25" s="104">
        <f t="shared" si="0"/>
        <v>100</v>
      </c>
      <c r="N25" s="104">
        <f>VLOOKUP(A25,'Кавал безв'!$A$7:$F$40,6,0)</f>
        <v>7170.74</v>
      </c>
      <c r="O25" s="104">
        <f>VLOOKUP(A25,'Кавал безв'!$A$7:$G$40,7,0)</f>
        <v>7170.74</v>
      </c>
      <c r="P25" s="104">
        <f t="shared" si="1"/>
        <v>100</v>
      </c>
      <c r="Q25" s="104">
        <f t="shared" si="2"/>
        <v>0</v>
      </c>
      <c r="R25" s="104">
        <f t="shared" si="3"/>
        <v>0.70301860526639737</v>
      </c>
      <c r="S25" s="104">
        <f t="shared" si="4"/>
        <v>297.81999999999971</v>
      </c>
      <c r="T25" s="104">
        <f>VLOOKUP(A25,'Хорол бевз'!$A$6:$B$39,2,0)</f>
        <v>8145.13</v>
      </c>
      <c r="U25" s="104">
        <f>VLOOKUP(A25,'Хорол бевз'!$A$6:$C$39,3,0)</f>
        <v>8145.13</v>
      </c>
      <c r="V25" s="104">
        <f t="shared" si="5"/>
        <v>100</v>
      </c>
      <c r="W25" s="104">
        <f>VLOOKUP(A25,'Хорол бевз'!$A$6:$F$39,6,0)</f>
        <v>8103.96</v>
      </c>
      <c r="X25" s="104">
        <f>VLOOKUP(A25,'Хорол бевз'!$A$6:$G$39,7,0)</f>
        <v>8103.96</v>
      </c>
      <c r="Y25" s="104">
        <f t="shared" si="6"/>
        <v>100</v>
      </c>
      <c r="Z25" s="104">
        <f t="shared" si="7"/>
        <v>0</v>
      </c>
      <c r="AA25" s="104">
        <f t="shared" si="8"/>
        <v>0.84883220892536804</v>
      </c>
      <c r="AB25" s="104">
        <f t="shared" si="9"/>
        <v>-41.170000000000073</v>
      </c>
      <c r="AC25" s="104"/>
      <c r="AD25" s="104"/>
      <c r="AE25" s="104"/>
      <c r="AF25" s="104"/>
      <c r="AG25" s="104"/>
      <c r="AH25" s="104"/>
      <c r="AI25" s="104"/>
      <c r="AJ25" s="104"/>
      <c r="AK25" s="104"/>
    </row>
    <row r="26" spans="1:37" ht="108">
      <c r="A26" s="113" t="s">
        <v>131</v>
      </c>
      <c r="B26" s="95"/>
      <c r="C26" s="95"/>
      <c r="D26" s="95"/>
      <c r="E26" s="96"/>
      <c r="F26" s="96"/>
      <c r="G26" s="95"/>
      <c r="H26" s="95"/>
      <c r="I26" s="95"/>
      <c r="J26" s="95"/>
      <c r="K26" s="104"/>
      <c r="L26" s="104"/>
      <c r="M26" s="104"/>
      <c r="N26" s="104"/>
      <c r="O26" s="104"/>
      <c r="P26" s="104"/>
      <c r="Q26" s="104"/>
      <c r="R26" s="104"/>
      <c r="S26" s="104"/>
      <c r="T26" s="104">
        <v>2923.76</v>
      </c>
      <c r="U26" s="104">
        <v>2923.76</v>
      </c>
      <c r="V26" s="104">
        <f t="shared" si="5"/>
        <v>100</v>
      </c>
      <c r="W26" s="104"/>
      <c r="X26" s="104"/>
      <c r="Y26" s="104"/>
      <c r="Z26" s="104"/>
      <c r="AA26" s="104">
        <f t="shared" si="8"/>
        <v>0</v>
      </c>
      <c r="AB26" s="104">
        <f t="shared" si="9"/>
        <v>-2923.76</v>
      </c>
      <c r="AC26" s="104"/>
      <c r="AD26" s="104"/>
      <c r="AE26" s="104"/>
      <c r="AF26" s="104"/>
      <c r="AG26" s="104"/>
      <c r="AH26" s="104"/>
      <c r="AI26" s="104"/>
      <c r="AJ26" s="104"/>
      <c r="AK26" s="104"/>
    </row>
    <row r="27" spans="1:37" ht="36">
      <c r="A27" s="113" t="s">
        <v>80</v>
      </c>
      <c r="B27" s="95"/>
      <c r="C27" s="95"/>
      <c r="D27" s="95"/>
      <c r="E27" s="96"/>
      <c r="F27" s="96"/>
      <c r="G27" s="95"/>
      <c r="H27" s="95"/>
      <c r="I27" s="95"/>
      <c r="J27" s="95"/>
      <c r="K27" s="104"/>
      <c r="L27" s="104"/>
      <c r="M27" s="104"/>
      <c r="N27" s="104">
        <f>VLOOKUP(A27,'Кавал безв'!$A$7:$F$40,6,0)</f>
        <v>45414.67</v>
      </c>
      <c r="O27" s="104">
        <f>VLOOKUP(A27,'Кавал безв'!$A$7:$G$40,7,0)</f>
        <v>40626.879999999997</v>
      </c>
      <c r="P27" s="104">
        <f t="shared" si="1"/>
        <v>89.457613586094524</v>
      </c>
      <c r="Q27" s="104">
        <f t="shared" si="2"/>
        <v>-4787.7900000000009</v>
      </c>
      <c r="R27" s="104">
        <f t="shared" si="3"/>
        <v>3.9830550980687196</v>
      </c>
      <c r="S27" s="104">
        <f t="shared" si="4"/>
        <v>40626.879999999997</v>
      </c>
      <c r="T27" s="104">
        <f>VLOOKUP(A27,'Хорол бевз'!$A$6:$B$39,2,0)</f>
        <v>35852.6</v>
      </c>
      <c r="U27" s="104">
        <f>VLOOKUP(A27,'Хорол бевз'!$A$6:$C$39,3,0)</f>
        <v>35839.47</v>
      </c>
      <c r="V27" s="104">
        <f t="shared" si="5"/>
        <v>99.963377830338672</v>
      </c>
      <c r="W27" s="104"/>
      <c r="X27" s="104"/>
      <c r="Y27" s="104"/>
      <c r="Z27" s="104"/>
      <c r="AA27" s="104">
        <f t="shared" si="8"/>
        <v>0</v>
      </c>
      <c r="AB27" s="104">
        <f t="shared" si="9"/>
        <v>-35839.47</v>
      </c>
      <c r="AC27" s="104">
        <f>VLOOKUP(A27,'Ольга весь'!$B$61:$C$93,2,0)</f>
        <v>19908.12</v>
      </c>
      <c r="AD27" s="104">
        <f>VLOOKUP(A27,'Ольга весь'!$B$61:$D$93,3,0)</f>
        <v>19901.009999999998</v>
      </c>
      <c r="AE27" s="104">
        <f t="shared" si="10"/>
        <v>99.96428592956039</v>
      </c>
      <c r="AF27" s="104">
        <f>VLOOKUP(A27,'Ольга весь'!$B$61:$F$93,5,0)</f>
        <v>19191.400000000001</v>
      </c>
      <c r="AG27" s="104">
        <f>VLOOKUP(A27,'Ольга весь'!$B$61:$G$93,6,0)</f>
        <v>19029.669999999998</v>
      </c>
      <c r="AH27" s="104">
        <f t="shared" si="11"/>
        <v>99.157278781120695</v>
      </c>
      <c r="AI27" s="104">
        <f t="shared" si="12"/>
        <v>-161.7300000000032</v>
      </c>
      <c r="AJ27" s="104">
        <f t="shared" si="13"/>
        <v>3.7710460169325075</v>
      </c>
      <c r="AK27" s="104">
        <f t="shared" si="14"/>
        <v>-871.34000000000015</v>
      </c>
    </row>
    <row r="28" spans="1:37" ht="24">
      <c r="A28" s="113" t="s">
        <v>132</v>
      </c>
      <c r="B28" s="95"/>
      <c r="C28" s="95"/>
      <c r="D28" s="95"/>
      <c r="E28" s="96"/>
      <c r="F28" s="96"/>
      <c r="G28" s="95"/>
      <c r="H28" s="95"/>
      <c r="I28" s="95"/>
      <c r="J28" s="95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>
        <f>VLOOKUP(A28,'Хорол бевз'!$A$6:$F$39,6,0)</f>
        <v>16787.349999999999</v>
      </c>
      <c r="X28" s="104">
        <f>VLOOKUP(A28,'Хорол бевз'!$A$6:$G$39,7,0)</f>
        <v>16787.22</v>
      </c>
      <c r="Y28" s="104">
        <f t="shared" si="6"/>
        <v>99.999225607376999</v>
      </c>
      <c r="Z28" s="104">
        <f t="shared" si="7"/>
        <v>-0.12999999999738066</v>
      </c>
      <c r="AA28" s="104">
        <f t="shared" si="8"/>
        <v>1.7583419753202285</v>
      </c>
      <c r="AB28" s="104">
        <f t="shared" si="9"/>
        <v>16787.22</v>
      </c>
      <c r="AC28" s="104"/>
      <c r="AD28" s="104"/>
      <c r="AE28" s="104"/>
      <c r="AF28" s="104"/>
      <c r="AG28" s="104"/>
      <c r="AH28" s="104"/>
      <c r="AI28" s="104"/>
      <c r="AJ28" s="104"/>
      <c r="AK28" s="104"/>
    </row>
    <row r="29" spans="1:37" ht="24">
      <c r="A29" s="113" t="s">
        <v>81</v>
      </c>
      <c r="B29" s="95">
        <v>52409.31</v>
      </c>
      <c r="C29" s="95">
        <v>52409.31</v>
      </c>
      <c r="D29" s="95">
        <v>100</v>
      </c>
      <c r="E29" s="95">
        <v>66886.2</v>
      </c>
      <c r="F29" s="95">
        <v>64799.74</v>
      </c>
      <c r="G29" s="95">
        <v>96.88</v>
      </c>
      <c r="H29" s="95">
        <v>-2086.46</v>
      </c>
      <c r="I29" s="95">
        <v>13.68</v>
      </c>
      <c r="J29" s="95">
        <v>12390.43</v>
      </c>
      <c r="K29" s="104">
        <f>VLOOKUP(A29,'Кавал безв'!$A$7:$B$41,2,0)</f>
        <v>68665.19</v>
      </c>
      <c r="L29" s="104">
        <f>VLOOKUP(A29,'Кавал безв'!$A$7:$C$40,3,0)</f>
        <v>61861.07</v>
      </c>
      <c r="M29" s="104">
        <f t="shared" si="0"/>
        <v>90.090874284335328</v>
      </c>
      <c r="N29" s="104">
        <f>VLOOKUP(A29,'Кавал безв'!$A$7:$F$40,6,0)</f>
        <v>161605.03</v>
      </c>
      <c r="O29" s="104">
        <f>VLOOKUP(A29,'Кавал безв'!$A$7:$G$40,7,0)</f>
        <v>94370.47</v>
      </c>
      <c r="P29" s="104">
        <f t="shared" si="1"/>
        <v>58.395750429302851</v>
      </c>
      <c r="Q29" s="104">
        <f t="shared" si="2"/>
        <v>-67234.559999999998</v>
      </c>
      <c r="R29" s="104">
        <f t="shared" si="3"/>
        <v>9.2520710830032051</v>
      </c>
      <c r="S29" s="104">
        <f t="shared" si="4"/>
        <v>32509.4</v>
      </c>
      <c r="T29" s="104">
        <f>VLOOKUP(A29,'Хорол бевз'!$A$6:$B$39,2,0)</f>
        <v>36731.050000000003</v>
      </c>
      <c r="U29" s="104">
        <f>VLOOKUP(A29,'Хорол бевз'!$A$6:$C$39,3,0)</f>
        <v>34834.99</v>
      </c>
      <c r="V29" s="104">
        <f t="shared" si="5"/>
        <v>94.837991290747198</v>
      </c>
      <c r="W29" s="104">
        <f>VLOOKUP(A29,'Хорол бевз'!$A$6:$F$39,6,0)</f>
        <v>90192.04</v>
      </c>
      <c r="X29" s="104">
        <f>VLOOKUP(A29,'Хорол бевз'!$A$6:$G$39,7,0)</f>
        <v>83381.06</v>
      </c>
      <c r="Y29" s="104">
        <f t="shared" si="6"/>
        <v>92.448357970392962</v>
      </c>
      <c r="Z29" s="104">
        <f t="shared" si="7"/>
        <v>-6810.9799999999959</v>
      </c>
      <c r="AA29" s="104">
        <f t="shared" si="8"/>
        <v>8.7335733816971768</v>
      </c>
      <c r="AB29" s="104">
        <f t="shared" si="9"/>
        <v>48546.07</v>
      </c>
      <c r="AC29" s="104">
        <v>88689.919999999998</v>
      </c>
      <c r="AD29" s="104">
        <v>72905.399999999994</v>
      </c>
      <c r="AE29" s="104">
        <f t="shared" si="10"/>
        <v>82.202577248913968</v>
      </c>
      <c r="AF29" s="104">
        <v>87139.32</v>
      </c>
      <c r="AG29" s="104">
        <v>71758.880000000005</v>
      </c>
      <c r="AH29" s="104">
        <f t="shared" si="11"/>
        <v>82.34959832140072</v>
      </c>
      <c r="AI29" s="104">
        <f t="shared" si="12"/>
        <v>-15380.440000000002</v>
      </c>
      <c r="AJ29" s="104">
        <f t="shared" si="13"/>
        <v>14.22021709275767</v>
      </c>
      <c r="AK29" s="104">
        <f t="shared" si="14"/>
        <v>-1146.5199999999895</v>
      </c>
    </row>
    <row r="30" spans="1:37" ht="60">
      <c r="A30" s="114" t="s">
        <v>82</v>
      </c>
      <c r="B30" s="94">
        <v>241788.68</v>
      </c>
      <c r="C30" s="94">
        <v>225786.34</v>
      </c>
      <c r="D30" s="94">
        <v>93.38</v>
      </c>
      <c r="E30" s="94">
        <v>277829.61</v>
      </c>
      <c r="F30" s="94">
        <v>266967.77</v>
      </c>
      <c r="G30" s="94">
        <v>96.09</v>
      </c>
      <c r="H30" s="94">
        <v>-10861.84</v>
      </c>
      <c r="I30" s="94">
        <v>56.38</v>
      </c>
      <c r="J30" s="94">
        <v>41181.43</v>
      </c>
      <c r="K30" s="103">
        <f>VLOOKUP(A30,'Кавал безв'!$A$7:$B$41,2,0)</f>
        <v>399675.91</v>
      </c>
      <c r="L30" s="103">
        <f>VLOOKUP(A30,'Кавал безв'!$A$7:$C$40,3,0)</f>
        <v>396743.51</v>
      </c>
      <c r="M30" s="103">
        <f t="shared" si="0"/>
        <v>99.266305542408105</v>
      </c>
      <c r="N30" s="103">
        <f>VLOOKUP(A30,'Кавал безв'!$A$7:$F$40,6,0)</f>
        <v>453110.61</v>
      </c>
      <c r="O30" s="103">
        <f>VLOOKUP(A30,'Кавал безв'!$A$7:$G$40,7,0)</f>
        <v>445243.74</v>
      </c>
      <c r="P30" s="103">
        <f t="shared" si="1"/>
        <v>98.263808035746507</v>
      </c>
      <c r="Q30" s="103">
        <f t="shared" si="2"/>
        <v>-7866.8699999999953</v>
      </c>
      <c r="R30" s="103">
        <f t="shared" si="3"/>
        <v>43.651650052629783</v>
      </c>
      <c r="S30" s="103">
        <f t="shared" si="4"/>
        <v>48500.229999999981</v>
      </c>
      <c r="T30" s="103">
        <f>VLOOKUP(A30,'Хорол бевз'!$A$6:$B$39,2,0)</f>
        <v>452414.11</v>
      </c>
      <c r="U30" s="103">
        <f>VLOOKUP(A30,'Хорол бевз'!$A$6:$C$39,3,0)</f>
        <v>449858.53</v>
      </c>
      <c r="V30" s="103">
        <f t="shared" si="5"/>
        <v>99.435123718842462</v>
      </c>
      <c r="W30" s="103">
        <f>VLOOKUP(A30,'Хорол бевз'!$A$6:$F$39,6,0)</f>
        <v>544462.26</v>
      </c>
      <c r="X30" s="103">
        <f>VLOOKUP(A30,'Хорол бевз'!$A$6:$G$39,7,0)</f>
        <v>536712.14</v>
      </c>
      <c r="Y30" s="103">
        <f t="shared" si="6"/>
        <v>98.57655515003006</v>
      </c>
      <c r="Z30" s="103">
        <f t="shared" si="7"/>
        <v>-7750.1199999999953</v>
      </c>
      <c r="AA30" s="103">
        <f t="shared" si="8"/>
        <v>56.216781839157825</v>
      </c>
      <c r="AB30" s="103">
        <f t="shared" si="9"/>
        <v>86853.609999999986</v>
      </c>
      <c r="AC30" s="103">
        <f>VLOOKUP(A30,'Ольга весь'!$B$61:$C$93,2,0)</f>
        <v>216363.88</v>
      </c>
      <c r="AD30" s="103">
        <f>VLOOKUP(A30,'Ольга весь'!$B$61:$D$93,3,0)</f>
        <v>211488.82</v>
      </c>
      <c r="AE30" s="103">
        <f t="shared" si="10"/>
        <v>97.746823545593656</v>
      </c>
      <c r="AF30" s="103">
        <f>VLOOKUP(A30,'Ольга весь'!$B$61:$F$93,5,0)</f>
        <v>230032.9</v>
      </c>
      <c r="AG30" s="103">
        <f>VLOOKUP(A30,'Ольга весь'!$B$61:$G$93,6,0)</f>
        <v>227071.91</v>
      </c>
      <c r="AH30" s="103">
        <f t="shared" si="11"/>
        <v>98.712797169448379</v>
      </c>
      <c r="AI30" s="103">
        <f t="shared" si="12"/>
        <v>-2960.9899999999907</v>
      </c>
      <c r="AJ30" s="103">
        <f t="shared" si="13"/>
        <v>44.998080458712998</v>
      </c>
      <c r="AK30" s="103">
        <f t="shared" si="14"/>
        <v>15583.089999999997</v>
      </c>
    </row>
    <row r="31" spans="1:37" ht="36">
      <c r="A31" s="113" t="s">
        <v>83</v>
      </c>
      <c r="B31" s="95">
        <v>228112.81</v>
      </c>
      <c r="C31" s="95">
        <v>212617.15</v>
      </c>
      <c r="D31" s="95">
        <v>93.21</v>
      </c>
      <c r="E31" s="95">
        <v>261525.17</v>
      </c>
      <c r="F31" s="95">
        <v>252775.4</v>
      </c>
      <c r="G31" s="95">
        <v>96.65</v>
      </c>
      <c r="H31" s="95">
        <v>-8749.77</v>
      </c>
      <c r="I31" s="95">
        <v>53.38</v>
      </c>
      <c r="J31" s="95">
        <v>40158.25</v>
      </c>
      <c r="K31" s="104">
        <f>VLOOKUP(A31,'Кавал безв'!$A$7:$B$41,2,0)</f>
        <v>363886.94</v>
      </c>
      <c r="L31" s="104">
        <f>VLOOKUP(A31,'Кавал безв'!$A$7:$C$40,3,0)</f>
        <v>363664.19</v>
      </c>
      <c r="M31" s="104">
        <f t="shared" si="0"/>
        <v>99.938785931696259</v>
      </c>
      <c r="N31" s="104">
        <f>VLOOKUP(A31,'Кавал безв'!$A$7:$F$40,6,0)</f>
        <v>425831.7</v>
      </c>
      <c r="O31" s="104">
        <f>VLOOKUP(A31,'Кавал безв'!$A$7:$G$40,7,0)</f>
        <v>421896.19</v>
      </c>
      <c r="P31" s="104">
        <f t="shared" si="1"/>
        <v>99.075806239883036</v>
      </c>
      <c r="Q31" s="104">
        <f t="shared" si="2"/>
        <v>-3935.5100000000093</v>
      </c>
      <c r="R31" s="104">
        <f t="shared" si="3"/>
        <v>41.362658674140604</v>
      </c>
      <c r="S31" s="104">
        <f t="shared" si="4"/>
        <v>58232</v>
      </c>
      <c r="T31" s="104">
        <f>VLOOKUP(A31,'Хорол бевз'!$A$6:$B$39,2,0)</f>
        <v>412043.24</v>
      </c>
      <c r="U31" s="104">
        <f>VLOOKUP(A31,'Хорол бевз'!$A$6:$C$39,3,0)</f>
        <v>410467.83</v>
      </c>
      <c r="V31" s="104">
        <f t="shared" si="5"/>
        <v>99.617659059277372</v>
      </c>
      <c r="W31" s="104">
        <f>VLOOKUP(A31,'Хорол бевз'!$A$6:$F$39,6,0)</f>
        <v>496765.01</v>
      </c>
      <c r="X31" s="104">
        <f>VLOOKUP(A31,'Хорол бевз'!$A$6:$G$39,7,0)</f>
        <v>490828.25</v>
      </c>
      <c r="Y31" s="104">
        <f t="shared" si="6"/>
        <v>98.804915829317366</v>
      </c>
      <c r="Z31" s="104">
        <f t="shared" si="7"/>
        <v>-5936.7600000000093</v>
      </c>
      <c r="AA31" s="104">
        <f t="shared" si="8"/>
        <v>51.410770493742909</v>
      </c>
      <c r="AB31" s="104">
        <f t="shared" si="9"/>
        <v>80360.419999999984</v>
      </c>
      <c r="AC31" s="104">
        <f>VLOOKUP(A31,'Ольга весь'!$B$61:$C$93,2,0)</f>
        <v>192436.8</v>
      </c>
      <c r="AD31" s="104">
        <f>VLOOKUP(A31,'Ольга весь'!$B$61:$D$93,3,0)</f>
        <v>188302.67</v>
      </c>
      <c r="AE31" s="104">
        <f t="shared" si="10"/>
        <v>97.851694686255456</v>
      </c>
      <c r="AF31" s="104">
        <f>VLOOKUP(A31,'Ольга весь'!$B$61:$F$93,5,0)</f>
        <v>217964.07</v>
      </c>
      <c r="AG31" s="104">
        <f>VLOOKUP(A31,'Ольга весь'!$B$61:$G$93,6,0)</f>
        <v>216187.02</v>
      </c>
      <c r="AH31" s="104">
        <f t="shared" si="11"/>
        <v>99.184705075474128</v>
      </c>
      <c r="AI31" s="104">
        <f t="shared" si="12"/>
        <v>-1777.0500000000175</v>
      </c>
      <c r="AJ31" s="104">
        <f t="shared" si="13"/>
        <v>42.841058236086511</v>
      </c>
      <c r="AK31" s="104">
        <f t="shared" si="14"/>
        <v>27884.349999999977</v>
      </c>
    </row>
    <row r="32" spans="1:37" ht="36">
      <c r="A32" s="113" t="s">
        <v>83</v>
      </c>
      <c r="B32" s="95"/>
      <c r="C32" s="95"/>
      <c r="D32" s="95"/>
      <c r="E32" s="95"/>
      <c r="F32" s="95"/>
      <c r="G32" s="95"/>
      <c r="H32" s="95"/>
      <c r="I32" s="95"/>
      <c r="J32" s="95"/>
      <c r="K32" s="104">
        <v>16.28</v>
      </c>
      <c r="L32" s="104">
        <v>0</v>
      </c>
      <c r="M32" s="104">
        <f t="shared" si="0"/>
        <v>0</v>
      </c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</row>
    <row r="33" spans="1:37" ht="108">
      <c r="A33" s="113" t="s">
        <v>84</v>
      </c>
      <c r="B33" s="95">
        <v>1799.82</v>
      </c>
      <c r="C33" s="95">
        <v>1679.64</v>
      </c>
      <c r="D33" s="95">
        <v>93.32</v>
      </c>
      <c r="E33" s="95">
        <v>1989.26</v>
      </c>
      <c r="F33" s="95">
        <v>1523.59</v>
      </c>
      <c r="G33" s="95">
        <v>76.59</v>
      </c>
      <c r="H33" s="95">
        <v>-465.67</v>
      </c>
      <c r="I33" s="95">
        <v>0.32</v>
      </c>
      <c r="J33" s="95">
        <v>-156.05000000000001</v>
      </c>
      <c r="K33" s="104">
        <f>VLOOKUP(A33,'Кавал безв'!$A$7:$B$41,2,0)</f>
        <v>4968.7</v>
      </c>
      <c r="L33" s="104">
        <f>VLOOKUP(A33,'Кавал безв'!$A$7:$C$40,3,0)</f>
        <v>4738.7</v>
      </c>
      <c r="M33" s="104">
        <f t="shared" si="0"/>
        <v>95.371022601485294</v>
      </c>
      <c r="N33" s="104">
        <f>VLOOKUP(A33,'Кавал безв'!$A$7:$F$40,6,0)</f>
        <v>4908.5600000000004</v>
      </c>
      <c r="O33" s="104">
        <f>VLOOKUP(A33,'Кавал безв'!$A$7:$G$40,7,0)</f>
        <v>4908.5600000000004</v>
      </c>
      <c r="P33" s="104">
        <f t="shared" si="1"/>
        <v>100</v>
      </c>
      <c r="Q33" s="104">
        <f t="shared" si="2"/>
        <v>0</v>
      </c>
      <c r="R33" s="104">
        <f t="shared" si="3"/>
        <v>0.48123471288408559</v>
      </c>
      <c r="S33" s="104">
        <f t="shared" si="4"/>
        <v>169.86000000000058</v>
      </c>
      <c r="T33" s="104">
        <f>VLOOKUP(A33,'Хорол бевз'!$A$6:$B$39,2,0)</f>
        <v>4691.4399999999996</v>
      </c>
      <c r="U33" s="104">
        <f>VLOOKUP(A33,'Хорол бевз'!$A$6:$C$39,3,0)</f>
        <v>4028.56</v>
      </c>
      <c r="V33" s="104">
        <f t="shared" si="5"/>
        <v>85.870436369217131</v>
      </c>
      <c r="W33" s="104">
        <f>VLOOKUP(A33,'Хорол бевз'!$A$6:$F$39,6,0)</f>
        <v>4632.8500000000004</v>
      </c>
      <c r="X33" s="104">
        <f>VLOOKUP(A33,'Хорол бевз'!$A$6:$G$39,7,0)</f>
        <v>4079.07</v>
      </c>
      <c r="Y33" s="104">
        <f t="shared" si="6"/>
        <v>88.046666738616622</v>
      </c>
      <c r="Z33" s="104">
        <f t="shared" si="7"/>
        <v>-553.7800000000002</v>
      </c>
      <c r="AA33" s="104">
        <f t="shared" si="8"/>
        <v>0.42725358941322533</v>
      </c>
      <c r="AB33" s="104">
        <f t="shared" si="9"/>
        <v>50.510000000000218</v>
      </c>
      <c r="AC33" s="104">
        <f>VLOOKUP(A33,'Ольга весь'!$B$61:$C$93,2,0)</f>
        <v>1104.33</v>
      </c>
      <c r="AD33" s="104">
        <f>VLOOKUP(A33,'Ольга весь'!$B$61:$D$93,3,0)</f>
        <v>948.91</v>
      </c>
      <c r="AE33" s="104">
        <f t="shared" si="10"/>
        <v>85.926308259306552</v>
      </c>
      <c r="AF33" s="104">
        <f>VLOOKUP(A33,'Ольга весь'!$B$61:$F$93,5,0)</f>
        <v>1068.1300000000001</v>
      </c>
      <c r="AG33" s="104">
        <f>VLOOKUP(A33,'Ольга весь'!$B$61:$G$93,6,0)</f>
        <v>972.22</v>
      </c>
      <c r="AH33" s="104">
        <f t="shared" si="11"/>
        <v>91.020755900498997</v>
      </c>
      <c r="AI33" s="104">
        <f t="shared" si="12"/>
        <v>-95.910000000000082</v>
      </c>
      <c r="AJ33" s="104">
        <f t="shared" si="13"/>
        <v>0.19266158365237671</v>
      </c>
      <c r="AK33" s="104">
        <f t="shared" si="14"/>
        <v>23.310000000000059</v>
      </c>
    </row>
    <row r="34" spans="1:37" ht="84">
      <c r="A34" s="113" t="s">
        <v>85</v>
      </c>
      <c r="B34" s="95"/>
      <c r="C34" s="95"/>
      <c r="D34" s="95"/>
      <c r="E34" s="95"/>
      <c r="F34" s="95"/>
      <c r="G34" s="95"/>
      <c r="H34" s="95"/>
      <c r="I34" s="95"/>
      <c r="J34" s="95"/>
      <c r="K34" s="104">
        <f>VLOOKUP(A34,'Кавал безв'!$A$7:$B$41,2,0)</f>
        <v>12971.65</v>
      </c>
      <c r="L34" s="104">
        <f>VLOOKUP(A34,'Кавал безв'!$A$7:$C$40,3,0)</f>
        <v>12436.04</v>
      </c>
      <c r="M34" s="104">
        <f t="shared" si="0"/>
        <v>95.870918503043185</v>
      </c>
      <c r="N34" s="104"/>
      <c r="O34" s="104"/>
      <c r="P34" s="104"/>
      <c r="Q34" s="104"/>
      <c r="R34" s="104"/>
      <c r="S34" s="104">
        <f t="shared" si="4"/>
        <v>-12436.04</v>
      </c>
      <c r="T34" s="104">
        <f>VLOOKUP(A34,'Хорол бевз'!$A$6:$B$39,2,0)</f>
        <v>16214.57</v>
      </c>
      <c r="U34" s="104">
        <f>VLOOKUP(A34,'Хорол бевз'!$A$6:$C$39,3,0)</f>
        <v>15898.89</v>
      </c>
      <c r="V34" s="104">
        <f t="shared" si="5"/>
        <v>98.053109024784504</v>
      </c>
      <c r="W34" s="104">
        <f>VLOOKUP(A34,'Хорол бевз'!$A$6:$F$39,6,0)</f>
        <v>17888.64</v>
      </c>
      <c r="X34" s="104">
        <f>VLOOKUP(A34,'Хорол бевз'!$A$6:$G$39,7,0)</f>
        <v>17531.189999999999</v>
      </c>
      <c r="Y34" s="104">
        <f t="shared" si="6"/>
        <v>98.001804497155732</v>
      </c>
      <c r="Z34" s="104">
        <f t="shared" si="7"/>
        <v>-357.45000000000073</v>
      </c>
      <c r="AA34" s="104">
        <f t="shared" si="8"/>
        <v>1.83626754485342</v>
      </c>
      <c r="AB34" s="104">
        <f t="shared" si="9"/>
        <v>1632.2999999999993</v>
      </c>
      <c r="AC34" s="104">
        <f>VLOOKUP(A34,'Ольга весь'!$B$61:$C$93,2,0)</f>
        <v>12189.6</v>
      </c>
      <c r="AD34" s="104">
        <f>VLOOKUP(A34,'Ольга весь'!$B$61:$D$93,3,0)</f>
        <v>12189.6</v>
      </c>
      <c r="AE34" s="104">
        <f t="shared" si="10"/>
        <v>100</v>
      </c>
      <c r="AF34" s="104">
        <f>VLOOKUP(A34,'Ольга весь'!$B$61:$F$93,5,0)</f>
        <v>0</v>
      </c>
      <c r="AG34" s="104">
        <f>VLOOKUP(A34,'Ольга весь'!$B$61:$G$93,6,0)</f>
        <v>0</v>
      </c>
      <c r="AH34" s="104"/>
      <c r="AI34" s="104">
        <f t="shared" si="12"/>
        <v>0</v>
      </c>
      <c r="AJ34" s="104">
        <f t="shared" si="13"/>
        <v>0</v>
      </c>
      <c r="AK34" s="104">
        <f t="shared" si="14"/>
        <v>-12189.6</v>
      </c>
    </row>
    <row r="35" spans="1:37" ht="60">
      <c r="A35" s="113" t="s">
        <v>86</v>
      </c>
      <c r="B35" s="95">
        <v>1100.3800000000001</v>
      </c>
      <c r="C35" s="95">
        <v>1100.3800000000001</v>
      </c>
      <c r="D35" s="95">
        <v>100</v>
      </c>
      <c r="E35" s="95">
        <v>1293.51</v>
      </c>
      <c r="F35" s="95">
        <v>1293.51</v>
      </c>
      <c r="G35" s="95">
        <v>100</v>
      </c>
      <c r="H35" s="95">
        <v>0</v>
      </c>
      <c r="I35" s="95">
        <v>0.27</v>
      </c>
      <c r="J35" s="95">
        <v>193.13</v>
      </c>
      <c r="K35" s="104">
        <f>VLOOKUP(A35,'Кавал безв'!$A$7:$B$41,2,0)</f>
        <v>220.08</v>
      </c>
      <c r="L35" s="104">
        <f>VLOOKUP(A35,'Кавал безв'!$A$7:$C$40,3,0)</f>
        <v>220.08</v>
      </c>
      <c r="M35" s="104">
        <f t="shared" si="0"/>
        <v>100</v>
      </c>
      <c r="N35" s="104">
        <v>517.73</v>
      </c>
      <c r="O35" s="104">
        <v>517.73</v>
      </c>
      <c r="P35" s="104">
        <f t="shared" si="1"/>
        <v>100</v>
      </c>
      <c r="Q35" s="104">
        <f t="shared" si="2"/>
        <v>0</v>
      </c>
      <c r="R35" s="104">
        <f t="shared" si="3"/>
        <v>5.0758195458846918E-2</v>
      </c>
      <c r="S35" s="104">
        <f t="shared" si="4"/>
        <v>297.64999999999998</v>
      </c>
      <c r="T35" s="104">
        <f>VLOOKUP(A35,'Хорол бевз'!$A$6:$B$39,2,0)</f>
        <v>733.59</v>
      </c>
      <c r="U35" s="104">
        <f>VLOOKUP(A35,'Хорол бевз'!$A$6:$C$39,3,0)</f>
        <v>733.59</v>
      </c>
      <c r="V35" s="104">
        <f t="shared" si="5"/>
        <v>100</v>
      </c>
      <c r="W35" s="104">
        <f>VLOOKUP(A35,'Хорол бевз'!$A$6:$F$39,6,0)</f>
        <v>862.34</v>
      </c>
      <c r="X35" s="104">
        <f>VLOOKUP(A35,'Хорол бевз'!$A$6:$G$39,7,0)</f>
        <v>862.34</v>
      </c>
      <c r="Y35" s="104">
        <f t="shared" si="6"/>
        <v>100</v>
      </c>
      <c r="Z35" s="104">
        <f t="shared" si="7"/>
        <v>0</v>
      </c>
      <c r="AA35" s="104">
        <f t="shared" si="8"/>
        <v>9.0323985686590502E-2</v>
      </c>
      <c r="AB35" s="104">
        <f t="shared" si="9"/>
        <v>128.75</v>
      </c>
      <c r="AC35" s="104">
        <f>VLOOKUP(A35,'Ольга весь'!$B$61:$C$93,2,0)</f>
        <v>1760.61</v>
      </c>
      <c r="AD35" s="104">
        <f>VLOOKUP(A35,'Ольга весь'!$B$61:$D$93,3,0)</f>
        <v>1760.61</v>
      </c>
      <c r="AE35" s="104">
        <f t="shared" si="10"/>
        <v>100</v>
      </c>
      <c r="AF35" s="104">
        <f>VLOOKUP(A35,'Ольга весь'!$B$61:$F$93,5,0)</f>
        <v>1035.1300000000001</v>
      </c>
      <c r="AG35" s="104">
        <f>VLOOKUP(A35,'Ольга весь'!$B$61:$G$93,6,0)</f>
        <v>1035.1300000000001</v>
      </c>
      <c r="AH35" s="104">
        <f t="shared" si="11"/>
        <v>100</v>
      </c>
      <c r="AI35" s="104">
        <f t="shared" si="12"/>
        <v>0</v>
      </c>
      <c r="AJ35" s="104">
        <f t="shared" si="13"/>
        <v>0.20512824781025357</v>
      </c>
      <c r="AK35" s="104">
        <f t="shared" si="14"/>
        <v>-725.47999999999979</v>
      </c>
    </row>
    <row r="36" spans="1:37" ht="84">
      <c r="A36" s="113" t="s">
        <v>87</v>
      </c>
      <c r="B36" s="95">
        <v>123.47</v>
      </c>
      <c r="C36" s="95">
        <v>123.47</v>
      </c>
      <c r="D36" s="95">
        <v>100</v>
      </c>
      <c r="E36" s="95">
        <v>2.2400000000000002</v>
      </c>
      <c r="F36" s="95">
        <v>2.2400000000000002</v>
      </c>
      <c r="G36" s="95">
        <v>100</v>
      </c>
      <c r="H36" s="95">
        <v>0</v>
      </c>
      <c r="I36" s="95">
        <v>0</v>
      </c>
      <c r="J36" s="95">
        <v>-121.23</v>
      </c>
      <c r="K36" s="104">
        <f>VLOOKUP(A36,'Кавал безв'!$A$7:$B$41,2,0)</f>
        <v>234.92</v>
      </c>
      <c r="L36" s="104">
        <f>VLOOKUP(A36,'Кавал безв'!$A$7:$C$40,3,0)</f>
        <v>234.92</v>
      </c>
      <c r="M36" s="104">
        <f t="shared" si="0"/>
        <v>100</v>
      </c>
      <c r="N36" s="104">
        <f>VLOOKUP(A36,'Кавал безв'!$A$7:$F$40,6,0)</f>
        <v>4.18</v>
      </c>
      <c r="O36" s="104">
        <f>VLOOKUP(A36,'Кавал безв'!$A$7:$G$40,7,0)</f>
        <v>4.18</v>
      </c>
      <c r="P36" s="104">
        <f t="shared" si="1"/>
        <v>100</v>
      </c>
      <c r="Q36" s="104">
        <f t="shared" si="2"/>
        <v>0</v>
      </c>
      <c r="R36" s="104">
        <f t="shared" si="3"/>
        <v>4.0980676610970988E-4</v>
      </c>
      <c r="S36" s="104">
        <f t="shared" si="4"/>
        <v>-230.73999999999998</v>
      </c>
      <c r="T36" s="104">
        <f>VLOOKUP(A36,'Хорол бевз'!$A$6:$B$39,2,0)</f>
        <v>265.94</v>
      </c>
      <c r="U36" s="104">
        <f>VLOOKUP(A36,'Хорол бевз'!$A$6:$C$39,3,0)</f>
        <v>265.94</v>
      </c>
      <c r="V36" s="104">
        <f t="shared" si="5"/>
        <v>100</v>
      </c>
      <c r="W36" s="104">
        <f>VLOOKUP(A36,'Хорол бевз'!$A$6:$F$39,6,0)</f>
        <v>4.74</v>
      </c>
      <c r="X36" s="104">
        <f>VLOOKUP(A36,'Хорол бевз'!$A$6:$G$39,7,0)</f>
        <v>4.74</v>
      </c>
      <c r="Y36" s="104">
        <f t="shared" si="6"/>
        <v>100</v>
      </c>
      <c r="Z36" s="104">
        <f t="shared" si="7"/>
        <v>0</v>
      </c>
      <c r="AA36" s="104">
        <f t="shared" si="8"/>
        <v>4.9648130917554444E-4</v>
      </c>
      <c r="AB36" s="104">
        <f t="shared" si="9"/>
        <v>-261.2</v>
      </c>
      <c r="AC36" s="104">
        <f>VLOOKUP(A36,'Ольга весь'!$B$61:$C$93,2,0)</f>
        <v>94.98</v>
      </c>
      <c r="AD36" s="104">
        <f>VLOOKUP(A36,'Ольга весь'!$B$61:$D$93,3,0)</f>
        <v>94.98</v>
      </c>
      <c r="AE36" s="104">
        <f t="shared" si="10"/>
        <v>100</v>
      </c>
      <c r="AF36" s="104">
        <f>VLOOKUP(A36,'Ольга весь'!$B$61:$F$93,5,0)</f>
        <v>1.77</v>
      </c>
      <c r="AG36" s="104">
        <f>VLOOKUP(A36,'Ольга весь'!$B$61:$G$93,6,0)</f>
        <v>1.77</v>
      </c>
      <c r="AH36" s="104">
        <f t="shared" si="11"/>
        <v>100</v>
      </c>
      <c r="AI36" s="104">
        <f t="shared" si="12"/>
        <v>0</v>
      </c>
      <c r="AJ36" s="104">
        <f t="shared" si="13"/>
        <v>3.5075497630650135E-4</v>
      </c>
      <c r="AK36" s="104">
        <f t="shared" si="14"/>
        <v>-93.210000000000008</v>
      </c>
    </row>
    <row r="37" spans="1:37" ht="84">
      <c r="A37" s="113" t="s">
        <v>88</v>
      </c>
      <c r="B37" s="95">
        <v>7211.4</v>
      </c>
      <c r="C37" s="95">
        <v>6824.9</v>
      </c>
      <c r="D37" s="95">
        <v>94.64</v>
      </c>
      <c r="E37" s="95">
        <v>9349.15</v>
      </c>
      <c r="F37" s="95">
        <v>7702.75</v>
      </c>
      <c r="G37" s="95">
        <v>82.39</v>
      </c>
      <c r="H37" s="95">
        <v>-1646.4</v>
      </c>
      <c r="I37" s="95">
        <v>1.63</v>
      </c>
      <c r="J37" s="95">
        <v>877.85</v>
      </c>
      <c r="K37" s="104">
        <f>VLOOKUP(A37,'Кавал безв'!$A$7:$B$41,2,0)</f>
        <v>12817.27</v>
      </c>
      <c r="L37" s="104">
        <f>VLOOKUP(A37,'Кавал безв'!$A$7:$C$40,3,0)</f>
        <v>10889.51</v>
      </c>
      <c r="M37" s="104">
        <f t="shared" si="0"/>
        <v>84.959667698347616</v>
      </c>
      <c r="N37" s="104">
        <f>VLOOKUP(A37,'Кавал безв'!$A$7:$F$40,6,0)</f>
        <v>17007.650000000001</v>
      </c>
      <c r="O37" s="104">
        <f>VLOOKUP(A37,'Кавал безв'!$A$7:$G$40,7,0)</f>
        <v>13076.3</v>
      </c>
      <c r="P37" s="104">
        <f t="shared" si="1"/>
        <v>76.884813598586504</v>
      </c>
      <c r="Q37" s="104">
        <f t="shared" si="2"/>
        <v>-3931.3500000000022</v>
      </c>
      <c r="R37" s="104">
        <f t="shared" si="3"/>
        <v>1.2819990946603825</v>
      </c>
      <c r="S37" s="104">
        <f t="shared" si="4"/>
        <v>2186.7899999999991</v>
      </c>
      <c r="T37" s="104">
        <f>VLOOKUP(A37,'Хорол бевз'!$A$6:$B$39,2,0)</f>
        <v>14506.1</v>
      </c>
      <c r="U37" s="104">
        <f>VLOOKUP(A37,'Хорол бевз'!$A$6:$C$39,3,0)</f>
        <v>14504.48</v>
      </c>
      <c r="V37" s="104">
        <f t="shared" si="5"/>
        <v>99.988832284349343</v>
      </c>
      <c r="W37" s="104">
        <f>VLOOKUP(A37,'Хорол бевз'!$A$6:$F$39,6,0)</f>
        <v>20114.400000000001</v>
      </c>
      <c r="X37" s="104">
        <f>VLOOKUP(A37,'Хорол бевз'!$A$6:$G$39,7,0)</f>
        <v>19213.060000000001</v>
      </c>
      <c r="Y37" s="104">
        <f t="shared" si="6"/>
        <v>95.518931710615291</v>
      </c>
      <c r="Z37" s="104">
        <f t="shared" si="7"/>
        <v>-901.34000000000015</v>
      </c>
      <c r="AA37" s="104">
        <f t="shared" si="8"/>
        <v>2.0124314730101869</v>
      </c>
      <c r="AB37" s="104">
        <f t="shared" si="9"/>
        <v>4708.5800000000017</v>
      </c>
      <c r="AC37" s="104">
        <f>VLOOKUP(A37,'Ольга весь'!$B$61:$C$93,2,0)</f>
        <v>4783.8</v>
      </c>
      <c r="AD37" s="104">
        <f>VLOOKUP(A37,'Ольга весь'!$B$61:$D$93,3,0)</f>
        <v>4198.29</v>
      </c>
      <c r="AE37" s="104">
        <f t="shared" si="10"/>
        <v>87.760566913332497</v>
      </c>
      <c r="AF37" s="104">
        <f>VLOOKUP(A37,'Ольга весь'!$B$61:$F$93,5,0)</f>
        <v>5693.3</v>
      </c>
      <c r="AG37" s="104">
        <f>VLOOKUP(A37,'Ольга весь'!$B$61:$G$93,6,0)</f>
        <v>4626.3599999999997</v>
      </c>
      <c r="AH37" s="104">
        <f t="shared" si="11"/>
        <v>81.259726345002008</v>
      </c>
      <c r="AI37" s="104">
        <f t="shared" si="12"/>
        <v>-1066.9400000000005</v>
      </c>
      <c r="AJ37" s="104">
        <f t="shared" si="13"/>
        <v>0.9167902780708167</v>
      </c>
      <c r="AK37" s="104">
        <f t="shared" si="14"/>
        <v>428.06999999999971</v>
      </c>
    </row>
    <row r="38" spans="1:37" ht="36">
      <c r="A38" s="113" t="s">
        <v>89</v>
      </c>
      <c r="B38" s="95">
        <v>1132.22</v>
      </c>
      <c r="C38" s="95">
        <v>1132.22</v>
      </c>
      <c r="D38" s="95">
        <v>100</v>
      </c>
      <c r="E38" s="95">
        <v>1117.97</v>
      </c>
      <c r="F38" s="95">
        <v>1117.97</v>
      </c>
      <c r="G38" s="95">
        <v>100</v>
      </c>
      <c r="H38" s="95">
        <v>0</v>
      </c>
      <c r="I38" s="95">
        <v>0.24</v>
      </c>
      <c r="J38" s="95">
        <v>-14.25</v>
      </c>
      <c r="K38" s="104">
        <f>VLOOKUP(A38,'Кавал безв'!$A$7:$B$41,2,0)</f>
        <v>1702.99</v>
      </c>
      <c r="L38" s="104">
        <f>VLOOKUP(A38,'Кавал безв'!$A$7:$C$40,3,0)</f>
        <v>1702.99</v>
      </c>
      <c r="M38" s="104">
        <f t="shared" si="0"/>
        <v>100</v>
      </c>
      <c r="N38" s="104">
        <f>VLOOKUP(A38,'Кавал безв'!$A$7:$F$40,6,0)</f>
        <v>1681.87</v>
      </c>
      <c r="O38" s="104">
        <f>VLOOKUP(A38,'Кавал безв'!$A$7:$G$40,7,0)</f>
        <v>1681.87</v>
      </c>
      <c r="P38" s="104">
        <f t="shared" si="1"/>
        <v>100</v>
      </c>
      <c r="Q38" s="104">
        <f t="shared" si="2"/>
        <v>0</v>
      </c>
      <c r="R38" s="104">
        <f t="shared" si="3"/>
        <v>0.1648903602193631</v>
      </c>
      <c r="S38" s="104">
        <f t="shared" si="4"/>
        <v>-21.120000000000118</v>
      </c>
      <c r="T38" s="104">
        <f>VLOOKUP(A38,'Хорол бевз'!$A$6:$B$39,2,0)</f>
        <v>1509.63</v>
      </c>
      <c r="U38" s="104">
        <f>VLOOKUP(A38,'Хорол бевз'!$A$6:$C$39,3,0)</f>
        <v>1509.63</v>
      </c>
      <c r="V38" s="104">
        <f t="shared" si="5"/>
        <v>100</v>
      </c>
      <c r="W38" s="104">
        <f>VLOOKUP(A38,'Хорол бевз'!$A$6:$F$39,6,0)</f>
        <v>1490.62</v>
      </c>
      <c r="X38" s="104">
        <f>VLOOKUP(A38,'Хорол бевз'!$A$6:$G$39,7,0)</f>
        <v>1490.62</v>
      </c>
      <c r="Y38" s="104">
        <f t="shared" si="6"/>
        <v>100</v>
      </c>
      <c r="Z38" s="104">
        <f t="shared" si="7"/>
        <v>0</v>
      </c>
      <c r="AA38" s="104">
        <f t="shared" si="8"/>
        <v>0.15613185001756327</v>
      </c>
      <c r="AB38" s="104">
        <f t="shared" si="9"/>
        <v>-19.010000000000218</v>
      </c>
      <c r="AC38" s="104">
        <f>VLOOKUP(A38,'Ольга весь'!$B$61:$C$93,2,0)</f>
        <v>1277.24</v>
      </c>
      <c r="AD38" s="104">
        <f>VLOOKUP(A38,'Ольга весь'!$B$61:$D$93,3,0)</f>
        <v>1277.24</v>
      </c>
      <c r="AE38" s="104">
        <f t="shared" si="10"/>
        <v>100</v>
      </c>
      <c r="AF38" s="104">
        <f>VLOOKUP(A38,'Ольга весь'!$B$61:$F$93,5,0)</f>
        <v>1261.4000000000001</v>
      </c>
      <c r="AG38" s="104">
        <f>VLOOKUP(A38,'Ольга весь'!$B$61:$G$93,6,0)</f>
        <v>1261.4000000000001</v>
      </c>
      <c r="AH38" s="104">
        <f t="shared" si="11"/>
        <v>100</v>
      </c>
      <c r="AI38" s="104">
        <f t="shared" si="12"/>
        <v>0</v>
      </c>
      <c r="AJ38" s="104">
        <f t="shared" si="13"/>
        <v>0.24996741644803439</v>
      </c>
      <c r="AK38" s="104">
        <f t="shared" si="14"/>
        <v>-15.839999999999918</v>
      </c>
    </row>
    <row r="39" spans="1:37" ht="36">
      <c r="A39" s="113" t="s">
        <v>43</v>
      </c>
      <c r="B39" s="95">
        <v>2043.39</v>
      </c>
      <c r="C39" s="95">
        <v>2043.39</v>
      </c>
      <c r="D39" s="95">
        <v>100</v>
      </c>
      <c r="E39" s="95">
        <v>2280.13</v>
      </c>
      <c r="F39" s="95">
        <v>2280.13</v>
      </c>
      <c r="G39" s="95">
        <v>100</v>
      </c>
      <c r="H39" s="95">
        <v>0</v>
      </c>
      <c r="I39" s="95">
        <v>0.48</v>
      </c>
      <c r="J39" s="95">
        <v>236.74</v>
      </c>
      <c r="K39" s="104">
        <f>VLOOKUP(A39,'Кавал безв'!$A$7:$B$41,2,0)</f>
        <v>2503.5</v>
      </c>
      <c r="L39" s="104">
        <f>VLOOKUP(A39,'Кавал безв'!$A$7:$C$40,3,0)</f>
        <v>2503.5</v>
      </c>
      <c r="M39" s="104">
        <f t="shared" si="0"/>
        <v>100</v>
      </c>
      <c r="N39" s="104">
        <f>VLOOKUP(A39,'Кавал безв'!$A$7:$F$40,6,0)</f>
        <v>2796.01</v>
      </c>
      <c r="O39" s="104">
        <f>VLOOKUP(A39,'Кавал безв'!$A$7:$G$40,7,0)</f>
        <v>2796.01</v>
      </c>
      <c r="P39" s="104">
        <f t="shared" si="1"/>
        <v>100</v>
      </c>
      <c r="Q39" s="104">
        <f t="shared" si="2"/>
        <v>0</v>
      </c>
      <c r="R39" s="104">
        <f t="shared" si="3"/>
        <v>0.27412053016995458</v>
      </c>
      <c r="S39" s="104">
        <f t="shared" si="4"/>
        <v>292.51000000000022</v>
      </c>
      <c r="T39" s="104">
        <f>VLOOKUP(A39,'Хорол бевз'!$A$6:$B$39,2,0)</f>
        <v>2096.0300000000002</v>
      </c>
      <c r="U39" s="104">
        <f>VLOOKUP(A39,'Хорол бевз'!$A$6:$C$39,3,0)</f>
        <v>2096.0300000000002</v>
      </c>
      <c r="V39" s="104">
        <f t="shared" si="5"/>
        <v>100</v>
      </c>
      <c r="W39" s="104">
        <f>VLOOKUP(A39,'Хорол бевз'!$A$6:$F$39,6,0)</f>
        <v>2340.75</v>
      </c>
      <c r="X39" s="104">
        <f>VLOOKUP(A39,'Хорол бевз'!$A$6:$G$39,7,0)</f>
        <v>2339.96</v>
      </c>
      <c r="Y39" s="104">
        <f t="shared" si="6"/>
        <v>99.966250133504218</v>
      </c>
      <c r="Z39" s="104">
        <f t="shared" si="7"/>
        <v>-0.78999999999996362</v>
      </c>
      <c r="AA39" s="104">
        <f t="shared" si="8"/>
        <v>0.24509417810514916</v>
      </c>
      <c r="AB39" s="104">
        <f t="shared" si="9"/>
        <v>243.92999999999984</v>
      </c>
      <c r="AC39" s="104">
        <f>VLOOKUP(A39,'Ольга весь'!$B$61:$C$93,2,0)</f>
        <v>2451.33</v>
      </c>
      <c r="AD39" s="104">
        <f>VLOOKUP(A39,'Ольга весь'!$B$61:$D$93,3,0)</f>
        <v>2451.33</v>
      </c>
      <c r="AE39" s="104">
        <f t="shared" si="10"/>
        <v>100</v>
      </c>
      <c r="AF39" s="104">
        <f>VLOOKUP(A39,'Ольга весь'!$B$61:$F$93,5,0)</f>
        <v>2736.92</v>
      </c>
      <c r="AG39" s="104">
        <f>VLOOKUP(A39,'Ольга весь'!$B$61:$G$93,6,0)</f>
        <v>2715.84</v>
      </c>
      <c r="AH39" s="104">
        <f t="shared" si="11"/>
        <v>99.229791152097974</v>
      </c>
      <c r="AI39" s="104">
        <f t="shared" si="12"/>
        <v>-21.079999999999927</v>
      </c>
      <c r="AJ39" s="104">
        <f t="shared" si="13"/>
        <v>0.53818892364533821</v>
      </c>
      <c r="AK39" s="104">
        <f t="shared" si="14"/>
        <v>264.51000000000022</v>
      </c>
    </row>
    <row r="40" spans="1:37" ht="24">
      <c r="A40" s="113" t="s">
        <v>90</v>
      </c>
      <c r="B40" s="95">
        <v>265.19</v>
      </c>
      <c r="C40" s="95">
        <v>265.19</v>
      </c>
      <c r="D40" s="95">
        <v>100</v>
      </c>
      <c r="E40" s="95">
        <v>272.18</v>
      </c>
      <c r="F40" s="95">
        <v>272.18</v>
      </c>
      <c r="G40" s="95">
        <v>100</v>
      </c>
      <c r="H40" s="95">
        <v>0</v>
      </c>
      <c r="I40" s="95">
        <v>0.06</v>
      </c>
      <c r="J40" s="95">
        <v>6.99</v>
      </c>
      <c r="K40" s="104">
        <f>VLOOKUP(A40,'Кавал безв'!$A$7:$B$41,2,0)</f>
        <v>353.58</v>
      </c>
      <c r="L40" s="104">
        <f>VLOOKUP(A40,'Кавал безв'!$A$7:$C$40,3,0)</f>
        <v>353.58</v>
      </c>
      <c r="M40" s="104">
        <f t="shared" si="0"/>
        <v>100</v>
      </c>
      <c r="N40" s="104">
        <f>VLOOKUP(A40,'Кавал безв'!$A$7:$F$40,6,0)</f>
        <v>362.91</v>
      </c>
      <c r="O40" s="104">
        <f>VLOOKUP(A40,'Кавал безв'!$A$7:$G$40,7,0)</f>
        <v>362.91</v>
      </c>
      <c r="P40" s="104">
        <f t="shared" si="1"/>
        <v>100</v>
      </c>
      <c r="Q40" s="104">
        <f t="shared" si="2"/>
        <v>0</v>
      </c>
      <c r="R40" s="104">
        <f t="shared" si="3"/>
        <v>3.5579658729395891E-2</v>
      </c>
      <c r="S40" s="104">
        <f t="shared" si="4"/>
        <v>9.3300000000000409</v>
      </c>
      <c r="T40" s="104">
        <v>353.58</v>
      </c>
      <c r="U40" s="104">
        <v>353.58</v>
      </c>
      <c r="V40" s="104">
        <f t="shared" si="5"/>
        <v>100</v>
      </c>
      <c r="W40" s="104">
        <v>362.91</v>
      </c>
      <c r="X40" s="104">
        <v>362.91</v>
      </c>
      <c r="Y40" s="104">
        <f t="shared" si="6"/>
        <v>100</v>
      </c>
      <c r="Z40" s="104">
        <f t="shared" si="7"/>
        <v>0</v>
      </c>
      <c r="AA40" s="104">
        <f t="shared" si="8"/>
        <v>3.8012243019598491E-2</v>
      </c>
      <c r="AB40" s="104">
        <f t="shared" si="9"/>
        <v>9.3300000000000409</v>
      </c>
      <c r="AC40" s="104">
        <v>265.19</v>
      </c>
      <c r="AD40" s="104">
        <v>265.19</v>
      </c>
      <c r="AE40" s="104">
        <f t="shared" si="10"/>
        <v>100</v>
      </c>
      <c r="AF40" s="104">
        <v>272.18</v>
      </c>
      <c r="AG40" s="104">
        <v>272.18</v>
      </c>
      <c r="AH40" s="104">
        <f t="shared" si="11"/>
        <v>100</v>
      </c>
      <c r="AI40" s="104">
        <f t="shared" si="12"/>
        <v>0</v>
      </c>
      <c r="AJ40" s="104">
        <f t="shared" si="13"/>
        <v>5.3936999689889006E-2</v>
      </c>
      <c r="AK40" s="104">
        <f t="shared" si="14"/>
        <v>6.9900000000000091</v>
      </c>
    </row>
    <row r="41" spans="1:37" ht="24">
      <c r="A41" s="112" t="s">
        <v>44</v>
      </c>
      <c r="B41" s="94">
        <v>12870</v>
      </c>
      <c r="C41" s="94">
        <v>11770.43</v>
      </c>
      <c r="D41" s="94">
        <v>91.46</v>
      </c>
      <c r="E41" s="94">
        <v>15696.35</v>
      </c>
      <c r="F41" s="94">
        <v>12684.27</v>
      </c>
      <c r="G41" s="94">
        <v>80.81</v>
      </c>
      <c r="H41" s="94">
        <v>-3012.08</v>
      </c>
      <c r="I41" s="94">
        <v>2.68</v>
      </c>
      <c r="J41" s="94">
        <v>913.84</v>
      </c>
      <c r="K41" s="103">
        <f>VLOOKUP(A41,'Кавал безв'!$A$7:$B$41,2,0)</f>
        <v>18954</v>
      </c>
      <c r="L41" s="103">
        <f>VLOOKUP(A41,'Кавал безв'!$A$7:$C$40,3,0)</f>
        <v>16210</v>
      </c>
      <c r="M41" s="103">
        <f t="shared" si="0"/>
        <v>85.522844782104045</v>
      </c>
      <c r="N41" s="103">
        <f>VLOOKUP(A41,'Кавал безв'!$A$7:$F$40,6,0)</f>
        <v>29458.880000000001</v>
      </c>
      <c r="O41" s="103">
        <f>VLOOKUP(A41,'Кавал безв'!$A$7:$G$40,7,0)</f>
        <v>27144.73</v>
      </c>
      <c r="P41" s="103">
        <f t="shared" si="1"/>
        <v>92.144473924331123</v>
      </c>
      <c r="Q41" s="103">
        <f t="shared" si="2"/>
        <v>-2314.1500000000015</v>
      </c>
      <c r="R41" s="103">
        <f t="shared" si="3"/>
        <v>2.6612665115361782</v>
      </c>
      <c r="S41" s="103">
        <f t="shared" si="4"/>
        <v>10934.73</v>
      </c>
      <c r="T41" s="103">
        <f>VLOOKUP(A41,'Хорол бевз'!$A$6:$B$39,2,0)</f>
        <v>20770.71</v>
      </c>
      <c r="U41" s="103">
        <f>VLOOKUP(A41,'Хорол бевз'!$A$6:$C$39,3,0)</f>
        <v>20715.689999999999</v>
      </c>
      <c r="V41" s="103">
        <f t="shared" si="5"/>
        <v>99.735107755103215</v>
      </c>
      <c r="W41" s="103">
        <f>VLOOKUP(A41,'Хорол бевз'!$A$6:$F$39,6,0)</f>
        <v>33690.519999999997</v>
      </c>
      <c r="X41" s="103">
        <f>VLOOKUP(A41,'Хорол бевз'!$A$6:$G$39,7,0)</f>
        <v>31212.03</v>
      </c>
      <c r="Y41" s="103">
        <f t="shared" si="6"/>
        <v>92.643360802979601</v>
      </c>
      <c r="Z41" s="103">
        <f t="shared" si="7"/>
        <v>-2478.489999999998</v>
      </c>
      <c r="AA41" s="103">
        <f t="shared" si="8"/>
        <v>3.2692382946047185</v>
      </c>
      <c r="AB41" s="103">
        <f t="shared" si="9"/>
        <v>10496.34</v>
      </c>
      <c r="AC41" s="103">
        <f>VLOOKUP(A41,'Ольга весь'!$B$61:$C$93,2,0)</f>
        <v>13425</v>
      </c>
      <c r="AD41" s="103">
        <f>VLOOKUP(A41,'Ольга весь'!$B$61:$D$93,3,0)</f>
        <v>13393.03</v>
      </c>
      <c r="AE41" s="103">
        <f t="shared" si="10"/>
        <v>99.761862197392929</v>
      </c>
      <c r="AF41" s="103">
        <f>VLOOKUP(A41,'Ольга весь'!$B$61:$F$93,5,0)</f>
        <v>18364.939999999999</v>
      </c>
      <c r="AG41" s="103">
        <f>VLOOKUP(A41,'Ольга весь'!$B$61:$G$93,6,0)</f>
        <v>16314.94</v>
      </c>
      <c r="AH41" s="103">
        <f t="shared" si="11"/>
        <v>88.837426095593017</v>
      </c>
      <c r="AI41" s="103">
        <f t="shared" si="12"/>
        <v>-2049.9999999999982</v>
      </c>
      <c r="AJ41" s="103">
        <f t="shared" si="13"/>
        <v>3.2330770582723116</v>
      </c>
      <c r="AK41" s="103">
        <f t="shared" si="14"/>
        <v>2921.91</v>
      </c>
    </row>
    <row r="42" spans="1:37" ht="96">
      <c r="A42" s="113" t="s">
        <v>91</v>
      </c>
      <c r="B42" s="96"/>
      <c r="C42" s="96"/>
      <c r="D42" s="95"/>
      <c r="E42" s="95">
        <v>178.5</v>
      </c>
      <c r="F42" s="95">
        <v>178.47</v>
      </c>
      <c r="G42" s="95">
        <v>99.98</v>
      </c>
      <c r="H42" s="95">
        <v>-0.03</v>
      </c>
      <c r="I42" s="95">
        <v>0.04</v>
      </c>
      <c r="J42" s="95">
        <v>178.47</v>
      </c>
      <c r="K42" s="104"/>
      <c r="L42" s="104"/>
      <c r="M42" s="104"/>
      <c r="N42" s="104">
        <f>VLOOKUP(A42,'Кавал безв'!$A$7:$F$40,6,0)</f>
        <v>475.99</v>
      </c>
      <c r="O42" s="104">
        <f>VLOOKUP(A42,'Кавал безв'!$A$7:$G$40,7,0)</f>
        <v>475.99</v>
      </c>
      <c r="P42" s="104">
        <f t="shared" si="1"/>
        <v>100</v>
      </c>
      <c r="Q42" s="104">
        <f t="shared" si="2"/>
        <v>0</v>
      </c>
      <c r="R42" s="104">
        <f t="shared" si="3"/>
        <v>4.6666010191521723E-2</v>
      </c>
      <c r="S42" s="104">
        <f t="shared" si="4"/>
        <v>475.99</v>
      </c>
      <c r="T42" s="104"/>
      <c r="U42" s="104"/>
      <c r="V42" s="104"/>
      <c r="W42" s="104">
        <f>VLOOKUP(A42,'Хорол бевз'!$A$6:$F$39,6,0)</f>
        <v>416.49</v>
      </c>
      <c r="X42" s="104">
        <f>VLOOKUP(A42,'Хорол бевз'!$A$6:$G$39,7,0)</f>
        <v>416.49</v>
      </c>
      <c r="Y42" s="104">
        <f t="shared" si="6"/>
        <v>100</v>
      </c>
      <c r="Z42" s="104">
        <f t="shared" si="7"/>
        <v>0</v>
      </c>
      <c r="AA42" s="104">
        <f t="shared" si="8"/>
        <v>4.3624367185342301E-2</v>
      </c>
      <c r="AB42" s="104">
        <f t="shared" si="9"/>
        <v>416.49</v>
      </c>
      <c r="AC42" s="104"/>
      <c r="AD42" s="104"/>
      <c r="AE42" s="104"/>
      <c r="AF42" s="104">
        <v>119</v>
      </c>
      <c r="AG42" s="104">
        <v>119</v>
      </c>
      <c r="AH42" s="104">
        <f t="shared" si="11"/>
        <v>100</v>
      </c>
      <c r="AI42" s="104">
        <f t="shared" si="12"/>
        <v>0</v>
      </c>
      <c r="AJ42" s="104">
        <f t="shared" si="13"/>
        <v>2.3581831740380598E-2</v>
      </c>
      <c r="AK42" s="104">
        <f t="shared" si="14"/>
        <v>119</v>
      </c>
    </row>
    <row r="43" spans="1:37" ht="84">
      <c r="A43" s="113" t="s">
        <v>92</v>
      </c>
      <c r="B43" s="95">
        <v>12870</v>
      </c>
      <c r="C43" s="95">
        <v>11770.43</v>
      </c>
      <c r="D43" s="95">
        <v>91.46</v>
      </c>
      <c r="E43" s="95">
        <v>14274</v>
      </c>
      <c r="F43" s="95">
        <v>11455.95</v>
      </c>
      <c r="G43" s="95">
        <v>80.260000000000005</v>
      </c>
      <c r="H43" s="95">
        <v>-2818.05</v>
      </c>
      <c r="I43" s="95">
        <v>2.42</v>
      </c>
      <c r="J43" s="95">
        <v>-314.48</v>
      </c>
      <c r="K43" s="104">
        <f>VLOOKUP(A43,'Кавал безв'!$A$7:$B$41,2,0)</f>
        <v>18954</v>
      </c>
      <c r="L43" s="104">
        <f>VLOOKUP(A43,'Кавал безв'!$A$7:$C$40,3,0)</f>
        <v>16210</v>
      </c>
      <c r="M43" s="104">
        <f t="shared" si="0"/>
        <v>85.522844782104045</v>
      </c>
      <c r="N43" s="104">
        <f>VLOOKUP(A43,'Кавал безв'!$A$7:$F$40,6,0)</f>
        <v>18532.8</v>
      </c>
      <c r="O43" s="104">
        <f>VLOOKUP(A43,'Кавал безв'!$A$7:$G$40,7,0)</f>
        <v>16218.65</v>
      </c>
      <c r="P43" s="104">
        <f t="shared" si="1"/>
        <v>87.513219804886475</v>
      </c>
      <c r="Q43" s="104">
        <f t="shared" si="2"/>
        <v>-2314.1499999999996</v>
      </c>
      <c r="R43" s="104">
        <f t="shared" si="3"/>
        <v>1.5900747624797238</v>
      </c>
      <c r="S43" s="104">
        <f t="shared" si="4"/>
        <v>8.6499999999996362</v>
      </c>
      <c r="T43" s="104">
        <f>VLOOKUP(A43,'Хорол бевз'!$A$6:$B$39,2,0)</f>
        <v>20770.71</v>
      </c>
      <c r="U43" s="104">
        <f>VLOOKUP(A43,'Хорол бевз'!$A$6:$C$39,3,0)</f>
        <v>20715.689999999999</v>
      </c>
      <c r="V43" s="104">
        <f t="shared" si="5"/>
        <v>99.735107755103215</v>
      </c>
      <c r="W43" s="104">
        <f>VLOOKUP(A43,'Хорол бевз'!$A$6:$F$39,6,0)</f>
        <v>22932</v>
      </c>
      <c r="X43" s="104">
        <f>VLOOKUP(A43,'Хорол бевз'!$A$6:$G$39,7,0)</f>
        <v>20745.900000000001</v>
      </c>
      <c r="Y43" s="104">
        <f t="shared" si="6"/>
        <v>90.467032967032978</v>
      </c>
      <c r="Z43" s="104">
        <f t="shared" si="7"/>
        <v>-2186.0999999999985</v>
      </c>
      <c r="AA43" s="104">
        <f t="shared" si="8"/>
        <v>2.1729855679377486</v>
      </c>
      <c r="AB43" s="104">
        <f t="shared" si="9"/>
        <v>30.210000000002765</v>
      </c>
      <c r="AC43" s="104">
        <v>13425</v>
      </c>
      <c r="AD43" s="104">
        <v>13393.03</v>
      </c>
      <c r="AE43" s="104">
        <f t="shared" si="10"/>
        <v>99.761862197392929</v>
      </c>
      <c r="AF43" s="104">
        <v>15163.2</v>
      </c>
      <c r="AG43" s="104">
        <v>13113.2</v>
      </c>
      <c r="AH43" s="104">
        <f t="shared" si="11"/>
        <v>86.480426295241102</v>
      </c>
      <c r="AI43" s="104">
        <f t="shared" si="12"/>
        <v>-2050</v>
      </c>
      <c r="AJ43" s="104">
        <f t="shared" si="13"/>
        <v>2.5985989577979738</v>
      </c>
      <c r="AK43" s="104">
        <f t="shared" si="14"/>
        <v>-279.82999999999993</v>
      </c>
    </row>
    <row r="44" spans="1:37" ht="36">
      <c r="A44" s="113" t="s">
        <v>108</v>
      </c>
      <c r="B44" s="97"/>
      <c r="C44" s="97"/>
      <c r="D44" s="97"/>
      <c r="E44" s="95">
        <v>1243.8499999999999</v>
      </c>
      <c r="F44" s="95">
        <v>1049.8499999999999</v>
      </c>
      <c r="G44" s="95">
        <v>84.4</v>
      </c>
      <c r="H44" s="95">
        <v>-194</v>
      </c>
      <c r="I44" s="95">
        <v>0.22</v>
      </c>
      <c r="J44" s="95">
        <v>1049.8499999999999</v>
      </c>
      <c r="K44" s="104"/>
      <c r="L44" s="104"/>
      <c r="M44" s="104"/>
      <c r="N44" s="104">
        <v>10450.09</v>
      </c>
      <c r="O44" s="104">
        <v>10450.09</v>
      </c>
      <c r="P44" s="104">
        <f t="shared" si="1"/>
        <v>100</v>
      </c>
      <c r="Q44" s="104">
        <f t="shared" si="2"/>
        <v>0</v>
      </c>
      <c r="R44" s="104">
        <f t="shared" si="3"/>
        <v>1.0245257388649325</v>
      </c>
      <c r="S44" s="104">
        <f t="shared" si="4"/>
        <v>10450.09</v>
      </c>
      <c r="T44" s="104"/>
      <c r="U44" s="104"/>
      <c r="V44" s="104"/>
      <c r="W44" s="104">
        <v>10342.030000000001</v>
      </c>
      <c r="X44" s="104">
        <v>10049.64</v>
      </c>
      <c r="Y44" s="104">
        <f t="shared" si="6"/>
        <v>97.17279876387903</v>
      </c>
      <c r="Z44" s="104">
        <f t="shared" si="7"/>
        <v>-292.39000000000124</v>
      </c>
      <c r="AA44" s="104">
        <f t="shared" si="8"/>
        <v>1.0526283594816281</v>
      </c>
      <c r="AB44" s="104">
        <f t="shared" si="9"/>
        <v>10049.64</v>
      </c>
      <c r="AC44" s="104"/>
      <c r="AD44" s="104"/>
      <c r="AE44" s="104"/>
      <c r="AF44" s="104">
        <v>3082.75</v>
      </c>
      <c r="AG44" s="104">
        <v>3082.75</v>
      </c>
      <c r="AH44" s="104">
        <f t="shared" si="11"/>
        <v>100</v>
      </c>
      <c r="AI44" s="104">
        <f t="shared" si="12"/>
        <v>0</v>
      </c>
      <c r="AJ44" s="104">
        <f t="shared" si="13"/>
        <v>0.61089825040048984</v>
      </c>
      <c r="AK44" s="104">
        <f t="shared" si="14"/>
        <v>3082.75</v>
      </c>
    </row>
    <row r="45" spans="1:37" ht="48">
      <c r="A45" s="112" t="s">
        <v>127</v>
      </c>
      <c r="B45" s="97"/>
      <c r="C45" s="97"/>
      <c r="D45" s="97"/>
      <c r="E45" s="95"/>
      <c r="F45" s="95"/>
      <c r="G45" s="95"/>
      <c r="H45" s="95"/>
      <c r="I45" s="95"/>
      <c r="J45" s="95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3">
        <f>VLOOKUP(A45,'Хорол бевз'!$A$6:$F$39,6,0)</f>
        <v>2108</v>
      </c>
      <c r="X45" s="103">
        <f>VLOOKUP(A45,'Хорол бевз'!$A$6:$G$39,7,0)</f>
        <v>2108</v>
      </c>
      <c r="Y45" s="103">
        <f t="shared" si="6"/>
        <v>100</v>
      </c>
      <c r="Z45" s="103">
        <f t="shared" si="7"/>
        <v>0</v>
      </c>
      <c r="AA45" s="103">
        <f t="shared" si="8"/>
        <v>0.22079801682321679</v>
      </c>
      <c r="AB45" s="103">
        <f t="shared" si="9"/>
        <v>2108</v>
      </c>
      <c r="AC45" s="104"/>
      <c r="AD45" s="104"/>
      <c r="AE45" s="104"/>
      <c r="AF45" s="104"/>
      <c r="AG45" s="104"/>
      <c r="AH45" s="104"/>
      <c r="AI45" s="104"/>
      <c r="AJ45" s="104"/>
      <c r="AK45" s="104"/>
    </row>
    <row r="46" spans="1:37" ht="24">
      <c r="A46" s="112" t="s">
        <v>192</v>
      </c>
      <c r="B46" s="91"/>
      <c r="C46" s="91"/>
      <c r="D46" s="97"/>
      <c r="E46" s="95"/>
      <c r="F46" s="95"/>
      <c r="G46" s="95"/>
      <c r="H46" s="95"/>
      <c r="I46" s="95"/>
      <c r="J46" s="95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3"/>
      <c r="X46" s="103"/>
      <c r="Y46" s="103"/>
      <c r="Z46" s="103"/>
      <c r="AA46" s="103"/>
      <c r="AB46" s="103"/>
      <c r="AC46" s="103">
        <v>150</v>
      </c>
      <c r="AD46" s="103">
        <v>150</v>
      </c>
      <c r="AE46" s="103">
        <f t="shared" si="10"/>
        <v>100</v>
      </c>
      <c r="AF46" s="103">
        <f>VLOOKUP(A46,'Ольга весь'!$B$61:$F$93,5,0)</f>
        <v>145</v>
      </c>
      <c r="AG46" s="103">
        <f>VLOOKUP(A46,'Ольга весь'!$B$61:$G$93,6,0)</f>
        <v>85</v>
      </c>
      <c r="AH46" s="103">
        <f t="shared" si="11"/>
        <v>58.620689655172406</v>
      </c>
      <c r="AI46" s="103">
        <f t="shared" si="12"/>
        <v>-60</v>
      </c>
      <c r="AJ46" s="103">
        <f t="shared" si="13"/>
        <v>1.6844165528843286E-2</v>
      </c>
      <c r="AK46" s="103">
        <f t="shared" si="14"/>
        <v>-65</v>
      </c>
    </row>
    <row r="47" spans="1:37" ht="111" customHeight="1">
      <c r="A47" s="114" t="s">
        <v>94</v>
      </c>
      <c r="B47" s="97"/>
      <c r="C47" s="97"/>
      <c r="D47" s="97"/>
      <c r="E47" s="95"/>
      <c r="F47" s="95"/>
      <c r="G47" s="95"/>
      <c r="H47" s="95"/>
      <c r="I47" s="95"/>
      <c r="J47" s="95"/>
      <c r="K47" s="104"/>
      <c r="L47" s="103">
        <f>VLOOKUP(A47,'Кавал безв'!$A$7:$C$40,3,0)</f>
        <v>143.86000000000001</v>
      </c>
      <c r="M47" s="103"/>
      <c r="N47" s="103"/>
      <c r="O47" s="103"/>
      <c r="P47" s="103"/>
      <c r="Q47" s="103"/>
      <c r="R47" s="103"/>
      <c r="S47" s="103">
        <f t="shared" si="4"/>
        <v>-143.86000000000001</v>
      </c>
      <c r="T47" s="104"/>
      <c r="U47" s="104"/>
      <c r="V47" s="103"/>
      <c r="W47" s="104"/>
      <c r="X47" s="104"/>
      <c r="Y47" s="103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</row>
    <row r="48" spans="1:37" ht="87" customHeight="1">
      <c r="A48" s="112" t="s">
        <v>45</v>
      </c>
      <c r="B48" s="98"/>
      <c r="C48" s="98"/>
      <c r="D48" s="98"/>
      <c r="E48" s="99"/>
      <c r="F48" s="94">
        <v>-427.2</v>
      </c>
      <c r="G48" s="94"/>
      <c r="H48" s="94">
        <v>-427.2</v>
      </c>
      <c r="I48" s="94">
        <v>-0.09</v>
      </c>
      <c r="J48" s="94">
        <v>-427.2</v>
      </c>
      <c r="K48" s="103"/>
      <c r="L48" s="103">
        <f>VLOOKUP(A48,'Кавал безв'!$A$7:$C$40,3,0)</f>
        <v>-194.39</v>
      </c>
      <c r="M48" s="103"/>
      <c r="N48" s="103">
        <f>VLOOKUP(A48,'Кавал безв'!$A$7:$F$40,6,0)</f>
        <v>0</v>
      </c>
      <c r="O48" s="103">
        <f>VLOOKUP(A48,'Кавал безв'!$A$7:$G$40,7,0)</f>
        <v>-378.76</v>
      </c>
      <c r="P48" s="103"/>
      <c r="Q48" s="103">
        <f t="shared" si="2"/>
        <v>-378.76</v>
      </c>
      <c r="R48" s="103">
        <f t="shared" si="3"/>
        <v>-3.7133591084142041E-2</v>
      </c>
      <c r="S48" s="103">
        <f t="shared" si="4"/>
        <v>-184.37</v>
      </c>
      <c r="T48" s="103"/>
      <c r="U48" s="103"/>
      <c r="V48" s="103"/>
      <c r="W48" s="103">
        <f>VLOOKUP(A48,'Хорол бевз'!$A$6:$F$39,6,0)</f>
        <v>0</v>
      </c>
      <c r="X48" s="103">
        <f>VLOOKUP(A48,'Хорол бевз'!$A$6:$G$39,7,0)</f>
        <v>-336.13</v>
      </c>
      <c r="Y48" s="103"/>
      <c r="Z48" s="103">
        <f t="shared" si="7"/>
        <v>-336.13</v>
      </c>
      <c r="AA48" s="103">
        <f t="shared" si="8"/>
        <v>-3.5207228365648893E-2</v>
      </c>
      <c r="AB48" s="103">
        <f t="shared" si="9"/>
        <v>-336.13</v>
      </c>
      <c r="AC48" s="103"/>
      <c r="AD48" s="103"/>
      <c r="AE48" s="103"/>
      <c r="AF48" s="103">
        <f>VLOOKUP(A48,'Ольга весь'!$B$61:$F$93,5,0)</f>
        <v>0</v>
      </c>
      <c r="AG48" s="103">
        <f>VLOOKUP(A48,'Ольга весь'!$B$61:$G$93,6,0)</f>
        <v>-812.62</v>
      </c>
      <c r="AH48" s="103"/>
      <c r="AI48" s="103">
        <f t="shared" si="12"/>
        <v>-812.62</v>
      </c>
      <c r="AJ48" s="103">
        <f t="shared" si="13"/>
        <v>-0.1610341857888074</v>
      </c>
      <c r="AK48" s="103">
        <f t="shared" si="14"/>
        <v>-812.62</v>
      </c>
    </row>
    <row r="49" spans="1:1">
      <c r="A49" s="115"/>
    </row>
  </sheetData>
  <mergeCells count="38">
    <mergeCell ref="AH1:AK1"/>
    <mergeCell ref="A4:A7"/>
    <mergeCell ref="K4:S4"/>
    <mergeCell ref="K5:M5"/>
    <mergeCell ref="N5:R5"/>
    <mergeCell ref="S5:S6"/>
    <mergeCell ref="K6:K7"/>
    <mergeCell ref="L6:M6"/>
    <mergeCell ref="N6:N7"/>
    <mergeCell ref="O6:P6"/>
    <mergeCell ref="B5:D5"/>
    <mergeCell ref="E5:I5"/>
    <mergeCell ref="J5:J6"/>
    <mergeCell ref="B6:B7"/>
    <mergeCell ref="C6:D6"/>
    <mergeCell ref="E6:E7"/>
    <mergeCell ref="F6:G6"/>
    <mergeCell ref="H6:H7"/>
    <mergeCell ref="T4:AB4"/>
    <mergeCell ref="T5:V5"/>
    <mergeCell ref="W5:AA5"/>
    <mergeCell ref="AB5:AB6"/>
    <mergeCell ref="T6:T7"/>
    <mergeCell ref="U6:V6"/>
    <mergeCell ref="W6:W7"/>
    <mergeCell ref="X6:Y6"/>
    <mergeCell ref="Z6:Z7"/>
    <mergeCell ref="Q6:Q7"/>
    <mergeCell ref="B4:J4"/>
    <mergeCell ref="AC4:AK4"/>
    <mergeCell ref="AC5:AE5"/>
    <mergeCell ref="AF5:AJ5"/>
    <mergeCell ref="AK5:AK6"/>
    <mergeCell ref="AC6:AC7"/>
    <mergeCell ref="AD6:AE6"/>
    <mergeCell ref="AF6:AF7"/>
    <mergeCell ref="AG6:AH6"/>
    <mergeCell ref="AI6:AI7"/>
  </mergeCells>
  <pageMargins left="0.31496062992125984" right="0.31496062992125984" top="0.74803149606299213" bottom="0.74803149606299213" header="0.31496062992125984" footer="0.31496062992125984"/>
  <pageSetup paperSize="8" scale="6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workbookViewId="0">
      <selection activeCell="H6" sqref="H6"/>
    </sheetView>
  </sheetViews>
  <sheetFormatPr defaultRowHeight="14.25"/>
  <cols>
    <col min="1" max="1" width="34.625" customWidth="1"/>
  </cols>
  <sheetData>
    <row r="2" spans="1:11">
      <c r="A2" s="22"/>
      <c r="B2" s="126"/>
      <c r="C2" s="126"/>
      <c r="D2" s="126"/>
      <c r="E2" s="126"/>
      <c r="F2" s="127" t="s">
        <v>46</v>
      </c>
      <c r="G2" s="127"/>
      <c r="H2" s="127"/>
      <c r="I2" s="127"/>
      <c r="J2" s="127"/>
      <c r="K2" s="127"/>
    </row>
    <row r="3" spans="1:11">
      <c r="A3" s="128" t="s">
        <v>0</v>
      </c>
      <c r="B3" s="129" t="s">
        <v>1</v>
      </c>
      <c r="C3" s="129"/>
      <c r="D3" s="129"/>
      <c r="E3" s="129"/>
      <c r="F3" s="129" t="s">
        <v>2</v>
      </c>
      <c r="G3" s="129"/>
      <c r="H3" s="129"/>
      <c r="I3" s="129"/>
      <c r="J3" s="129"/>
      <c r="K3" s="126" t="s">
        <v>3</v>
      </c>
    </row>
    <row r="4" spans="1:11">
      <c r="A4" s="128"/>
      <c r="B4" s="128" t="s">
        <v>47</v>
      </c>
      <c r="C4" s="128" t="s">
        <v>5</v>
      </c>
      <c r="D4" s="128"/>
      <c r="E4" s="128" t="s">
        <v>48</v>
      </c>
      <c r="F4" s="128" t="s">
        <v>49</v>
      </c>
      <c r="G4" s="128" t="s">
        <v>5</v>
      </c>
      <c r="H4" s="128"/>
      <c r="I4" s="128" t="s">
        <v>48</v>
      </c>
      <c r="J4" s="128" t="s">
        <v>7</v>
      </c>
      <c r="K4" s="126"/>
    </row>
    <row r="5" spans="1:11">
      <c r="A5" s="128"/>
      <c r="B5" s="128"/>
      <c r="C5" s="22" t="s">
        <v>8</v>
      </c>
      <c r="D5" s="22" t="s">
        <v>9</v>
      </c>
      <c r="E5" s="128"/>
      <c r="F5" s="128"/>
      <c r="G5" s="22" t="s">
        <v>8</v>
      </c>
      <c r="H5" s="22" t="s">
        <v>9</v>
      </c>
      <c r="I5" s="128"/>
      <c r="J5" s="128"/>
      <c r="K5" s="126"/>
    </row>
    <row r="6" spans="1:11">
      <c r="A6" s="23" t="s">
        <v>10</v>
      </c>
      <c r="B6" s="24">
        <v>343159</v>
      </c>
      <c r="C6" s="24">
        <v>364633.11</v>
      </c>
      <c r="D6" s="25">
        <v>106.26</v>
      </c>
      <c r="E6" s="24">
        <v>21474.11</v>
      </c>
      <c r="F6" s="49">
        <v>231267</v>
      </c>
      <c r="G6" s="24">
        <v>243420.28</v>
      </c>
      <c r="H6" s="25">
        <v>105.26</v>
      </c>
      <c r="I6" s="24">
        <v>12153.28</v>
      </c>
      <c r="J6" s="25">
        <v>100</v>
      </c>
      <c r="K6" s="26">
        <v>-121212.83</v>
      </c>
    </row>
    <row r="7" spans="1:11">
      <c r="A7" s="23" t="s">
        <v>11</v>
      </c>
      <c r="B7" s="24">
        <v>325061</v>
      </c>
      <c r="C7" s="24">
        <v>346638.12</v>
      </c>
      <c r="D7" s="25">
        <v>106.64</v>
      </c>
      <c r="E7" s="24">
        <v>21577.119999999999</v>
      </c>
      <c r="F7" s="24">
        <v>211800</v>
      </c>
      <c r="G7" s="24">
        <v>224818.14</v>
      </c>
      <c r="H7" s="25">
        <v>106.15</v>
      </c>
      <c r="I7" s="24">
        <v>13018.14</v>
      </c>
      <c r="J7" s="25">
        <v>92.36</v>
      </c>
      <c r="K7" s="26">
        <v>-121819.98</v>
      </c>
    </row>
    <row r="8" spans="1:11">
      <c r="A8" s="27" t="s">
        <v>12</v>
      </c>
      <c r="B8" s="28">
        <v>252775</v>
      </c>
      <c r="C8" s="28">
        <v>269413.46000000002</v>
      </c>
      <c r="D8" s="22">
        <v>106.58</v>
      </c>
      <c r="E8" s="28">
        <v>16638.46</v>
      </c>
      <c r="F8" s="29">
        <v>174239</v>
      </c>
      <c r="G8" s="28">
        <v>185292.23</v>
      </c>
      <c r="H8" s="22">
        <v>106.34</v>
      </c>
      <c r="I8" s="28">
        <v>11053.23</v>
      </c>
      <c r="J8" s="22">
        <v>76.12</v>
      </c>
      <c r="K8" s="30">
        <v>-84121.23</v>
      </c>
    </row>
    <row r="9" spans="1:11">
      <c r="A9" s="27" t="s">
        <v>13</v>
      </c>
      <c r="B9" s="28">
        <v>252775</v>
      </c>
      <c r="C9" s="28">
        <v>269413.46000000002</v>
      </c>
      <c r="D9" s="22">
        <v>106.58</v>
      </c>
      <c r="E9" s="28">
        <v>16638.46</v>
      </c>
      <c r="F9" s="29">
        <v>174239</v>
      </c>
      <c r="G9" s="28">
        <v>185292.23</v>
      </c>
      <c r="H9" s="22">
        <v>106.34</v>
      </c>
      <c r="I9" s="28">
        <v>11053.23</v>
      </c>
      <c r="J9" s="22">
        <v>76.12</v>
      </c>
      <c r="K9" s="30">
        <v>-84121.23</v>
      </c>
    </row>
    <row r="10" spans="1:11" ht="29.25">
      <c r="A10" s="27" t="s">
        <v>14</v>
      </c>
      <c r="B10" s="28">
        <v>16500</v>
      </c>
      <c r="C10" s="28">
        <v>16970.919999999998</v>
      </c>
      <c r="D10" s="22">
        <v>102.85</v>
      </c>
      <c r="E10" s="22">
        <v>470.92</v>
      </c>
      <c r="F10" s="29">
        <v>18559</v>
      </c>
      <c r="G10" s="28">
        <v>19039.71</v>
      </c>
      <c r="H10" s="22">
        <v>102.59</v>
      </c>
      <c r="I10" s="22">
        <v>480.71</v>
      </c>
      <c r="J10" s="22">
        <v>7.82</v>
      </c>
      <c r="K10" s="30">
        <v>2068.79</v>
      </c>
    </row>
    <row r="11" spans="1:11" ht="19.5">
      <c r="A11" s="27" t="s">
        <v>15</v>
      </c>
      <c r="B11" s="28">
        <v>16500</v>
      </c>
      <c r="C11" s="28">
        <v>16970.919999999998</v>
      </c>
      <c r="D11" s="22">
        <v>102.85</v>
      </c>
      <c r="E11" s="22">
        <v>470.92</v>
      </c>
      <c r="F11" s="29">
        <v>18559</v>
      </c>
      <c r="G11" s="28">
        <v>19039.71</v>
      </c>
      <c r="H11" s="22">
        <v>102.59</v>
      </c>
      <c r="I11" s="22">
        <v>480.71</v>
      </c>
      <c r="J11" s="22">
        <v>7.82</v>
      </c>
      <c r="K11" s="30">
        <v>2068.79</v>
      </c>
    </row>
    <row r="12" spans="1:11">
      <c r="A12" s="27" t="s">
        <v>16</v>
      </c>
      <c r="B12" s="28">
        <v>40706</v>
      </c>
      <c r="C12" s="28">
        <v>45675.4</v>
      </c>
      <c r="D12" s="22">
        <v>112.21</v>
      </c>
      <c r="E12" s="28">
        <v>4969.3999999999996</v>
      </c>
      <c r="F12" s="29">
        <v>5512</v>
      </c>
      <c r="G12" s="28">
        <v>5188.47</v>
      </c>
      <c r="H12" s="22">
        <v>94.13</v>
      </c>
      <c r="I12" s="22">
        <v>-323.52999999999997</v>
      </c>
      <c r="J12" s="22">
        <v>2.13</v>
      </c>
      <c r="K12" s="30">
        <v>-40486.93</v>
      </c>
    </row>
    <row r="13" spans="1:11">
      <c r="A13" s="27" t="s">
        <v>17</v>
      </c>
      <c r="B13" s="28">
        <v>33500</v>
      </c>
      <c r="C13" s="28">
        <v>36669.800000000003</v>
      </c>
      <c r="D13" s="22">
        <v>109.46</v>
      </c>
      <c r="E13" s="28">
        <v>3169.8</v>
      </c>
      <c r="F13" s="57">
        <v>2000</v>
      </c>
      <c r="G13" s="28">
        <v>2084.7399999999998</v>
      </c>
      <c r="H13" s="22">
        <v>104.24</v>
      </c>
      <c r="I13" s="22">
        <v>84.74</v>
      </c>
      <c r="J13" s="22">
        <v>0.86</v>
      </c>
      <c r="K13" s="30">
        <v>-34585.06</v>
      </c>
    </row>
    <row r="14" spans="1:11" ht="19.5">
      <c r="A14" s="27" t="s">
        <v>50</v>
      </c>
      <c r="B14" s="22">
        <v>0</v>
      </c>
      <c r="C14" s="22">
        <v>-122.42</v>
      </c>
      <c r="D14" s="22"/>
      <c r="E14" s="22">
        <v>-122.42</v>
      </c>
      <c r="F14" s="55">
        <v>0</v>
      </c>
      <c r="G14" s="22">
        <v>-149.34</v>
      </c>
      <c r="H14" s="22"/>
      <c r="I14" s="22">
        <v>-149.34</v>
      </c>
      <c r="J14" s="22">
        <v>-0.06</v>
      </c>
      <c r="K14" s="32">
        <v>-26.92</v>
      </c>
    </row>
    <row r="15" spans="1:11">
      <c r="A15" s="27" t="s">
        <v>18</v>
      </c>
      <c r="B15" s="22">
        <v>6</v>
      </c>
      <c r="C15" s="22">
        <v>3.62</v>
      </c>
      <c r="D15" s="22">
        <v>60.33</v>
      </c>
      <c r="E15" s="22">
        <v>-2.38</v>
      </c>
      <c r="F15" s="55">
        <v>12</v>
      </c>
      <c r="G15" s="22">
        <v>13.42</v>
      </c>
      <c r="H15" s="22">
        <v>111.83</v>
      </c>
      <c r="I15" s="22">
        <v>1.42</v>
      </c>
      <c r="J15" s="22">
        <v>0.01</v>
      </c>
      <c r="K15" s="32">
        <v>9.8000000000000007</v>
      </c>
    </row>
    <row r="16" spans="1:11" ht="19.5">
      <c r="A16" s="27" t="s">
        <v>19</v>
      </c>
      <c r="B16" s="28">
        <v>7200</v>
      </c>
      <c r="C16" s="28">
        <v>9124.4</v>
      </c>
      <c r="D16" s="22">
        <v>126.73</v>
      </c>
      <c r="E16" s="28">
        <v>1924.4</v>
      </c>
      <c r="F16" s="57">
        <v>3500</v>
      </c>
      <c r="G16" s="28">
        <v>3239.65</v>
      </c>
      <c r="H16" s="22">
        <v>92.56</v>
      </c>
      <c r="I16" s="22">
        <v>-260.35000000000002</v>
      </c>
      <c r="J16" s="22">
        <v>1.33</v>
      </c>
      <c r="K16" s="30">
        <v>-5884.75</v>
      </c>
    </row>
    <row r="17" spans="1:11">
      <c r="A17" s="27" t="s">
        <v>20</v>
      </c>
      <c r="B17" s="28">
        <v>11280</v>
      </c>
      <c r="C17" s="28">
        <v>10672.6</v>
      </c>
      <c r="D17" s="22">
        <v>94.62</v>
      </c>
      <c r="E17" s="22">
        <v>-607.4</v>
      </c>
      <c r="F17" s="29">
        <v>10490</v>
      </c>
      <c r="G17" s="28">
        <v>12352.08</v>
      </c>
      <c r="H17" s="22">
        <v>117.75</v>
      </c>
      <c r="I17" s="28">
        <v>1862.08</v>
      </c>
      <c r="J17" s="22">
        <v>5.07</v>
      </c>
      <c r="K17" s="30">
        <v>1679.48</v>
      </c>
    </row>
    <row r="18" spans="1:11">
      <c r="A18" s="27" t="s">
        <v>21</v>
      </c>
      <c r="B18" s="28">
        <v>4023</v>
      </c>
      <c r="C18" s="28">
        <v>4142.95</v>
      </c>
      <c r="D18" s="22">
        <v>102.98</v>
      </c>
      <c r="E18" s="22">
        <v>119.95</v>
      </c>
      <c r="F18" s="29">
        <v>4500</v>
      </c>
      <c r="G18" s="28">
        <v>5030.87</v>
      </c>
      <c r="H18" s="22">
        <v>111.8</v>
      </c>
      <c r="I18" s="22">
        <v>530.87</v>
      </c>
      <c r="J18" s="22">
        <v>2.0699999999999998</v>
      </c>
      <c r="K18" s="32">
        <v>887.92</v>
      </c>
    </row>
    <row r="19" spans="1:11">
      <c r="A19" s="27" t="s">
        <v>22</v>
      </c>
      <c r="B19" s="28">
        <v>7257</v>
      </c>
      <c r="C19" s="28">
        <v>6529.65</v>
      </c>
      <c r="D19" s="22">
        <v>89.98</v>
      </c>
      <c r="E19" s="22">
        <v>-727.35</v>
      </c>
      <c r="F19" s="29">
        <v>5990</v>
      </c>
      <c r="G19" s="28">
        <v>7321.21</v>
      </c>
      <c r="H19" s="22">
        <v>122.22</v>
      </c>
      <c r="I19" s="28">
        <v>1331.21</v>
      </c>
      <c r="J19" s="22">
        <v>3.01</v>
      </c>
      <c r="K19" s="32">
        <v>791.56</v>
      </c>
    </row>
    <row r="20" spans="1:11">
      <c r="A20" s="27" t="s">
        <v>23</v>
      </c>
      <c r="B20" s="28">
        <v>3800</v>
      </c>
      <c r="C20" s="28">
        <v>3905.99</v>
      </c>
      <c r="D20" s="22">
        <v>102.79</v>
      </c>
      <c r="E20" s="22">
        <v>105.99</v>
      </c>
      <c r="F20" s="29">
        <v>3000</v>
      </c>
      <c r="G20" s="28">
        <v>2945.63</v>
      </c>
      <c r="H20" s="22">
        <v>98.19</v>
      </c>
      <c r="I20" s="22">
        <v>-54.37</v>
      </c>
      <c r="J20" s="22">
        <v>1.21</v>
      </c>
      <c r="K20" s="32">
        <v>-960.36</v>
      </c>
    </row>
    <row r="21" spans="1:11" ht="19.5">
      <c r="A21" s="27" t="s">
        <v>24</v>
      </c>
      <c r="B21" s="28">
        <v>3795</v>
      </c>
      <c r="C21" s="28">
        <v>3900.99</v>
      </c>
      <c r="D21" s="22">
        <v>102.79</v>
      </c>
      <c r="E21" s="22">
        <v>105.99</v>
      </c>
      <c r="F21" s="29">
        <v>3000</v>
      </c>
      <c r="G21" s="28">
        <v>2945.63</v>
      </c>
      <c r="H21" s="22">
        <v>98.19</v>
      </c>
      <c r="I21" s="22">
        <v>-54.37</v>
      </c>
      <c r="J21" s="22">
        <v>1.21</v>
      </c>
      <c r="K21" s="32">
        <v>-955.36</v>
      </c>
    </row>
    <row r="22" spans="1:11" ht="19.5">
      <c r="A22" s="27" t="s">
        <v>51</v>
      </c>
      <c r="B22" s="22">
        <v>5</v>
      </c>
      <c r="C22" s="22">
        <v>5</v>
      </c>
      <c r="D22" s="22">
        <v>100</v>
      </c>
      <c r="E22" s="22">
        <v>0</v>
      </c>
      <c r="F22" s="31"/>
      <c r="G22" s="22"/>
      <c r="H22" s="22"/>
      <c r="I22" s="22"/>
      <c r="J22" s="22">
        <v>0</v>
      </c>
      <c r="K22" s="32">
        <v>-5</v>
      </c>
    </row>
    <row r="23" spans="1:11" ht="29.25">
      <c r="A23" s="27" t="s">
        <v>52</v>
      </c>
      <c r="B23" s="22">
        <v>0</v>
      </c>
      <c r="C23" s="22">
        <v>-0.25</v>
      </c>
      <c r="D23" s="22"/>
      <c r="E23" s="22">
        <v>-0.25</v>
      </c>
      <c r="F23" s="31">
        <v>0</v>
      </c>
      <c r="G23" s="22">
        <v>0.02</v>
      </c>
      <c r="H23" s="22"/>
      <c r="I23" s="22">
        <v>0.02</v>
      </c>
      <c r="J23" s="22">
        <v>0</v>
      </c>
      <c r="K23" s="32">
        <v>0.27</v>
      </c>
    </row>
    <row r="24" spans="1:11">
      <c r="A24" s="23" t="s">
        <v>25</v>
      </c>
      <c r="B24" s="24">
        <v>18098</v>
      </c>
      <c r="C24" s="24">
        <v>17994.990000000002</v>
      </c>
      <c r="D24" s="25">
        <v>99.43</v>
      </c>
      <c r="E24" s="25">
        <v>-103.01</v>
      </c>
      <c r="F24" s="24">
        <v>19467</v>
      </c>
      <c r="G24" s="24">
        <v>18602.13</v>
      </c>
      <c r="H24" s="25">
        <v>95.56</v>
      </c>
      <c r="I24" s="25">
        <v>-864.87</v>
      </c>
      <c r="J24" s="25">
        <v>7.64</v>
      </c>
      <c r="K24" s="58">
        <v>607.14</v>
      </c>
    </row>
    <row r="25" spans="1:11" ht="29.25">
      <c r="A25" s="27" t="s">
        <v>26</v>
      </c>
      <c r="B25" s="28">
        <v>11404</v>
      </c>
      <c r="C25" s="28">
        <v>11396.54</v>
      </c>
      <c r="D25" s="22">
        <v>99.93</v>
      </c>
      <c r="E25" s="22">
        <v>-7.46</v>
      </c>
      <c r="F25" s="29">
        <v>11710</v>
      </c>
      <c r="G25" s="28">
        <v>10206.89</v>
      </c>
      <c r="H25" s="22">
        <v>87.16</v>
      </c>
      <c r="I25" s="28">
        <v>-1503.11</v>
      </c>
      <c r="J25" s="22">
        <v>4.1900000000000004</v>
      </c>
      <c r="K25" s="30">
        <v>-1189.6500000000001</v>
      </c>
    </row>
    <row r="26" spans="1:11" ht="29.25">
      <c r="A26" s="27" t="s">
        <v>27</v>
      </c>
      <c r="B26" s="130">
        <v>8354</v>
      </c>
      <c r="C26" s="130">
        <v>8254</v>
      </c>
      <c r="D26" s="126">
        <v>98.8</v>
      </c>
      <c r="E26" s="126">
        <v>-100</v>
      </c>
      <c r="F26" s="131">
        <v>8470</v>
      </c>
      <c r="G26" s="130">
        <v>7647.24</v>
      </c>
      <c r="H26" s="126">
        <v>90.29</v>
      </c>
      <c r="I26" s="126">
        <v>-822.76</v>
      </c>
      <c r="J26" s="126">
        <v>3.14</v>
      </c>
      <c r="K26" s="132">
        <v>-606.76</v>
      </c>
    </row>
    <row r="27" spans="1:11">
      <c r="A27" s="27" t="s">
        <v>53</v>
      </c>
      <c r="B27" s="130"/>
      <c r="C27" s="130"/>
      <c r="D27" s="126"/>
      <c r="E27" s="126"/>
      <c r="F27" s="131"/>
      <c r="G27" s="130"/>
      <c r="H27" s="126"/>
      <c r="I27" s="126"/>
      <c r="J27" s="126"/>
      <c r="K27" s="132"/>
    </row>
    <row r="28" spans="1:11" ht="48.75">
      <c r="A28" s="59" t="s">
        <v>54</v>
      </c>
      <c r="B28" s="60">
        <v>4304</v>
      </c>
      <c r="C28" s="60">
        <v>4364.87</v>
      </c>
      <c r="D28" s="61">
        <v>101.41</v>
      </c>
      <c r="E28" s="61">
        <v>60.87</v>
      </c>
      <c r="F28" s="62">
        <v>4940</v>
      </c>
      <c r="G28" s="60">
        <v>3846.47</v>
      </c>
      <c r="H28" s="61">
        <v>77.86</v>
      </c>
      <c r="I28" s="60">
        <v>-1093.53</v>
      </c>
      <c r="J28" s="61">
        <v>1.58</v>
      </c>
      <c r="K28" s="63">
        <v>-518.4</v>
      </c>
    </row>
    <row r="29" spans="1:11" ht="39">
      <c r="A29" s="59" t="s">
        <v>55</v>
      </c>
      <c r="B29" s="60">
        <v>2000</v>
      </c>
      <c r="C29" s="60">
        <v>1937.9</v>
      </c>
      <c r="D29" s="61">
        <v>96.9</v>
      </c>
      <c r="E29" s="61">
        <v>-62.1</v>
      </c>
      <c r="F29" s="62">
        <v>1930</v>
      </c>
      <c r="G29" s="60">
        <v>2013.93</v>
      </c>
      <c r="H29" s="61">
        <v>104.35</v>
      </c>
      <c r="I29" s="61">
        <v>83.93</v>
      </c>
      <c r="J29" s="61">
        <v>0.83</v>
      </c>
      <c r="K29" s="63">
        <v>76.03</v>
      </c>
    </row>
    <row r="30" spans="1:11" ht="29.25">
      <c r="A30" s="59" t="s">
        <v>56</v>
      </c>
      <c r="B30" s="60">
        <v>2050</v>
      </c>
      <c r="C30" s="60">
        <v>1951.22</v>
      </c>
      <c r="D30" s="61">
        <v>95.18</v>
      </c>
      <c r="E30" s="61">
        <v>-98.78</v>
      </c>
      <c r="F30" s="62">
        <v>1600</v>
      </c>
      <c r="G30" s="60">
        <v>1786.84</v>
      </c>
      <c r="H30" s="61">
        <v>111.68</v>
      </c>
      <c r="I30" s="61">
        <v>186.84</v>
      </c>
      <c r="J30" s="61">
        <v>0.73</v>
      </c>
      <c r="K30" s="63">
        <v>-164.38</v>
      </c>
    </row>
    <row r="31" spans="1:11" ht="29.25">
      <c r="A31" s="27" t="s">
        <v>28</v>
      </c>
      <c r="B31" s="64">
        <v>3050</v>
      </c>
      <c r="C31" s="64">
        <v>3142.54</v>
      </c>
      <c r="D31" s="33">
        <v>103.03</v>
      </c>
      <c r="E31" s="33">
        <v>92.54</v>
      </c>
      <c r="F31" s="29">
        <v>3240</v>
      </c>
      <c r="G31" s="64">
        <v>2559.65</v>
      </c>
      <c r="H31" s="33">
        <v>79</v>
      </c>
      <c r="I31" s="33">
        <v>-680.35</v>
      </c>
      <c r="J31" s="33">
        <v>1.05</v>
      </c>
      <c r="K31" s="34">
        <v>-582.89</v>
      </c>
    </row>
    <row r="32" spans="1:11" ht="19.5">
      <c r="A32" s="27" t="s">
        <v>29</v>
      </c>
      <c r="B32" s="22">
        <v>130</v>
      </c>
      <c r="C32" s="22">
        <v>127.79</v>
      </c>
      <c r="D32" s="22">
        <v>98.3</v>
      </c>
      <c r="E32" s="22">
        <v>-2.21</v>
      </c>
      <c r="F32" s="31">
        <v>150</v>
      </c>
      <c r="G32" s="22">
        <v>132.79</v>
      </c>
      <c r="H32" s="22">
        <v>88.53</v>
      </c>
      <c r="I32" s="22">
        <v>-17.21</v>
      </c>
      <c r="J32" s="22">
        <v>0.05</v>
      </c>
      <c r="K32" s="32">
        <v>5</v>
      </c>
    </row>
    <row r="33" spans="1:11">
      <c r="A33" s="27" t="s">
        <v>101</v>
      </c>
      <c r="B33" s="22">
        <v>130</v>
      </c>
      <c r="C33" s="22">
        <v>127.79</v>
      </c>
      <c r="D33" s="22">
        <v>98.3</v>
      </c>
      <c r="E33" s="22">
        <v>-2.21</v>
      </c>
      <c r="F33" s="31">
        <v>150</v>
      </c>
      <c r="G33" s="22">
        <v>132.79</v>
      </c>
      <c r="H33" s="22">
        <v>88.53</v>
      </c>
      <c r="I33" s="22">
        <v>-17.21</v>
      </c>
      <c r="J33" s="22">
        <v>0.05</v>
      </c>
      <c r="K33" s="32">
        <v>5</v>
      </c>
    </row>
    <row r="34" spans="1:11" ht="19.5">
      <c r="A34" s="27" t="s">
        <v>30</v>
      </c>
      <c r="B34" s="28">
        <v>2720</v>
      </c>
      <c r="C34" s="28">
        <v>2562.09</v>
      </c>
      <c r="D34" s="22">
        <v>94.19</v>
      </c>
      <c r="E34" s="22">
        <v>-157.91</v>
      </c>
      <c r="F34" s="29">
        <v>2521</v>
      </c>
      <c r="G34" s="28">
        <v>2905.87</v>
      </c>
      <c r="H34" s="22">
        <v>115.27</v>
      </c>
      <c r="I34" s="22">
        <v>384.87</v>
      </c>
      <c r="J34" s="22">
        <v>1.19</v>
      </c>
      <c r="K34" s="32">
        <v>343.78</v>
      </c>
    </row>
    <row r="35" spans="1:11">
      <c r="A35" s="27" t="s">
        <v>31</v>
      </c>
      <c r="B35" s="28">
        <v>1782</v>
      </c>
      <c r="C35" s="28">
        <v>1697.46</v>
      </c>
      <c r="D35" s="22">
        <v>95.26</v>
      </c>
      <c r="E35" s="22">
        <v>-84.54</v>
      </c>
      <c r="F35" s="29">
        <v>1280</v>
      </c>
      <c r="G35" s="28">
        <v>1309.02</v>
      </c>
      <c r="H35" s="22">
        <v>102.27</v>
      </c>
      <c r="I35" s="22">
        <v>29.02</v>
      </c>
      <c r="J35" s="22">
        <v>0.54</v>
      </c>
      <c r="K35" s="32">
        <v>-388.44</v>
      </c>
    </row>
    <row r="36" spans="1:11">
      <c r="A36" s="27" t="s">
        <v>57</v>
      </c>
      <c r="B36" s="22">
        <v>938</v>
      </c>
      <c r="C36" s="22">
        <v>864.63</v>
      </c>
      <c r="D36" s="22">
        <v>92.18</v>
      </c>
      <c r="E36" s="22">
        <v>-73.37</v>
      </c>
      <c r="F36" s="29">
        <v>1241</v>
      </c>
      <c r="G36" s="28">
        <v>1596.85</v>
      </c>
      <c r="H36" s="22">
        <v>128.66999999999999</v>
      </c>
      <c r="I36" s="22">
        <v>355.85</v>
      </c>
      <c r="J36" s="22">
        <v>0.66</v>
      </c>
      <c r="K36" s="32">
        <v>732.22</v>
      </c>
    </row>
    <row r="37" spans="1:11" ht="19.5">
      <c r="A37" s="27" t="s">
        <v>32</v>
      </c>
      <c r="B37" s="28">
        <v>1225</v>
      </c>
      <c r="C37" s="28">
        <v>1303.05</v>
      </c>
      <c r="D37" s="22">
        <v>106.37</v>
      </c>
      <c r="E37" s="22">
        <v>78.05</v>
      </c>
      <c r="F37" s="31">
        <v>836</v>
      </c>
      <c r="G37" s="22">
        <v>869.65</v>
      </c>
      <c r="H37" s="22">
        <v>104.03</v>
      </c>
      <c r="I37" s="22">
        <v>33.65</v>
      </c>
      <c r="J37" s="22">
        <v>0.36</v>
      </c>
      <c r="K37" s="32">
        <v>-433.4</v>
      </c>
    </row>
    <row r="38" spans="1:11" ht="58.5">
      <c r="A38" s="27" t="s">
        <v>33</v>
      </c>
      <c r="B38" s="22">
        <v>116</v>
      </c>
      <c r="C38" s="22">
        <v>115.87</v>
      </c>
      <c r="D38" s="22">
        <v>99.89</v>
      </c>
      <c r="E38" s="22">
        <v>-0.13</v>
      </c>
      <c r="F38" s="55">
        <v>120</v>
      </c>
      <c r="G38" s="22">
        <v>127.58</v>
      </c>
      <c r="H38" s="22">
        <v>106.32</v>
      </c>
      <c r="I38" s="22">
        <v>7.58</v>
      </c>
      <c r="J38" s="22">
        <v>0.05</v>
      </c>
      <c r="K38" s="32">
        <v>11.71</v>
      </c>
    </row>
    <row r="39" spans="1:11" ht="19.5">
      <c r="A39" s="27" t="s">
        <v>34</v>
      </c>
      <c r="B39" s="22">
        <v>624</v>
      </c>
      <c r="C39" s="22">
        <v>663.79</v>
      </c>
      <c r="D39" s="22">
        <v>106.38</v>
      </c>
      <c r="E39" s="22">
        <v>39.79</v>
      </c>
      <c r="F39" s="55">
        <v>226</v>
      </c>
      <c r="G39" s="22">
        <v>300.77999999999997</v>
      </c>
      <c r="H39" s="22">
        <v>133.09</v>
      </c>
      <c r="I39" s="22">
        <v>74.78</v>
      </c>
      <c r="J39" s="22">
        <v>0.12</v>
      </c>
      <c r="K39" s="32">
        <v>-363.01</v>
      </c>
    </row>
    <row r="40" spans="1:11" ht="48.75">
      <c r="A40" s="27" t="s">
        <v>58</v>
      </c>
      <c r="B40" s="22">
        <v>485</v>
      </c>
      <c r="C40" s="22">
        <v>523.39</v>
      </c>
      <c r="D40" s="22">
        <v>107.92</v>
      </c>
      <c r="E40" s="22">
        <v>38.39</v>
      </c>
      <c r="F40" s="31">
        <v>490</v>
      </c>
      <c r="G40" s="22">
        <v>441.29</v>
      </c>
      <c r="H40" s="22">
        <v>90.06</v>
      </c>
      <c r="I40" s="22">
        <v>-48.71</v>
      </c>
      <c r="J40" s="22">
        <v>0.18</v>
      </c>
      <c r="K40" s="32">
        <v>-82.1</v>
      </c>
    </row>
    <row r="41" spans="1:11">
      <c r="A41" s="27" t="s">
        <v>35</v>
      </c>
      <c r="B41" s="28">
        <v>1800</v>
      </c>
      <c r="C41" s="28">
        <v>1747.77</v>
      </c>
      <c r="D41" s="22">
        <v>97.1</v>
      </c>
      <c r="E41" s="22">
        <v>-52.23</v>
      </c>
      <c r="F41" s="29">
        <v>4050</v>
      </c>
      <c r="G41" s="28">
        <v>4272.22</v>
      </c>
      <c r="H41" s="22">
        <v>105.49</v>
      </c>
      <c r="I41" s="22">
        <v>222.22</v>
      </c>
      <c r="J41" s="22">
        <v>1.76</v>
      </c>
      <c r="K41" s="30">
        <v>2524.4499999999998</v>
      </c>
    </row>
    <row r="42" spans="1:11">
      <c r="A42" s="27" t="s">
        <v>59</v>
      </c>
      <c r="B42" s="22">
        <v>819</v>
      </c>
      <c r="C42" s="22">
        <v>857.75</v>
      </c>
      <c r="D42" s="22">
        <v>104.73</v>
      </c>
      <c r="E42" s="22">
        <v>38.75</v>
      </c>
      <c r="F42" s="31">
        <v>200</v>
      </c>
      <c r="G42" s="22">
        <v>214.71</v>
      </c>
      <c r="H42" s="22">
        <v>107.35</v>
      </c>
      <c r="I42" s="22">
        <v>14.71</v>
      </c>
      <c r="J42" s="22">
        <v>0.09</v>
      </c>
      <c r="K42" s="32">
        <v>-643.04</v>
      </c>
    </row>
    <row r="43" spans="1:11" ht="19.5">
      <c r="A43" s="27" t="s">
        <v>60</v>
      </c>
      <c r="B43" s="22">
        <v>0</v>
      </c>
      <c r="C43" s="22">
        <v>-0.12</v>
      </c>
      <c r="D43" s="22"/>
      <c r="E43" s="22">
        <v>-0.12</v>
      </c>
      <c r="F43" s="31"/>
      <c r="G43" s="22"/>
      <c r="H43" s="22"/>
      <c r="I43" s="22"/>
      <c r="J43" s="22"/>
      <c r="K43" s="32">
        <v>0.12</v>
      </c>
    </row>
    <row r="44" spans="1:11" ht="19.5">
      <c r="A44" s="27" t="s">
        <v>61</v>
      </c>
      <c r="B44" s="22">
        <v>819</v>
      </c>
      <c r="C44" s="22">
        <v>857.87</v>
      </c>
      <c r="D44" s="22">
        <v>104.75</v>
      </c>
      <c r="E44" s="22">
        <v>38.869999999999997</v>
      </c>
      <c r="F44" s="31">
        <v>200</v>
      </c>
      <c r="G44" s="22">
        <v>214.71</v>
      </c>
      <c r="H44" s="22">
        <v>107.35</v>
      </c>
      <c r="I44" s="22">
        <v>14.71</v>
      </c>
      <c r="J44" s="22">
        <v>0.09</v>
      </c>
      <c r="K44" s="32">
        <v>-643.16</v>
      </c>
    </row>
  </sheetData>
  <mergeCells count="23">
    <mergeCell ref="I26:I27"/>
    <mergeCell ref="J26:J27"/>
    <mergeCell ref="K26:K27"/>
    <mergeCell ref="G4:H4"/>
    <mergeCell ref="I4:I5"/>
    <mergeCell ref="J4:J5"/>
    <mergeCell ref="G26:G27"/>
    <mergeCell ref="H26:H27"/>
    <mergeCell ref="B26:B27"/>
    <mergeCell ref="C26:C27"/>
    <mergeCell ref="D26:D27"/>
    <mergeCell ref="E26:E27"/>
    <mergeCell ref="F26:F27"/>
    <mergeCell ref="B2:E2"/>
    <mergeCell ref="F2:K2"/>
    <mergeCell ref="A3:A5"/>
    <mergeCell ref="B3:E3"/>
    <mergeCell ref="F3:J3"/>
    <mergeCell ref="K3:K5"/>
    <mergeCell ref="B4:B5"/>
    <mergeCell ref="C4:D4"/>
    <mergeCell ref="E4:E5"/>
    <mergeCell ref="F4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topLeftCell="A31" workbookViewId="0">
      <selection activeCell="F35" sqref="F35:G35"/>
    </sheetView>
  </sheetViews>
  <sheetFormatPr defaultRowHeight="14.25"/>
  <cols>
    <col min="1" max="1" width="25.875" customWidth="1"/>
  </cols>
  <sheetData>
    <row r="2" spans="1:11">
      <c r="A2" s="22"/>
      <c r="B2" s="133"/>
      <c r="C2" s="133"/>
      <c r="D2" s="133"/>
      <c r="E2" s="133"/>
      <c r="F2" s="134" t="s">
        <v>62</v>
      </c>
      <c r="G2" s="134"/>
      <c r="H2" s="134"/>
      <c r="I2" s="134"/>
      <c r="J2" s="134"/>
      <c r="K2" s="134"/>
    </row>
    <row r="3" spans="1:11">
      <c r="A3" s="126" t="s">
        <v>0</v>
      </c>
      <c r="B3" s="129" t="s">
        <v>1</v>
      </c>
      <c r="C3" s="129"/>
      <c r="D3" s="129"/>
      <c r="E3" s="129"/>
      <c r="F3" s="135" t="s">
        <v>2</v>
      </c>
      <c r="G3" s="135"/>
      <c r="H3" s="135"/>
      <c r="I3" s="135"/>
      <c r="J3" s="135"/>
      <c r="K3" s="46" t="s">
        <v>63</v>
      </c>
    </row>
    <row r="4" spans="1:11" ht="31.5">
      <c r="A4" s="126"/>
      <c r="B4" s="22" t="s">
        <v>65</v>
      </c>
      <c r="C4" s="126" t="s">
        <v>5</v>
      </c>
      <c r="D4" s="126"/>
      <c r="E4" s="126"/>
      <c r="F4" s="136" t="s">
        <v>67</v>
      </c>
      <c r="G4" s="126" t="s">
        <v>5</v>
      </c>
      <c r="H4" s="126"/>
      <c r="I4" s="126"/>
      <c r="J4" s="126"/>
      <c r="K4" s="46" t="s">
        <v>64</v>
      </c>
    </row>
    <row r="5" spans="1:11">
      <c r="A5" s="126"/>
      <c r="B5" s="22" t="s">
        <v>66</v>
      </c>
      <c r="C5" s="126" t="s">
        <v>8</v>
      </c>
      <c r="D5" s="126" t="s">
        <v>9</v>
      </c>
      <c r="E5" s="22" t="s">
        <v>68</v>
      </c>
      <c r="F5" s="136"/>
      <c r="G5" s="126" t="s">
        <v>8</v>
      </c>
      <c r="H5" s="126" t="s">
        <v>9</v>
      </c>
      <c r="I5" s="126" t="s">
        <v>48</v>
      </c>
      <c r="J5" s="126" t="s">
        <v>7</v>
      </c>
      <c r="K5" s="47"/>
    </row>
    <row r="6" spans="1:11">
      <c r="A6" s="126"/>
      <c r="B6" s="47"/>
      <c r="C6" s="126"/>
      <c r="D6" s="126"/>
      <c r="E6" s="22" t="s">
        <v>69</v>
      </c>
      <c r="F6" s="136"/>
      <c r="G6" s="126"/>
      <c r="H6" s="126"/>
      <c r="I6" s="126"/>
      <c r="J6" s="126"/>
      <c r="K6" s="47"/>
    </row>
    <row r="7" spans="1:11">
      <c r="A7" s="48" t="s">
        <v>70</v>
      </c>
      <c r="B7" s="24">
        <v>730434.94</v>
      </c>
      <c r="C7" s="24">
        <v>735640.65</v>
      </c>
      <c r="D7" s="25">
        <v>100.71</v>
      </c>
      <c r="E7" s="24">
        <v>5205.71</v>
      </c>
      <c r="F7" s="49">
        <v>1102575.05</v>
      </c>
      <c r="G7" s="24">
        <v>1019992.93</v>
      </c>
      <c r="H7" s="25">
        <v>92.51</v>
      </c>
      <c r="I7" s="24">
        <v>-82582.13</v>
      </c>
      <c r="J7" s="25">
        <v>100</v>
      </c>
      <c r="K7" s="24">
        <v>284352.27</v>
      </c>
    </row>
    <row r="8" spans="1:11" ht="19.5">
      <c r="A8" s="48" t="s">
        <v>71</v>
      </c>
      <c r="B8" s="24">
        <v>730434.94</v>
      </c>
      <c r="C8" s="24">
        <v>735691.18</v>
      </c>
      <c r="D8" s="25">
        <v>100.72</v>
      </c>
      <c r="E8" s="24">
        <v>5256.24</v>
      </c>
      <c r="F8" s="49">
        <v>1102575.05</v>
      </c>
      <c r="G8" s="24">
        <v>1020371.69</v>
      </c>
      <c r="H8" s="25">
        <v>92.54</v>
      </c>
      <c r="I8" s="24">
        <v>-82203.37</v>
      </c>
      <c r="J8" s="25">
        <v>100.04</v>
      </c>
      <c r="K8" s="24">
        <v>284680.51</v>
      </c>
    </row>
    <row r="9" spans="1:11" ht="19.5">
      <c r="A9" s="43" t="s">
        <v>103</v>
      </c>
      <c r="B9" s="51">
        <v>233822.6</v>
      </c>
      <c r="C9" s="51">
        <v>251559.36</v>
      </c>
      <c r="D9" s="52">
        <v>107.59</v>
      </c>
      <c r="E9" s="51">
        <v>17736.759999999998</v>
      </c>
      <c r="F9" s="51">
        <v>404673.41</v>
      </c>
      <c r="G9" s="51">
        <v>404673.41</v>
      </c>
      <c r="H9" s="52">
        <v>100</v>
      </c>
      <c r="I9" s="52">
        <v>0</v>
      </c>
      <c r="J9" s="52">
        <v>39.67</v>
      </c>
      <c r="K9" s="51">
        <v>153114.04999999999</v>
      </c>
    </row>
    <row r="10" spans="1:11">
      <c r="A10" s="35" t="s">
        <v>72</v>
      </c>
      <c r="B10" s="29">
        <v>211716.12</v>
      </c>
      <c r="C10" s="29">
        <v>211716.12</v>
      </c>
      <c r="D10" s="31">
        <v>100</v>
      </c>
      <c r="E10" s="31">
        <v>0</v>
      </c>
      <c r="F10" s="29">
        <v>306347.86</v>
      </c>
      <c r="G10" s="29">
        <v>306347.86</v>
      </c>
      <c r="H10" s="31">
        <v>100</v>
      </c>
      <c r="I10" s="31">
        <v>0</v>
      </c>
      <c r="J10" s="31">
        <v>30.03</v>
      </c>
      <c r="K10" s="29">
        <v>94631.74</v>
      </c>
    </row>
    <row r="11" spans="1:11" ht="19.5">
      <c r="A11" s="35" t="s">
        <v>73</v>
      </c>
      <c r="B11" s="29">
        <v>19611.8</v>
      </c>
      <c r="C11" s="29">
        <v>37348.559999999998</v>
      </c>
      <c r="D11" s="31">
        <v>190.44</v>
      </c>
      <c r="E11" s="29">
        <v>17736.759999999998</v>
      </c>
      <c r="F11" s="29">
        <v>57322.559999999998</v>
      </c>
      <c r="G11" s="29">
        <v>57322.559999999998</v>
      </c>
      <c r="H11" s="31">
        <v>100</v>
      </c>
      <c r="I11" s="31">
        <v>0</v>
      </c>
      <c r="J11" s="31">
        <v>5.62</v>
      </c>
      <c r="K11" s="29">
        <v>19974</v>
      </c>
    </row>
    <row r="12" spans="1:11" ht="19.5">
      <c r="A12" s="35" t="s">
        <v>74</v>
      </c>
      <c r="B12" s="29">
        <v>2494.6799999999998</v>
      </c>
      <c r="C12" s="29">
        <v>2494.6799999999998</v>
      </c>
      <c r="D12" s="31">
        <v>100</v>
      </c>
      <c r="E12" s="31">
        <v>0</v>
      </c>
      <c r="F12" s="29">
        <v>41003</v>
      </c>
      <c r="G12" s="29">
        <v>41003</v>
      </c>
      <c r="H12" s="31">
        <v>100</v>
      </c>
      <c r="I12" s="31">
        <v>0</v>
      </c>
      <c r="J12" s="31">
        <v>4.0199999999999996</v>
      </c>
      <c r="K12" s="29">
        <v>38508.32</v>
      </c>
    </row>
    <row r="13" spans="1:11" ht="29.25">
      <c r="A13" s="50" t="s">
        <v>75</v>
      </c>
      <c r="B13" s="53">
        <v>77982.429999999993</v>
      </c>
      <c r="C13" s="53">
        <v>71178.31</v>
      </c>
      <c r="D13" s="54">
        <v>91.27</v>
      </c>
      <c r="E13" s="53">
        <v>-6804.12</v>
      </c>
      <c r="F13" s="51">
        <v>215332.15</v>
      </c>
      <c r="G13" s="53">
        <v>143309.79999999999</v>
      </c>
      <c r="H13" s="54">
        <v>66.55</v>
      </c>
      <c r="I13" s="53">
        <v>-72022.350000000006</v>
      </c>
      <c r="J13" s="54">
        <v>14.05</v>
      </c>
      <c r="K13" s="53">
        <v>72131.490000000005</v>
      </c>
    </row>
    <row r="14" spans="1:11" ht="39">
      <c r="A14" s="35" t="s">
        <v>76</v>
      </c>
      <c r="B14" s="31">
        <v>802.83</v>
      </c>
      <c r="C14" s="31">
        <v>802.83</v>
      </c>
      <c r="D14" s="31">
        <v>100</v>
      </c>
      <c r="E14" s="31">
        <v>0</v>
      </c>
      <c r="F14" s="55"/>
      <c r="G14" s="31"/>
      <c r="H14" s="31"/>
      <c r="I14" s="31"/>
      <c r="J14" s="31"/>
      <c r="K14" s="31">
        <v>-802.83</v>
      </c>
    </row>
    <row r="15" spans="1:11" ht="39">
      <c r="A15" s="35" t="s">
        <v>77</v>
      </c>
      <c r="B15" s="29">
        <v>1539.45</v>
      </c>
      <c r="C15" s="29">
        <v>1539.45</v>
      </c>
      <c r="D15" s="31">
        <v>100</v>
      </c>
      <c r="E15" s="31">
        <v>0</v>
      </c>
      <c r="F15" s="55"/>
      <c r="G15" s="31"/>
      <c r="H15" s="31"/>
      <c r="I15" s="31"/>
      <c r="J15" s="31"/>
      <c r="K15" s="29">
        <v>-1539.45</v>
      </c>
    </row>
    <row r="16" spans="1:11">
      <c r="A16" s="35" t="s">
        <v>78</v>
      </c>
      <c r="B16" s="31">
        <v>102.04</v>
      </c>
      <c r="C16" s="31">
        <v>102.04</v>
      </c>
      <c r="D16" s="31">
        <v>100</v>
      </c>
      <c r="E16" s="31">
        <v>0</v>
      </c>
      <c r="F16" s="29">
        <v>1141.71</v>
      </c>
      <c r="G16" s="29">
        <v>1141.71</v>
      </c>
      <c r="H16" s="31">
        <v>100</v>
      </c>
      <c r="I16" s="31">
        <v>0</v>
      </c>
      <c r="J16" s="31">
        <v>0.11</v>
      </c>
      <c r="K16" s="29">
        <v>1039.67</v>
      </c>
    </row>
    <row r="17" spans="1:11" ht="19.5">
      <c r="A17" s="35" t="s">
        <v>79</v>
      </c>
      <c r="B17" s="29">
        <v>6872.92</v>
      </c>
      <c r="C17" s="29">
        <v>6872.92</v>
      </c>
      <c r="D17" s="31">
        <v>100</v>
      </c>
      <c r="E17" s="31">
        <v>0</v>
      </c>
      <c r="F17" s="29">
        <v>7170.74</v>
      </c>
      <c r="G17" s="29">
        <v>7170.74</v>
      </c>
      <c r="H17" s="31">
        <v>100</v>
      </c>
      <c r="I17" s="31">
        <v>0</v>
      </c>
      <c r="J17" s="31">
        <v>0.7</v>
      </c>
      <c r="K17" s="31">
        <v>297.82</v>
      </c>
    </row>
    <row r="18" spans="1:11" ht="19.5">
      <c r="A18" s="35" t="s">
        <v>80</v>
      </c>
      <c r="B18" s="31"/>
      <c r="C18" s="31"/>
      <c r="D18" s="31"/>
      <c r="E18" s="31"/>
      <c r="F18" s="29">
        <v>45414.67</v>
      </c>
      <c r="G18" s="29">
        <v>40626.879999999997</v>
      </c>
      <c r="H18" s="31">
        <v>89.46</v>
      </c>
      <c r="I18" s="29">
        <v>-4787.79</v>
      </c>
      <c r="J18" s="31">
        <v>3.98</v>
      </c>
      <c r="K18" s="29">
        <v>40626.879999999997</v>
      </c>
    </row>
    <row r="19" spans="1:11" ht="19.5">
      <c r="A19" s="35" t="s">
        <v>81</v>
      </c>
      <c r="B19" s="29">
        <v>68665.19</v>
      </c>
      <c r="C19" s="29">
        <v>61861.07</v>
      </c>
      <c r="D19" s="31">
        <v>90.09</v>
      </c>
      <c r="E19" s="29">
        <v>-6804.12</v>
      </c>
      <c r="F19" s="29">
        <v>161605.03</v>
      </c>
      <c r="G19" s="29">
        <v>94370.47</v>
      </c>
      <c r="H19" s="31">
        <v>58.4</v>
      </c>
      <c r="I19" s="29">
        <v>-67234.559999999998</v>
      </c>
      <c r="J19" s="31">
        <v>9.25</v>
      </c>
      <c r="K19" s="29">
        <v>32509.4</v>
      </c>
    </row>
    <row r="20" spans="1:11" ht="29.25">
      <c r="A20" s="50" t="s">
        <v>82</v>
      </c>
      <c r="B20" s="51">
        <v>399675.91</v>
      </c>
      <c r="C20" s="51">
        <v>396743.51</v>
      </c>
      <c r="D20" s="52">
        <v>99.27</v>
      </c>
      <c r="E20" s="51">
        <v>-2932.4</v>
      </c>
      <c r="F20" s="51">
        <v>453110.61</v>
      </c>
      <c r="G20" s="51">
        <v>445243.74</v>
      </c>
      <c r="H20" s="52">
        <v>98.26</v>
      </c>
      <c r="I20" s="51">
        <v>-7866.87</v>
      </c>
      <c r="J20" s="52">
        <v>43.65</v>
      </c>
      <c r="K20" s="51">
        <v>48500.24</v>
      </c>
    </row>
    <row r="21" spans="1:11" ht="19.5">
      <c r="A21" s="35" t="s">
        <v>83</v>
      </c>
      <c r="B21" s="29">
        <v>363886.94</v>
      </c>
      <c r="C21" s="29">
        <v>363664.19</v>
      </c>
      <c r="D21" s="31">
        <v>99.94</v>
      </c>
      <c r="E21" s="31">
        <v>-222.75</v>
      </c>
      <c r="F21" s="29">
        <v>425831.7</v>
      </c>
      <c r="G21" s="29">
        <v>421896.19</v>
      </c>
      <c r="H21" s="31">
        <v>99.08</v>
      </c>
      <c r="I21" s="29">
        <v>-3935.52</v>
      </c>
      <c r="J21" s="31">
        <v>41.36</v>
      </c>
      <c r="K21" s="29">
        <v>58232</v>
      </c>
    </row>
    <row r="22" spans="1:11" ht="19.5">
      <c r="A22" s="35" t="s">
        <v>83</v>
      </c>
      <c r="B22" s="31">
        <v>16.28</v>
      </c>
      <c r="C22" s="31">
        <v>0</v>
      </c>
      <c r="D22" s="31"/>
      <c r="E22" s="31">
        <v>-16.28</v>
      </c>
      <c r="F22" s="31"/>
      <c r="G22" s="31"/>
      <c r="H22" s="31"/>
      <c r="I22" s="31"/>
      <c r="J22" s="31"/>
      <c r="K22" s="31">
        <v>0</v>
      </c>
    </row>
    <row r="23" spans="1:11" ht="58.5">
      <c r="A23" s="35" t="s">
        <v>84</v>
      </c>
      <c r="B23" s="29">
        <v>4968.7</v>
      </c>
      <c r="C23" s="29">
        <v>4738.7</v>
      </c>
      <c r="D23" s="31">
        <v>95.37</v>
      </c>
      <c r="E23" s="31">
        <v>-230</v>
      </c>
      <c r="F23" s="29">
        <v>4908.5600000000004</v>
      </c>
      <c r="G23" s="29">
        <v>4908.5600000000004</v>
      </c>
      <c r="H23" s="31">
        <v>100</v>
      </c>
      <c r="I23" s="31">
        <v>0</v>
      </c>
      <c r="J23" s="31">
        <v>0.48</v>
      </c>
      <c r="K23" s="31">
        <v>169.86</v>
      </c>
    </row>
    <row r="24" spans="1:11" ht="39">
      <c r="A24" s="35" t="s">
        <v>85</v>
      </c>
      <c r="B24" s="29">
        <v>12971.65</v>
      </c>
      <c r="C24" s="29">
        <v>12436.04</v>
      </c>
      <c r="D24" s="31">
        <v>95.87</v>
      </c>
      <c r="E24" s="31">
        <v>-535.61</v>
      </c>
      <c r="F24" s="31"/>
      <c r="G24" s="31"/>
      <c r="H24" s="31"/>
      <c r="I24" s="31"/>
      <c r="J24" s="31"/>
      <c r="K24" s="29">
        <v>-12436.04</v>
      </c>
    </row>
    <row r="25" spans="1:11" ht="29.25">
      <c r="A25" s="35" t="s">
        <v>86</v>
      </c>
      <c r="B25" s="31">
        <v>220.08</v>
      </c>
      <c r="C25" s="31">
        <v>220.08</v>
      </c>
      <c r="D25" s="31">
        <v>100</v>
      </c>
      <c r="E25" s="31">
        <v>0</v>
      </c>
      <c r="F25" s="31"/>
      <c r="G25" s="31"/>
      <c r="H25" s="31"/>
      <c r="I25" s="31"/>
      <c r="J25" s="31"/>
      <c r="K25" s="31">
        <v>-220.08</v>
      </c>
    </row>
    <row r="26" spans="1:11" ht="29.25">
      <c r="A26" s="35" t="s">
        <v>86</v>
      </c>
      <c r="B26" s="31"/>
      <c r="C26" s="31"/>
      <c r="D26" s="31"/>
      <c r="E26" s="31"/>
      <c r="F26" s="31">
        <v>517.73</v>
      </c>
      <c r="G26" s="31">
        <v>517.73</v>
      </c>
      <c r="H26" s="31">
        <v>100</v>
      </c>
      <c r="I26" s="31">
        <v>0</v>
      </c>
      <c r="J26" s="31">
        <v>0.05</v>
      </c>
      <c r="K26" s="31">
        <v>517.73</v>
      </c>
    </row>
    <row r="27" spans="1:11" ht="39">
      <c r="A27" s="35" t="s">
        <v>87</v>
      </c>
      <c r="B27" s="31">
        <v>234.92</v>
      </c>
      <c r="C27" s="31">
        <v>234.92</v>
      </c>
      <c r="D27" s="31">
        <v>100</v>
      </c>
      <c r="E27" s="31">
        <v>0</v>
      </c>
      <c r="F27" s="31">
        <v>4.18</v>
      </c>
      <c r="G27" s="31">
        <v>4.18</v>
      </c>
      <c r="H27" s="31">
        <v>100</v>
      </c>
      <c r="I27" s="31">
        <v>0</v>
      </c>
      <c r="J27" s="31">
        <v>0</v>
      </c>
      <c r="K27" s="31">
        <v>-230.75</v>
      </c>
    </row>
    <row r="28" spans="1:11" ht="48.75">
      <c r="A28" s="35" t="s">
        <v>88</v>
      </c>
      <c r="B28" s="29">
        <v>12817.27</v>
      </c>
      <c r="C28" s="29">
        <v>10889.51</v>
      </c>
      <c r="D28" s="31">
        <v>84.96</v>
      </c>
      <c r="E28" s="29">
        <v>-1927.76</v>
      </c>
      <c r="F28" s="29">
        <v>17007.650000000001</v>
      </c>
      <c r="G28" s="29">
        <v>13076.3</v>
      </c>
      <c r="H28" s="31">
        <v>76.88</v>
      </c>
      <c r="I28" s="29">
        <v>-3931.35</v>
      </c>
      <c r="J28" s="31">
        <v>1.28</v>
      </c>
      <c r="K28" s="29">
        <v>2186.79</v>
      </c>
    </row>
    <row r="29" spans="1:11" ht="19.5">
      <c r="A29" s="35" t="s">
        <v>89</v>
      </c>
      <c r="B29" s="29">
        <v>1702.99</v>
      </c>
      <c r="C29" s="29">
        <v>1702.99</v>
      </c>
      <c r="D29" s="31">
        <v>100</v>
      </c>
      <c r="E29" s="31">
        <v>0</v>
      </c>
      <c r="F29" s="29">
        <v>1681.87</v>
      </c>
      <c r="G29" s="29">
        <v>1681.87</v>
      </c>
      <c r="H29" s="31">
        <v>100</v>
      </c>
      <c r="I29" s="31">
        <v>0</v>
      </c>
      <c r="J29" s="31">
        <v>0.16</v>
      </c>
      <c r="K29" s="31">
        <v>-21.12</v>
      </c>
    </row>
    <row r="30" spans="1:11" ht="19.5">
      <c r="A30" s="35" t="s">
        <v>43</v>
      </c>
      <c r="B30" s="29">
        <v>2503.5</v>
      </c>
      <c r="C30" s="29">
        <v>2503.5</v>
      </c>
      <c r="D30" s="31">
        <v>100</v>
      </c>
      <c r="E30" s="31">
        <v>0</v>
      </c>
      <c r="F30" s="29">
        <v>2796.01</v>
      </c>
      <c r="G30" s="29">
        <v>2796.01</v>
      </c>
      <c r="H30" s="31">
        <v>100</v>
      </c>
      <c r="I30" s="31">
        <v>0</v>
      </c>
      <c r="J30" s="31">
        <v>0.27</v>
      </c>
      <c r="K30" s="31">
        <v>292.51</v>
      </c>
    </row>
    <row r="31" spans="1:11" ht="19.5">
      <c r="A31" s="35" t="s">
        <v>90</v>
      </c>
      <c r="B31" s="31">
        <v>353.58</v>
      </c>
      <c r="C31" s="31">
        <v>353.58</v>
      </c>
      <c r="D31" s="31">
        <v>100</v>
      </c>
      <c r="E31" s="31">
        <v>0</v>
      </c>
      <c r="F31" s="31">
        <v>362.91</v>
      </c>
      <c r="G31" s="31">
        <v>362.91</v>
      </c>
      <c r="H31" s="31">
        <v>100</v>
      </c>
      <c r="I31" s="31">
        <v>0</v>
      </c>
      <c r="J31" s="31">
        <v>0.04</v>
      </c>
      <c r="K31" s="31">
        <v>9.33</v>
      </c>
    </row>
    <row r="32" spans="1:11">
      <c r="A32" s="50" t="s">
        <v>44</v>
      </c>
      <c r="B32" s="51">
        <v>18954</v>
      </c>
      <c r="C32" s="51">
        <v>16210</v>
      </c>
      <c r="D32" s="52">
        <v>85.52</v>
      </c>
      <c r="E32" s="51">
        <v>-2744</v>
      </c>
      <c r="F32" s="51">
        <v>29458.880000000001</v>
      </c>
      <c r="G32" s="51">
        <v>27144.73</v>
      </c>
      <c r="H32" s="52">
        <v>92.14</v>
      </c>
      <c r="I32" s="51">
        <v>-2314.15</v>
      </c>
      <c r="J32" s="52">
        <v>2.66</v>
      </c>
      <c r="K32" s="51">
        <v>10934.73</v>
      </c>
    </row>
    <row r="33" spans="1:11" ht="48.75">
      <c r="A33" s="35" t="s">
        <v>91</v>
      </c>
      <c r="B33" s="31"/>
      <c r="C33" s="31"/>
      <c r="D33" s="31"/>
      <c r="E33" s="31"/>
      <c r="F33" s="31">
        <v>475.99</v>
      </c>
      <c r="G33" s="31">
        <v>475.99</v>
      </c>
      <c r="H33" s="31">
        <v>100</v>
      </c>
      <c r="I33" s="31">
        <v>0</v>
      </c>
      <c r="J33" s="31">
        <v>0.05</v>
      </c>
      <c r="K33" s="31">
        <v>475.99</v>
      </c>
    </row>
    <row r="34" spans="1:11" ht="48.75">
      <c r="A34" s="35" t="s">
        <v>92</v>
      </c>
      <c r="B34" s="29">
        <v>18954</v>
      </c>
      <c r="C34" s="29">
        <v>16210</v>
      </c>
      <c r="D34" s="31">
        <v>85.52</v>
      </c>
      <c r="E34" s="29">
        <v>-2744</v>
      </c>
      <c r="F34" s="29">
        <v>18532.8</v>
      </c>
      <c r="G34" s="29">
        <v>16218.65</v>
      </c>
      <c r="H34" s="31">
        <v>87.51</v>
      </c>
      <c r="I34" s="29">
        <v>-2314.15</v>
      </c>
      <c r="J34" s="31">
        <v>1.59</v>
      </c>
      <c r="K34" s="31">
        <v>8.65</v>
      </c>
    </row>
    <row r="35" spans="1:11" ht="29.25">
      <c r="A35" s="35" t="s">
        <v>93</v>
      </c>
      <c r="B35" s="31"/>
      <c r="C35" s="31"/>
      <c r="D35" s="31"/>
      <c r="E35" s="31"/>
      <c r="F35" s="29">
        <v>10450.09</v>
      </c>
      <c r="G35" s="29">
        <v>10450.09</v>
      </c>
      <c r="H35" s="31">
        <v>100</v>
      </c>
      <c r="I35" s="31">
        <v>0</v>
      </c>
      <c r="J35" s="31">
        <v>1.02</v>
      </c>
      <c r="K35" s="29">
        <v>10450.09</v>
      </c>
    </row>
    <row r="36" spans="1:11" ht="68.25">
      <c r="A36" s="50" t="s">
        <v>94</v>
      </c>
      <c r="B36" s="52">
        <v>0</v>
      </c>
      <c r="C36" s="52">
        <v>143.86000000000001</v>
      </c>
      <c r="D36" s="52"/>
      <c r="E36" s="52">
        <v>143.86000000000001</v>
      </c>
      <c r="F36" s="52">
        <v>0</v>
      </c>
      <c r="G36" s="52">
        <v>0</v>
      </c>
      <c r="H36" s="52"/>
      <c r="I36" s="52">
        <v>0</v>
      </c>
      <c r="J36" s="52">
        <v>0</v>
      </c>
      <c r="K36" s="52">
        <v>-143.86000000000001</v>
      </c>
    </row>
    <row r="37" spans="1:11" ht="78">
      <c r="A37" s="35" t="s">
        <v>95</v>
      </c>
      <c r="B37" s="31">
        <v>0</v>
      </c>
      <c r="C37" s="31">
        <v>143.86000000000001</v>
      </c>
      <c r="D37" s="31"/>
      <c r="E37" s="31">
        <v>143.86000000000001</v>
      </c>
      <c r="F37" s="31"/>
      <c r="G37" s="31"/>
      <c r="H37" s="31"/>
      <c r="I37" s="31"/>
      <c r="J37" s="31"/>
      <c r="K37" s="31">
        <v>-143.86000000000001</v>
      </c>
    </row>
    <row r="38" spans="1:11" ht="48.75">
      <c r="A38" s="35" t="s">
        <v>45</v>
      </c>
      <c r="B38" s="52">
        <v>0</v>
      </c>
      <c r="C38" s="52">
        <v>-194.39</v>
      </c>
      <c r="D38" s="52"/>
      <c r="E38" s="52">
        <v>-194.39</v>
      </c>
      <c r="F38" s="52">
        <v>0</v>
      </c>
      <c r="G38" s="52">
        <v>-378.76</v>
      </c>
      <c r="H38" s="52"/>
      <c r="I38" s="52">
        <v>-378.76</v>
      </c>
      <c r="J38" s="52">
        <v>-0.04</v>
      </c>
      <c r="K38" s="52">
        <v>-184.37</v>
      </c>
    </row>
    <row r="39" spans="1:11" ht="39">
      <c r="A39" s="35" t="s">
        <v>96</v>
      </c>
      <c r="B39" s="31">
        <v>0</v>
      </c>
      <c r="C39" s="31">
        <v>-143.86000000000001</v>
      </c>
      <c r="D39" s="31"/>
      <c r="E39" s="31">
        <v>-143.86000000000001</v>
      </c>
      <c r="F39" s="31">
        <v>0</v>
      </c>
      <c r="G39" s="31">
        <v>-378.76</v>
      </c>
      <c r="H39" s="31"/>
      <c r="I39" s="31">
        <v>-378.76</v>
      </c>
      <c r="J39" s="31">
        <v>-0.04</v>
      </c>
      <c r="K39" s="31">
        <v>-234.9</v>
      </c>
    </row>
    <row r="40" spans="1:11" ht="39">
      <c r="A40" s="35" t="s">
        <v>97</v>
      </c>
      <c r="B40" s="31"/>
      <c r="C40" s="31">
        <v>-50.53</v>
      </c>
      <c r="D40" s="31"/>
      <c r="E40" s="31">
        <v>-50.53</v>
      </c>
      <c r="F40" s="31"/>
      <c r="G40" s="31"/>
      <c r="H40" s="31"/>
      <c r="I40" s="31"/>
      <c r="J40" s="31"/>
      <c r="K40" s="31">
        <v>50.53</v>
      </c>
    </row>
    <row r="41" spans="1:11">
      <c r="A41" s="48" t="s">
        <v>98</v>
      </c>
      <c r="B41" s="49">
        <v>1073593.94</v>
      </c>
      <c r="C41" s="49">
        <v>1100273.76</v>
      </c>
      <c r="D41" s="56">
        <v>102.49</v>
      </c>
      <c r="E41" s="49">
        <v>26679.82</v>
      </c>
      <c r="F41" s="49">
        <v>1333842.05</v>
      </c>
      <c r="G41" s="49">
        <v>1263413.2</v>
      </c>
      <c r="H41" s="56">
        <v>94.72</v>
      </c>
      <c r="I41" s="49">
        <v>-70428.850000000006</v>
      </c>
      <c r="J41" s="56"/>
      <c r="K41" s="49">
        <v>163139.44</v>
      </c>
    </row>
  </sheetData>
  <mergeCells count="14">
    <mergeCell ref="B2:E2"/>
    <mergeCell ref="F2:K2"/>
    <mergeCell ref="A3:A6"/>
    <mergeCell ref="B3:E3"/>
    <mergeCell ref="F3:J3"/>
    <mergeCell ref="C4:E4"/>
    <mergeCell ref="F4:F6"/>
    <mergeCell ref="G4:J4"/>
    <mergeCell ref="C5:C6"/>
    <mergeCell ref="D5:D6"/>
    <mergeCell ref="G5:G6"/>
    <mergeCell ref="H5:H6"/>
    <mergeCell ref="I5:I6"/>
    <mergeCell ref="J5:J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topLeftCell="A18" workbookViewId="0">
      <selection activeCell="A25" sqref="A25"/>
    </sheetView>
  </sheetViews>
  <sheetFormatPr defaultRowHeight="14.25"/>
  <cols>
    <col min="1" max="1" width="36.875" customWidth="1"/>
  </cols>
  <sheetData>
    <row r="2" spans="1:11" ht="15" thickBot="1">
      <c r="A2" s="1"/>
      <c r="B2" s="137"/>
      <c r="C2" s="137"/>
      <c r="D2" s="137"/>
      <c r="E2" s="137"/>
      <c r="F2" s="138" t="s">
        <v>109</v>
      </c>
      <c r="G2" s="138"/>
      <c r="H2" s="138"/>
      <c r="I2" s="138"/>
      <c r="J2" s="138"/>
      <c r="K2" s="138"/>
    </row>
    <row r="3" spans="1:11" ht="15" thickBot="1">
      <c r="A3" s="139" t="s">
        <v>0</v>
      </c>
      <c r="B3" s="142" t="s">
        <v>1</v>
      </c>
      <c r="C3" s="143"/>
      <c r="D3" s="143"/>
      <c r="E3" s="144"/>
      <c r="F3" s="142" t="s">
        <v>2</v>
      </c>
      <c r="G3" s="143"/>
      <c r="H3" s="143"/>
      <c r="I3" s="143"/>
      <c r="J3" s="144"/>
      <c r="K3" s="145" t="s">
        <v>3</v>
      </c>
    </row>
    <row r="4" spans="1:11" ht="15" thickBot="1">
      <c r="A4" s="140"/>
      <c r="B4" s="139" t="s">
        <v>4</v>
      </c>
      <c r="C4" s="148" t="s">
        <v>5</v>
      </c>
      <c r="D4" s="149"/>
      <c r="E4" s="150" t="s">
        <v>6</v>
      </c>
      <c r="F4" s="139" t="s">
        <v>4</v>
      </c>
      <c r="G4" s="148" t="s">
        <v>5</v>
      </c>
      <c r="H4" s="149"/>
      <c r="I4" s="150" t="s">
        <v>6</v>
      </c>
      <c r="J4" s="139" t="s">
        <v>7</v>
      </c>
      <c r="K4" s="146"/>
    </row>
    <row r="5" spans="1:11" ht="15" thickBot="1">
      <c r="A5" s="141"/>
      <c r="B5" s="141"/>
      <c r="C5" s="2" t="s">
        <v>8</v>
      </c>
      <c r="D5" s="2" t="s">
        <v>9</v>
      </c>
      <c r="E5" s="151"/>
      <c r="F5" s="141"/>
      <c r="G5" s="2" t="s">
        <v>8</v>
      </c>
      <c r="H5" s="2" t="s">
        <v>9</v>
      </c>
      <c r="I5" s="151"/>
      <c r="J5" s="141"/>
      <c r="K5" s="147"/>
    </row>
    <row r="6" spans="1:11" ht="15" thickBot="1">
      <c r="A6" s="3" t="s">
        <v>10</v>
      </c>
      <c r="B6" s="4">
        <v>395593</v>
      </c>
      <c r="C6" s="4">
        <v>412969.1</v>
      </c>
      <c r="D6" s="5">
        <v>104.39</v>
      </c>
      <c r="E6" s="4">
        <v>17376.099999999999</v>
      </c>
      <c r="F6" s="4">
        <v>391042</v>
      </c>
      <c r="G6" s="4">
        <v>411093.45</v>
      </c>
      <c r="H6" s="5">
        <v>105.13</v>
      </c>
      <c r="I6" s="4">
        <v>20051.45</v>
      </c>
      <c r="J6" s="5">
        <v>100</v>
      </c>
      <c r="K6" s="4">
        <v>-1875.65</v>
      </c>
    </row>
    <row r="7" spans="1:11" ht="15" thickBot="1">
      <c r="A7" s="3" t="s">
        <v>11</v>
      </c>
      <c r="B7" s="4">
        <v>363040</v>
      </c>
      <c r="C7" s="4">
        <v>379365.86</v>
      </c>
      <c r="D7" s="5">
        <v>104.5</v>
      </c>
      <c r="E7" s="4">
        <v>16325.86</v>
      </c>
      <c r="F7" s="4">
        <v>358513</v>
      </c>
      <c r="G7" s="4">
        <v>372845.19</v>
      </c>
      <c r="H7" s="5">
        <v>104</v>
      </c>
      <c r="I7" s="4">
        <v>14332.19</v>
      </c>
      <c r="J7" s="5">
        <v>90.7</v>
      </c>
      <c r="K7" s="6">
        <v>-6520.67</v>
      </c>
    </row>
    <row r="8" spans="1:11" ht="15" thickBot="1">
      <c r="A8" s="7" t="s">
        <v>12</v>
      </c>
      <c r="B8" s="8">
        <v>265804</v>
      </c>
      <c r="C8" s="8">
        <v>281022.32</v>
      </c>
      <c r="D8" s="2">
        <v>105.73</v>
      </c>
      <c r="E8" s="8">
        <v>15218.32</v>
      </c>
      <c r="F8" s="9">
        <v>302229</v>
      </c>
      <c r="G8" s="8">
        <v>312712.82</v>
      </c>
      <c r="H8" s="2">
        <v>103.47</v>
      </c>
      <c r="I8" s="8">
        <v>10483.82</v>
      </c>
      <c r="J8" s="2">
        <v>76.069999999999993</v>
      </c>
      <c r="K8" s="10">
        <v>31690.5</v>
      </c>
    </row>
    <row r="9" spans="1:11" ht="15" thickBot="1">
      <c r="A9" s="7" t="s">
        <v>13</v>
      </c>
      <c r="B9" s="8">
        <v>265804</v>
      </c>
      <c r="C9" s="8">
        <v>281022.32</v>
      </c>
      <c r="D9" s="2">
        <v>105.73</v>
      </c>
      <c r="E9" s="8">
        <v>15218.32</v>
      </c>
      <c r="F9" s="9">
        <v>302229</v>
      </c>
      <c r="G9" s="8">
        <v>312712.82</v>
      </c>
      <c r="H9" s="2">
        <v>103.47</v>
      </c>
      <c r="I9" s="8">
        <v>10483.82</v>
      </c>
      <c r="J9" s="2">
        <v>76.069999999999993</v>
      </c>
      <c r="K9" s="10">
        <v>31690.5</v>
      </c>
    </row>
    <row r="10" spans="1:11" ht="30" thickBot="1">
      <c r="A10" s="7" t="s">
        <v>14</v>
      </c>
      <c r="B10" s="8">
        <v>26052</v>
      </c>
      <c r="C10" s="8">
        <v>26210.959999999999</v>
      </c>
      <c r="D10" s="2">
        <v>100.61</v>
      </c>
      <c r="E10" s="2">
        <v>158.96</v>
      </c>
      <c r="F10" s="9">
        <v>28256</v>
      </c>
      <c r="G10" s="8">
        <v>29406.080000000002</v>
      </c>
      <c r="H10" s="2">
        <v>104.07</v>
      </c>
      <c r="I10" s="8">
        <v>1150.08</v>
      </c>
      <c r="J10" s="2">
        <v>7.15</v>
      </c>
      <c r="K10" s="10">
        <v>3195.12</v>
      </c>
    </row>
    <row r="11" spans="1:11" ht="20.25" thickBot="1">
      <c r="A11" s="7" t="s">
        <v>15</v>
      </c>
      <c r="B11" s="8">
        <v>26052</v>
      </c>
      <c r="C11" s="8">
        <v>26210.959999999999</v>
      </c>
      <c r="D11" s="2">
        <v>100.61</v>
      </c>
      <c r="E11" s="2">
        <v>158.96</v>
      </c>
      <c r="F11" s="9">
        <v>28256</v>
      </c>
      <c r="G11" s="8">
        <v>29406.080000000002</v>
      </c>
      <c r="H11" s="2">
        <v>104.07</v>
      </c>
      <c r="I11" s="8">
        <v>1150.08</v>
      </c>
      <c r="J11" s="2">
        <v>7.15</v>
      </c>
      <c r="K11" s="10">
        <v>3195.12</v>
      </c>
    </row>
    <row r="12" spans="1:11" ht="15" thickBot="1">
      <c r="A12" s="7" t="s">
        <v>16</v>
      </c>
      <c r="B12" s="8">
        <v>49855</v>
      </c>
      <c r="C12" s="8">
        <v>51387.25</v>
      </c>
      <c r="D12" s="2">
        <v>103.07</v>
      </c>
      <c r="E12" s="8">
        <v>1532.25</v>
      </c>
      <c r="F12" s="9">
        <v>12780</v>
      </c>
      <c r="G12" s="9">
        <v>14587.58</v>
      </c>
      <c r="H12" s="2">
        <v>114.14</v>
      </c>
      <c r="I12" s="8">
        <v>1807.58</v>
      </c>
      <c r="J12" s="2">
        <v>3.55</v>
      </c>
      <c r="K12" s="10">
        <v>-36799.67</v>
      </c>
    </row>
    <row r="13" spans="1:11" ht="15" thickBot="1">
      <c r="A13" s="7" t="s">
        <v>17</v>
      </c>
      <c r="B13" s="8">
        <v>36000</v>
      </c>
      <c r="C13" s="8">
        <v>36520.080000000002</v>
      </c>
      <c r="D13" s="2">
        <v>101.44</v>
      </c>
      <c r="E13" s="2">
        <v>520.08000000000004</v>
      </c>
      <c r="F13" s="11">
        <v>780</v>
      </c>
      <c r="G13" s="2">
        <v>825.87</v>
      </c>
      <c r="H13" s="2">
        <v>105.88</v>
      </c>
      <c r="I13" s="2">
        <v>45.87</v>
      </c>
      <c r="J13" s="2">
        <v>0.2</v>
      </c>
      <c r="K13" s="10">
        <v>-35694.21</v>
      </c>
    </row>
    <row r="14" spans="1:11" ht="15" thickBot="1">
      <c r="A14" s="7" t="s">
        <v>18</v>
      </c>
      <c r="B14" s="8">
        <v>8416</v>
      </c>
      <c r="C14" s="8">
        <v>8673.5400000000009</v>
      </c>
      <c r="D14" s="2">
        <v>103.06</v>
      </c>
      <c r="E14" s="2">
        <v>257.54000000000002</v>
      </c>
      <c r="F14" s="9">
        <v>9000</v>
      </c>
      <c r="G14" s="8">
        <v>11978.21</v>
      </c>
      <c r="H14" s="2">
        <v>133.09</v>
      </c>
      <c r="I14" s="8">
        <v>2978.21</v>
      </c>
      <c r="J14" s="2">
        <v>2.91</v>
      </c>
      <c r="K14" s="10">
        <v>3304.67</v>
      </c>
    </row>
    <row r="15" spans="1:11" ht="20.25" thickBot="1">
      <c r="A15" s="7" t="s">
        <v>19</v>
      </c>
      <c r="B15" s="8">
        <v>5439</v>
      </c>
      <c r="C15" s="8">
        <v>6251.52</v>
      </c>
      <c r="D15" s="2">
        <v>114.94</v>
      </c>
      <c r="E15" s="2">
        <v>812.52</v>
      </c>
      <c r="F15" s="9">
        <v>3000</v>
      </c>
      <c r="G15" s="8">
        <v>1906.93</v>
      </c>
      <c r="H15" s="2">
        <v>63.56</v>
      </c>
      <c r="I15" s="8">
        <v>-1093.07</v>
      </c>
      <c r="J15" s="2">
        <v>0.46</v>
      </c>
      <c r="K15" s="10">
        <v>-4344.59</v>
      </c>
    </row>
    <row r="16" spans="1:11" ht="20.25" thickBot="1">
      <c r="A16" s="7" t="s">
        <v>50</v>
      </c>
      <c r="B16" s="2"/>
      <c r="C16" s="2">
        <v>-57.89</v>
      </c>
      <c r="D16" s="2"/>
      <c r="E16" s="2"/>
      <c r="F16" s="11"/>
      <c r="G16" s="2">
        <v>-123.43</v>
      </c>
      <c r="H16" s="2"/>
      <c r="I16" s="2">
        <v>-123.43</v>
      </c>
      <c r="J16" s="2">
        <v>-0.03</v>
      </c>
      <c r="K16" s="12">
        <v>-65.540000000000006</v>
      </c>
    </row>
    <row r="17" spans="1:11" ht="15" thickBot="1">
      <c r="A17" s="7" t="s">
        <v>20</v>
      </c>
      <c r="B17" s="8">
        <v>17529</v>
      </c>
      <c r="C17" s="8">
        <v>16658.2</v>
      </c>
      <c r="D17" s="2">
        <v>95.03</v>
      </c>
      <c r="E17" s="2">
        <v>-870.8</v>
      </c>
      <c r="F17" s="9">
        <v>11248</v>
      </c>
      <c r="G17" s="8">
        <v>11592.38</v>
      </c>
      <c r="H17" s="2">
        <v>103.06</v>
      </c>
      <c r="I17" s="2">
        <v>344.38</v>
      </c>
      <c r="J17" s="2">
        <v>2.82</v>
      </c>
      <c r="K17" s="10">
        <v>-5065.82</v>
      </c>
    </row>
    <row r="18" spans="1:11" ht="15" thickBot="1">
      <c r="A18" s="7" t="s">
        <v>21</v>
      </c>
      <c r="B18" s="8">
        <v>4000</v>
      </c>
      <c r="C18" s="8">
        <v>4222.55</v>
      </c>
      <c r="D18" s="2">
        <v>105.56</v>
      </c>
      <c r="E18" s="2">
        <v>222.55</v>
      </c>
      <c r="F18" s="9">
        <v>5200</v>
      </c>
      <c r="G18" s="8">
        <v>6163.52</v>
      </c>
      <c r="H18" s="2">
        <v>118.53</v>
      </c>
      <c r="I18" s="2">
        <v>963.52</v>
      </c>
      <c r="J18" s="2">
        <v>1.5</v>
      </c>
      <c r="K18" s="10">
        <v>1940.97</v>
      </c>
    </row>
    <row r="19" spans="1:11" ht="15" thickBot="1">
      <c r="A19" s="7" t="s">
        <v>22</v>
      </c>
      <c r="B19" s="8">
        <v>13529</v>
      </c>
      <c r="C19" s="8">
        <v>12435.65</v>
      </c>
      <c r="D19" s="2">
        <v>91.92</v>
      </c>
      <c r="E19" s="8">
        <v>-1093.3499999999999</v>
      </c>
      <c r="F19" s="9">
        <v>6048</v>
      </c>
      <c r="G19" s="8">
        <v>5428.86</v>
      </c>
      <c r="H19" s="2">
        <v>89.76</v>
      </c>
      <c r="I19" s="2">
        <v>-619.14</v>
      </c>
      <c r="J19" s="2">
        <v>1.32</v>
      </c>
      <c r="K19" s="10">
        <v>-7006.79</v>
      </c>
    </row>
    <row r="20" spans="1:11" ht="15" thickBot="1">
      <c r="A20" s="7" t="s">
        <v>23</v>
      </c>
      <c r="B20" s="8">
        <v>3800</v>
      </c>
      <c r="C20" s="8">
        <v>4087.13</v>
      </c>
      <c r="D20" s="2">
        <v>107.56</v>
      </c>
      <c r="E20" s="2">
        <v>287.13</v>
      </c>
      <c r="F20" s="9">
        <v>4000</v>
      </c>
      <c r="G20" s="8">
        <v>4546.34</v>
      </c>
      <c r="H20" s="2">
        <v>113.66</v>
      </c>
      <c r="I20" s="2">
        <v>546.34</v>
      </c>
      <c r="J20" s="2">
        <v>1.1100000000000001</v>
      </c>
      <c r="K20" s="12">
        <v>459.21</v>
      </c>
    </row>
    <row r="21" spans="1:11" ht="20.25" thickBot="1">
      <c r="A21" s="7" t="s">
        <v>24</v>
      </c>
      <c r="B21" s="8">
        <v>3800</v>
      </c>
      <c r="C21" s="8">
        <v>4087.13</v>
      </c>
      <c r="D21" s="2">
        <v>107.56</v>
      </c>
      <c r="E21" s="2">
        <v>287.13</v>
      </c>
      <c r="F21" s="9">
        <v>4000</v>
      </c>
      <c r="G21" s="8">
        <v>4546.34</v>
      </c>
      <c r="H21" s="2">
        <v>113.66</v>
      </c>
      <c r="I21" s="2">
        <v>546.34</v>
      </c>
      <c r="J21" s="2">
        <v>1.1100000000000001</v>
      </c>
      <c r="K21" s="12">
        <v>459.21</v>
      </c>
    </row>
    <row r="22" spans="1:11" ht="15" thickBot="1">
      <c r="A22" s="3" t="s">
        <v>25</v>
      </c>
      <c r="B22" s="4">
        <v>32553</v>
      </c>
      <c r="C22" s="4">
        <v>33603.230000000003</v>
      </c>
      <c r="D22" s="5">
        <v>103.23</v>
      </c>
      <c r="E22" s="4">
        <v>1050.23</v>
      </c>
      <c r="F22" s="4">
        <v>32529</v>
      </c>
      <c r="G22" s="4">
        <v>38248.26</v>
      </c>
      <c r="H22" s="5">
        <v>117.58</v>
      </c>
      <c r="I22" s="4">
        <v>5719.26</v>
      </c>
      <c r="J22" s="5">
        <v>9.3000000000000007</v>
      </c>
      <c r="K22" s="6">
        <v>4645.03</v>
      </c>
    </row>
    <row r="23" spans="1:11" ht="30" thickBot="1">
      <c r="A23" s="14" t="s">
        <v>26</v>
      </c>
      <c r="B23" s="44">
        <v>22283</v>
      </c>
      <c r="C23" s="44">
        <v>23374.51</v>
      </c>
      <c r="D23" s="15">
        <v>104.9</v>
      </c>
      <c r="E23" s="8">
        <v>1091.51</v>
      </c>
      <c r="F23" s="45">
        <v>20157</v>
      </c>
      <c r="G23" s="45">
        <v>23320.57</v>
      </c>
      <c r="H23" s="11">
        <v>115.69</v>
      </c>
      <c r="I23" s="8">
        <v>3163.57</v>
      </c>
      <c r="J23" s="15">
        <v>5.67</v>
      </c>
      <c r="K23" s="12">
        <v>-53.94</v>
      </c>
    </row>
    <row r="24" spans="1:11" ht="30" thickBot="1">
      <c r="A24" s="16" t="s">
        <v>27</v>
      </c>
      <c r="B24" s="18">
        <v>17905</v>
      </c>
      <c r="C24" s="18">
        <v>19011.080000000002</v>
      </c>
      <c r="D24" s="17">
        <v>106.18</v>
      </c>
      <c r="E24" s="8">
        <v>1106.08</v>
      </c>
      <c r="F24" s="19">
        <v>16168</v>
      </c>
      <c r="G24" s="18">
        <v>18844.96</v>
      </c>
      <c r="H24" s="2">
        <v>116.56</v>
      </c>
      <c r="I24" s="8">
        <v>2676.96</v>
      </c>
      <c r="J24" s="17">
        <v>4.58</v>
      </c>
      <c r="K24" s="12">
        <v>-166.12</v>
      </c>
    </row>
    <row r="25" spans="1:11" ht="20.25" thickBot="1">
      <c r="A25" s="7" t="s">
        <v>124</v>
      </c>
      <c r="B25" s="8">
        <v>1013</v>
      </c>
      <c r="C25" s="8">
        <v>1013.3</v>
      </c>
      <c r="D25" s="13">
        <v>100.03</v>
      </c>
      <c r="E25" s="2">
        <v>0.3</v>
      </c>
      <c r="F25" s="9">
        <v>1099</v>
      </c>
      <c r="G25" s="8">
        <v>1098.6400000000001</v>
      </c>
      <c r="H25" s="2">
        <v>99.97</v>
      </c>
      <c r="I25" s="2">
        <v>-0.37</v>
      </c>
      <c r="J25" s="13">
        <v>0.27</v>
      </c>
      <c r="K25" s="12">
        <v>85.34</v>
      </c>
    </row>
    <row r="26" spans="1:11" ht="49.5" thickBot="1">
      <c r="A26" s="7" t="s">
        <v>123</v>
      </c>
      <c r="B26" s="8">
        <v>3365</v>
      </c>
      <c r="C26" s="8">
        <v>3350.13</v>
      </c>
      <c r="D26" s="13">
        <v>99.56</v>
      </c>
      <c r="E26" s="2">
        <v>-14.87</v>
      </c>
      <c r="F26" s="9">
        <v>2890</v>
      </c>
      <c r="G26" s="8">
        <v>3376.97</v>
      </c>
      <c r="H26" s="2">
        <v>116.85</v>
      </c>
      <c r="I26" s="2">
        <v>486.97</v>
      </c>
      <c r="J26" s="13">
        <v>0.82</v>
      </c>
      <c r="K26" s="12">
        <v>26.84</v>
      </c>
    </row>
    <row r="27" spans="1:11" ht="20.25" thickBot="1">
      <c r="A27" s="7" t="s">
        <v>29</v>
      </c>
      <c r="B27" s="8">
        <v>1020</v>
      </c>
      <c r="C27" s="8">
        <v>1114.1500000000001</v>
      </c>
      <c r="D27" s="2">
        <v>109.23</v>
      </c>
      <c r="E27" s="2">
        <v>94.15</v>
      </c>
      <c r="F27" s="9">
        <v>1120</v>
      </c>
      <c r="G27" s="8">
        <v>1216.56</v>
      </c>
      <c r="H27" s="2">
        <v>108.62</v>
      </c>
      <c r="I27" s="2">
        <v>96.56</v>
      </c>
      <c r="J27" s="2">
        <v>0.3</v>
      </c>
      <c r="K27" s="12">
        <v>102.41</v>
      </c>
    </row>
    <row r="28" spans="1:11" ht="15" thickBot="1">
      <c r="A28" s="7" t="s">
        <v>101</v>
      </c>
      <c r="B28" s="8">
        <v>1020</v>
      </c>
      <c r="C28" s="8">
        <v>1114.1500000000001</v>
      </c>
      <c r="D28" s="2">
        <v>109.23</v>
      </c>
      <c r="E28" s="2">
        <v>94.15</v>
      </c>
      <c r="F28" s="9">
        <v>1120</v>
      </c>
      <c r="G28" s="8">
        <v>1216.56</v>
      </c>
      <c r="H28" s="2">
        <v>108.62</v>
      </c>
      <c r="I28" s="2">
        <v>96.56</v>
      </c>
      <c r="J28" s="2">
        <v>0.3</v>
      </c>
      <c r="K28" s="12">
        <v>102.41</v>
      </c>
    </row>
    <row r="29" spans="1:11" ht="20.25" thickBot="1">
      <c r="A29" s="7" t="s">
        <v>30</v>
      </c>
      <c r="B29" s="8">
        <v>3029</v>
      </c>
      <c r="C29" s="8">
        <v>2817.75</v>
      </c>
      <c r="D29" s="2">
        <v>93.03</v>
      </c>
      <c r="E29" s="2">
        <v>-211.25</v>
      </c>
      <c r="F29" s="11">
        <v>60</v>
      </c>
      <c r="G29" s="2">
        <v>536.67999999999995</v>
      </c>
      <c r="H29" s="2">
        <v>894.46</v>
      </c>
      <c r="I29" s="2">
        <v>476.68</v>
      </c>
      <c r="J29" s="2">
        <v>0.13</v>
      </c>
      <c r="K29" s="10">
        <v>-2281.0700000000002</v>
      </c>
    </row>
    <row r="30" spans="1:11" ht="15" thickBot="1">
      <c r="A30" s="7" t="s">
        <v>31</v>
      </c>
      <c r="B30" s="2">
        <v>529</v>
      </c>
      <c r="C30" s="2">
        <v>498.15</v>
      </c>
      <c r="D30" s="2">
        <v>94.17</v>
      </c>
      <c r="E30" s="2">
        <v>-30.85</v>
      </c>
      <c r="F30" s="11"/>
      <c r="G30" s="2"/>
      <c r="H30" s="2"/>
      <c r="I30" s="2"/>
      <c r="J30" s="2"/>
      <c r="K30" s="12">
        <v>-498.15</v>
      </c>
    </row>
    <row r="31" spans="1:11" ht="15" thickBot="1">
      <c r="A31" s="7" t="s">
        <v>57</v>
      </c>
      <c r="B31" s="8">
        <v>2500</v>
      </c>
      <c r="C31" s="8">
        <v>2319.6</v>
      </c>
      <c r="D31" s="2">
        <v>92.78</v>
      </c>
      <c r="E31" s="2">
        <v>-180.4</v>
      </c>
      <c r="F31" s="11">
        <v>60</v>
      </c>
      <c r="G31" s="2">
        <v>536.67999999999995</v>
      </c>
      <c r="H31" s="2">
        <v>894.46</v>
      </c>
      <c r="I31" s="2">
        <v>476.68</v>
      </c>
      <c r="J31" s="2">
        <v>0.13</v>
      </c>
      <c r="K31" s="10">
        <v>-1782.92</v>
      </c>
    </row>
    <row r="32" spans="1:11" ht="20.25" thickBot="1">
      <c r="A32" s="7" t="s">
        <v>32</v>
      </c>
      <c r="B32" s="8">
        <v>4721</v>
      </c>
      <c r="C32" s="8">
        <v>4743.6899999999996</v>
      </c>
      <c r="D32" s="2">
        <v>100.48</v>
      </c>
      <c r="E32" s="2">
        <v>22.69</v>
      </c>
      <c r="F32" s="9">
        <v>10196</v>
      </c>
      <c r="G32" s="8">
        <v>11490.62</v>
      </c>
      <c r="H32" s="2">
        <v>112.7</v>
      </c>
      <c r="I32" s="8">
        <v>1294.6199999999999</v>
      </c>
      <c r="J32" s="2">
        <v>2.8</v>
      </c>
      <c r="K32" s="10">
        <v>6746.93</v>
      </c>
    </row>
    <row r="33" spans="1:11" ht="49.5" thickBot="1">
      <c r="A33" s="7" t="s">
        <v>125</v>
      </c>
      <c r="B33" s="2">
        <v>145</v>
      </c>
      <c r="C33" s="2">
        <v>145</v>
      </c>
      <c r="D33" s="2">
        <v>100</v>
      </c>
      <c r="E33" s="2">
        <v>0</v>
      </c>
      <c r="F33" s="11">
        <v>6</v>
      </c>
      <c r="G33" s="2">
        <v>6.04</v>
      </c>
      <c r="H33" s="2">
        <v>100.71</v>
      </c>
      <c r="I33" s="2">
        <v>0.04</v>
      </c>
      <c r="J33" s="2">
        <v>0</v>
      </c>
      <c r="K33" s="12">
        <v>-138.96</v>
      </c>
    </row>
    <row r="34" spans="1:11" ht="20.25" thickBot="1">
      <c r="A34" s="7" t="s">
        <v>34</v>
      </c>
      <c r="B34" s="8">
        <v>4576</v>
      </c>
      <c r="C34" s="8">
        <v>4598.6899999999996</v>
      </c>
      <c r="D34" s="2">
        <v>100.5</v>
      </c>
      <c r="E34" s="2">
        <v>22.69</v>
      </c>
      <c r="F34" s="9">
        <v>10190</v>
      </c>
      <c r="G34" s="9">
        <v>11484.57</v>
      </c>
      <c r="H34" s="2">
        <v>112.7</v>
      </c>
      <c r="I34" s="8">
        <v>1294.57</v>
      </c>
      <c r="J34" s="2">
        <v>2.79</v>
      </c>
      <c r="K34" s="10">
        <v>6885.88</v>
      </c>
    </row>
    <row r="35" spans="1:11" ht="15" thickBot="1">
      <c r="A35" s="7" t="s">
        <v>35</v>
      </c>
      <c r="B35" s="8">
        <v>1500</v>
      </c>
      <c r="C35" s="8">
        <v>1552.98</v>
      </c>
      <c r="D35" s="2">
        <v>103.53</v>
      </c>
      <c r="E35" s="2">
        <v>52.98</v>
      </c>
      <c r="F35" s="11">
        <v>996</v>
      </c>
      <c r="G35" s="8">
        <v>1683.77</v>
      </c>
      <c r="H35" s="2">
        <v>169.05</v>
      </c>
      <c r="I35" s="2">
        <v>687.77</v>
      </c>
      <c r="J35" s="2">
        <v>0.41</v>
      </c>
      <c r="K35" s="12">
        <v>130.79</v>
      </c>
    </row>
    <row r="36" spans="1:11" ht="15" thickBot="1">
      <c r="A36" s="7" t="s">
        <v>59</v>
      </c>
      <c r="B36" s="2"/>
      <c r="C36" s="2">
        <v>0.15</v>
      </c>
      <c r="D36" s="2"/>
      <c r="E36" s="2">
        <v>0.15</v>
      </c>
      <c r="F36" s="11"/>
      <c r="G36" s="2">
        <v>7.0000000000000007E-2</v>
      </c>
      <c r="H36" s="2"/>
      <c r="I36" s="2">
        <v>7.0000000000000007E-2</v>
      </c>
      <c r="J36" s="2">
        <v>0</v>
      </c>
      <c r="K36" s="12">
        <v>-0.08</v>
      </c>
    </row>
    <row r="37" spans="1:11" ht="15" thickBot="1">
      <c r="A37" s="7" t="s">
        <v>100</v>
      </c>
      <c r="B37" s="2"/>
      <c r="C37" s="2">
        <v>0.15</v>
      </c>
      <c r="D37" s="2"/>
      <c r="E37" s="2">
        <v>0.15</v>
      </c>
      <c r="F37" s="11"/>
      <c r="G37" s="2" t="s">
        <v>110</v>
      </c>
      <c r="H37" s="2"/>
      <c r="I37" s="2">
        <v>7.0000000000000007E-2</v>
      </c>
      <c r="J37" s="2">
        <v>0</v>
      </c>
      <c r="K37" s="12">
        <v>-0.08</v>
      </c>
    </row>
  </sheetData>
  <mergeCells count="13">
    <mergeCell ref="B2:E2"/>
    <mergeCell ref="F2:K2"/>
    <mergeCell ref="A3:A5"/>
    <mergeCell ref="B3:E3"/>
    <mergeCell ref="F3:J3"/>
    <mergeCell ref="K3:K5"/>
    <mergeCell ref="B4:B5"/>
    <mergeCell ref="C4:D4"/>
    <mergeCell ref="E4:E5"/>
    <mergeCell ref="F4:F5"/>
    <mergeCell ref="G4:H4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"/>
  <sheetViews>
    <sheetView topLeftCell="A13" workbookViewId="0">
      <selection activeCell="A14" sqref="A14"/>
    </sheetView>
  </sheetViews>
  <sheetFormatPr defaultRowHeight="14.25"/>
  <cols>
    <col min="1" max="1" width="29" customWidth="1"/>
  </cols>
  <sheetData>
    <row r="2" spans="1:11" ht="15" thickBot="1"/>
    <row r="3" spans="1:11" ht="15" thickBot="1">
      <c r="A3" s="152" t="s">
        <v>37</v>
      </c>
      <c r="B3" s="155" t="s">
        <v>1</v>
      </c>
      <c r="C3" s="156"/>
      <c r="D3" s="156"/>
      <c r="E3" s="157"/>
      <c r="F3" s="158" t="s">
        <v>2</v>
      </c>
      <c r="G3" s="159"/>
      <c r="H3" s="159"/>
      <c r="I3" s="159"/>
      <c r="J3" s="160"/>
      <c r="K3" s="161" t="s">
        <v>38</v>
      </c>
    </row>
    <row r="4" spans="1:11" ht="15" thickBot="1">
      <c r="A4" s="153"/>
      <c r="B4" s="161" t="s">
        <v>39</v>
      </c>
      <c r="C4" s="163" t="s">
        <v>5</v>
      </c>
      <c r="D4" s="164"/>
      <c r="E4" s="161" t="s">
        <v>6</v>
      </c>
      <c r="F4" s="165" t="s">
        <v>39</v>
      </c>
      <c r="G4" s="163" t="s">
        <v>5</v>
      </c>
      <c r="H4" s="164"/>
      <c r="I4" s="161" t="s">
        <v>6</v>
      </c>
      <c r="J4" s="36" t="s">
        <v>40</v>
      </c>
      <c r="K4" s="162"/>
    </row>
    <row r="5" spans="1:11" ht="15" thickBot="1">
      <c r="A5" s="154"/>
      <c r="B5" s="162"/>
      <c r="C5" s="36" t="s">
        <v>8</v>
      </c>
      <c r="D5" s="36" t="s">
        <v>9</v>
      </c>
      <c r="E5" s="162"/>
      <c r="F5" s="166"/>
      <c r="G5" s="36" t="s">
        <v>8</v>
      </c>
      <c r="H5" s="36" t="s">
        <v>41</v>
      </c>
      <c r="I5" s="162"/>
      <c r="J5" s="36" t="s">
        <v>9</v>
      </c>
      <c r="K5" s="37" t="s">
        <v>42</v>
      </c>
    </row>
    <row r="6" spans="1:11" ht="15" thickBot="1">
      <c r="A6" s="38" t="s">
        <v>70</v>
      </c>
      <c r="B6" s="39">
        <v>854928.74</v>
      </c>
      <c r="C6" s="39">
        <v>856661.66</v>
      </c>
      <c r="D6" s="40">
        <v>100.2</v>
      </c>
      <c r="E6" s="39">
        <v>1732.92</v>
      </c>
      <c r="F6" s="39">
        <v>972094.55</v>
      </c>
      <c r="G6" s="39">
        <v>954718.71999999997</v>
      </c>
      <c r="H6" s="40">
        <v>98.21</v>
      </c>
      <c r="I6" s="39">
        <v>-17375.830000000002</v>
      </c>
      <c r="J6" s="40">
        <v>100</v>
      </c>
      <c r="K6" s="39">
        <v>98057.06</v>
      </c>
    </row>
    <row r="7" spans="1:11" ht="20.25" thickBot="1">
      <c r="A7" s="43" t="s">
        <v>71</v>
      </c>
      <c r="B7" s="39">
        <v>854928.74</v>
      </c>
      <c r="C7" s="39">
        <v>856661.66</v>
      </c>
      <c r="D7" s="40">
        <v>100.2</v>
      </c>
      <c r="E7" s="39">
        <v>1732.92</v>
      </c>
      <c r="F7" s="39">
        <v>969986.55</v>
      </c>
      <c r="G7" s="39">
        <v>952946.85</v>
      </c>
      <c r="H7" s="40">
        <v>98.24</v>
      </c>
      <c r="I7" s="39">
        <v>-17039.7</v>
      </c>
      <c r="J7" s="40">
        <v>99.81</v>
      </c>
      <c r="K7" s="39">
        <v>96285.19</v>
      </c>
    </row>
    <row r="8" spans="1:11" ht="20.25" thickBot="1">
      <c r="A8" s="43" t="s">
        <v>103</v>
      </c>
      <c r="B8" s="39">
        <v>233028.92</v>
      </c>
      <c r="C8" s="39">
        <v>239281.62</v>
      </c>
      <c r="D8" s="40">
        <v>102.68</v>
      </c>
      <c r="E8" s="39">
        <v>6252.7</v>
      </c>
      <c r="F8" s="39">
        <v>267335.21999999997</v>
      </c>
      <c r="G8" s="39">
        <v>267335.21999999997</v>
      </c>
      <c r="H8" s="40">
        <v>100</v>
      </c>
      <c r="I8" s="40">
        <v>0</v>
      </c>
      <c r="J8" s="40">
        <v>28</v>
      </c>
      <c r="K8" s="39">
        <v>28053.599999999999</v>
      </c>
    </row>
    <row r="9" spans="1:11" ht="15" thickBot="1">
      <c r="A9" s="20" t="s">
        <v>72</v>
      </c>
      <c r="B9" s="41">
        <v>178438.82</v>
      </c>
      <c r="C9" s="41">
        <v>178438.82</v>
      </c>
      <c r="D9" s="40">
        <v>100</v>
      </c>
      <c r="E9" s="21">
        <v>0</v>
      </c>
      <c r="F9" s="41">
        <v>168023.75</v>
      </c>
      <c r="G9" s="41">
        <v>168023.75</v>
      </c>
      <c r="H9" s="21">
        <v>100</v>
      </c>
      <c r="I9" s="21">
        <v>0</v>
      </c>
      <c r="J9" s="21">
        <v>17.600000000000001</v>
      </c>
      <c r="K9" s="41">
        <v>-10415.07</v>
      </c>
    </row>
    <row r="10" spans="1:11" ht="20.25" thickBot="1">
      <c r="A10" s="20" t="s">
        <v>73</v>
      </c>
      <c r="B10" s="41">
        <v>4695.1000000000004</v>
      </c>
      <c r="C10" s="41">
        <v>4695.1000000000004</v>
      </c>
      <c r="D10" s="40">
        <v>100</v>
      </c>
      <c r="E10" s="21">
        <v>0</v>
      </c>
      <c r="F10" s="41">
        <v>36183.47</v>
      </c>
      <c r="G10" s="41">
        <v>36183.47</v>
      </c>
      <c r="H10" s="21">
        <v>100</v>
      </c>
      <c r="I10" s="21">
        <v>0</v>
      </c>
      <c r="J10" s="21">
        <v>3.79</v>
      </c>
      <c r="K10" s="41">
        <v>31488.37</v>
      </c>
    </row>
    <row r="11" spans="1:11" ht="15" thickBot="1">
      <c r="A11" s="35" t="s">
        <v>74</v>
      </c>
      <c r="B11" s="41">
        <v>49895</v>
      </c>
      <c r="C11" s="41">
        <v>56147.7</v>
      </c>
      <c r="D11" s="21">
        <v>100</v>
      </c>
      <c r="E11" s="21">
        <v>0</v>
      </c>
      <c r="F11" s="41">
        <v>63128</v>
      </c>
      <c r="G11" s="41">
        <v>63128</v>
      </c>
      <c r="H11" s="21">
        <v>100</v>
      </c>
      <c r="I11" s="21">
        <v>0</v>
      </c>
      <c r="J11" s="21">
        <v>6.61</v>
      </c>
      <c r="K11" s="41">
        <v>58432.9</v>
      </c>
    </row>
    <row r="12" spans="1:11" ht="30" thickBot="1">
      <c r="A12" s="65" t="s">
        <v>75</v>
      </c>
      <c r="B12" s="39">
        <v>148715</v>
      </c>
      <c r="C12" s="39">
        <v>146805.82</v>
      </c>
      <c r="D12" s="40">
        <v>98.72</v>
      </c>
      <c r="E12" s="39">
        <v>-1909.18</v>
      </c>
      <c r="F12" s="39">
        <v>124498.56</v>
      </c>
      <c r="G12" s="39">
        <v>117687.46</v>
      </c>
      <c r="H12" s="40">
        <v>94.53</v>
      </c>
      <c r="I12" s="39">
        <v>-6811.1</v>
      </c>
      <c r="J12" s="40">
        <v>12.33</v>
      </c>
      <c r="K12" s="41">
        <v>-29118.36</v>
      </c>
    </row>
    <row r="13" spans="1:11" ht="39.75" thickBot="1">
      <c r="A13" s="20" t="s">
        <v>128</v>
      </c>
      <c r="B13" s="41">
        <v>1212.8</v>
      </c>
      <c r="C13" s="41">
        <v>1212.8</v>
      </c>
      <c r="D13" s="21">
        <v>100</v>
      </c>
      <c r="E13" s="21">
        <v>0</v>
      </c>
      <c r="F13" s="40"/>
      <c r="G13" s="40"/>
      <c r="H13" s="21"/>
      <c r="I13" s="21"/>
      <c r="J13" s="21"/>
      <c r="K13" s="41">
        <v>-1212.8</v>
      </c>
    </row>
    <row r="14" spans="1:11" ht="49.5" thickBot="1">
      <c r="A14" s="20" t="s">
        <v>129</v>
      </c>
      <c r="B14" s="21"/>
      <c r="C14" s="21"/>
      <c r="D14" s="21"/>
      <c r="E14" s="21"/>
      <c r="F14" s="41">
        <v>1301.55</v>
      </c>
      <c r="G14" s="41">
        <v>1301.55</v>
      </c>
      <c r="H14" s="21">
        <v>100</v>
      </c>
      <c r="I14" s="21">
        <v>0</v>
      </c>
      <c r="J14" s="21">
        <v>0.14000000000000001</v>
      </c>
      <c r="K14" s="41">
        <v>1301.55</v>
      </c>
    </row>
    <row r="15" spans="1:11" ht="20.25" thickBot="1">
      <c r="A15" s="20" t="s">
        <v>130</v>
      </c>
      <c r="B15" s="41">
        <v>43310.46</v>
      </c>
      <c r="C15" s="41">
        <v>43310.46</v>
      </c>
      <c r="D15" s="21">
        <v>100</v>
      </c>
      <c r="E15" s="21">
        <v>0</v>
      </c>
      <c r="F15" s="41">
        <v>2005.44</v>
      </c>
      <c r="G15" s="41">
        <v>2005.44</v>
      </c>
      <c r="H15" s="21">
        <v>100</v>
      </c>
      <c r="I15" s="21">
        <v>0</v>
      </c>
      <c r="J15" s="21">
        <v>0.21</v>
      </c>
      <c r="K15" s="41">
        <v>-41305.019999999997</v>
      </c>
    </row>
    <row r="16" spans="1:11" ht="49.5" thickBot="1">
      <c r="A16" s="20" t="s">
        <v>131</v>
      </c>
      <c r="B16" s="41">
        <v>2923.76</v>
      </c>
      <c r="C16" s="41">
        <v>2923.76</v>
      </c>
      <c r="D16" s="21">
        <v>100</v>
      </c>
      <c r="E16" s="21">
        <v>0</v>
      </c>
      <c r="F16" s="40"/>
      <c r="G16" s="40"/>
      <c r="H16" s="40"/>
      <c r="I16" s="40"/>
      <c r="J16" s="40"/>
      <c r="K16" s="41">
        <v>-2923.76</v>
      </c>
    </row>
    <row r="17" spans="1:11" ht="20.25" thickBot="1">
      <c r="A17" s="20" t="s">
        <v>104</v>
      </c>
      <c r="B17" s="41">
        <v>2799.93</v>
      </c>
      <c r="C17" s="41">
        <v>2799.93</v>
      </c>
      <c r="D17" s="21">
        <v>100</v>
      </c>
      <c r="E17" s="21">
        <v>0</v>
      </c>
      <c r="F17" s="39">
        <v>2247.2199999999998</v>
      </c>
      <c r="G17" s="39">
        <v>2247.2199999999998</v>
      </c>
      <c r="H17" s="21">
        <v>100</v>
      </c>
      <c r="I17" s="21">
        <v>0</v>
      </c>
      <c r="J17" s="21">
        <v>0.24</v>
      </c>
      <c r="K17" s="21">
        <v>-552.70000000000005</v>
      </c>
    </row>
    <row r="18" spans="1:11" ht="20.25" thickBot="1">
      <c r="A18" s="20" t="s">
        <v>106</v>
      </c>
      <c r="B18" s="41">
        <v>16465.36</v>
      </c>
      <c r="C18" s="41">
        <v>16465.36</v>
      </c>
      <c r="D18" s="21">
        <v>100</v>
      </c>
      <c r="E18" s="21">
        <v>0</v>
      </c>
      <c r="F18" s="40"/>
      <c r="G18" s="40"/>
      <c r="H18" s="21"/>
      <c r="I18" s="21"/>
      <c r="J18" s="21"/>
      <c r="K18" s="41">
        <v>-16465.36</v>
      </c>
    </row>
    <row r="19" spans="1:11" ht="15" thickBot="1">
      <c r="A19" s="20" t="s">
        <v>78</v>
      </c>
      <c r="B19" s="41">
        <v>1273.9100000000001</v>
      </c>
      <c r="C19" s="41">
        <v>1273.9100000000001</v>
      </c>
      <c r="D19" s="21">
        <v>100</v>
      </c>
      <c r="E19" s="21">
        <v>0</v>
      </c>
      <c r="F19" s="66">
        <v>3860.99</v>
      </c>
      <c r="G19" s="66">
        <v>3860.99</v>
      </c>
      <c r="H19" s="21">
        <v>100</v>
      </c>
      <c r="I19" s="21">
        <v>0</v>
      </c>
      <c r="J19" s="21">
        <v>0.4</v>
      </c>
      <c r="K19" s="41">
        <v>2587.08</v>
      </c>
    </row>
    <row r="20" spans="1:11" ht="20.25" thickBot="1">
      <c r="A20" s="20" t="s">
        <v>79</v>
      </c>
      <c r="B20" s="41">
        <v>8145.13</v>
      </c>
      <c r="C20" s="41">
        <v>8145.13</v>
      </c>
      <c r="D20" s="21">
        <v>100</v>
      </c>
      <c r="E20" s="21">
        <v>0</v>
      </c>
      <c r="F20" s="66">
        <v>8103.96</v>
      </c>
      <c r="G20" s="66">
        <v>8103.96</v>
      </c>
      <c r="H20" s="21">
        <v>100</v>
      </c>
      <c r="I20" s="21">
        <v>0</v>
      </c>
      <c r="J20" s="21">
        <v>0.85</v>
      </c>
      <c r="K20" s="21">
        <v>-41.17</v>
      </c>
    </row>
    <row r="21" spans="1:11" ht="20.25" thickBot="1">
      <c r="A21" s="20" t="s">
        <v>80</v>
      </c>
      <c r="B21" s="41">
        <v>35852.6</v>
      </c>
      <c r="C21" s="41">
        <v>35839.47</v>
      </c>
      <c r="D21" s="21">
        <v>99.96</v>
      </c>
      <c r="E21" s="21">
        <v>-13.13</v>
      </c>
      <c r="F21" s="21"/>
      <c r="G21" s="21"/>
      <c r="H21" s="21"/>
      <c r="I21" s="21"/>
      <c r="J21" s="21"/>
      <c r="K21" s="41">
        <v>-35839.47</v>
      </c>
    </row>
    <row r="22" spans="1:11" ht="20.25" thickBot="1">
      <c r="A22" s="20" t="s">
        <v>132</v>
      </c>
      <c r="B22" s="21"/>
      <c r="C22" s="21"/>
      <c r="D22" s="21"/>
      <c r="E22" s="21"/>
      <c r="F22" s="41">
        <v>16787.349999999999</v>
      </c>
      <c r="G22" s="41">
        <v>16787.22</v>
      </c>
      <c r="H22" s="21">
        <v>100</v>
      </c>
      <c r="I22" s="21">
        <v>-0.12</v>
      </c>
      <c r="J22" s="21">
        <v>1.76</v>
      </c>
      <c r="K22" s="41">
        <v>16787.22</v>
      </c>
    </row>
    <row r="23" spans="1:11" ht="20.25" thickBot="1">
      <c r="A23" s="20" t="s">
        <v>81</v>
      </c>
      <c r="B23" s="41">
        <v>36731.050000000003</v>
      </c>
      <c r="C23" s="41">
        <v>34834.99</v>
      </c>
      <c r="D23" s="21">
        <v>94.84</v>
      </c>
      <c r="E23" s="41">
        <v>-1896.06</v>
      </c>
      <c r="F23" s="41">
        <v>90192.04</v>
      </c>
      <c r="G23" s="41">
        <v>83381.06</v>
      </c>
      <c r="H23" s="21">
        <v>92.45</v>
      </c>
      <c r="I23" s="41">
        <v>-6810.98</v>
      </c>
      <c r="J23" s="21">
        <v>8.73</v>
      </c>
      <c r="K23" s="41">
        <v>48546.07</v>
      </c>
    </row>
    <row r="24" spans="1:11" ht="30" thickBot="1">
      <c r="A24" s="65" t="s">
        <v>82</v>
      </c>
      <c r="B24" s="39">
        <v>452414.11</v>
      </c>
      <c r="C24" s="39">
        <v>449858.53</v>
      </c>
      <c r="D24" s="40">
        <v>99.44</v>
      </c>
      <c r="E24" s="39">
        <v>-2555.58</v>
      </c>
      <c r="F24" s="39">
        <v>544462.26</v>
      </c>
      <c r="G24" s="39">
        <v>536712.14</v>
      </c>
      <c r="H24" s="40">
        <v>98.58</v>
      </c>
      <c r="I24" s="39">
        <v>-7750.11</v>
      </c>
      <c r="J24" s="40">
        <v>56.22</v>
      </c>
      <c r="K24" s="41">
        <v>86853.61</v>
      </c>
    </row>
    <row r="25" spans="1:11" ht="20.25" thickBot="1">
      <c r="A25" s="20" t="s">
        <v>83</v>
      </c>
      <c r="B25" s="41">
        <v>412043.24</v>
      </c>
      <c r="C25" s="41">
        <v>410467.83</v>
      </c>
      <c r="D25" s="21">
        <v>99.62</v>
      </c>
      <c r="E25" s="41">
        <v>-1575.41</v>
      </c>
      <c r="F25" s="41">
        <v>496765.01</v>
      </c>
      <c r="G25" s="41">
        <v>490828.25</v>
      </c>
      <c r="H25" s="21">
        <v>98.8</v>
      </c>
      <c r="I25" s="41">
        <v>-5936.76</v>
      </c>
      <c r="J25" s="21">
        <v>51.41</v>
      </c>
      <c r="K25" s="41">
        <v>80360.42</v>
      </c>
    </row>
    <row r="26" spans="1:11" ht="49.5" thickBot="1">
      <c r="A26" s="20" t="s">
        <v>84</v>
      </c>
      <c r="B26" s="41">
        <v>4691.4399999999996</v>
      </c>
      <c r="C26" s="41">
        <v>4028.56</v>
      </c>
      <c r="D26" s="21">
        <v>85.87</v>
      </c>
      <c r="E26" s="21">
        <v>-662.87</v>
      </c>
      <c r="F26" s="41">
        <v>4632.8500000000004</v>
      </c>
      <c r="G26" s="41">
        <v>4079.07</v>
      </c>
      <c r="H26" s="21">
        <v>88.05</v>
      </c>
      <c r="I26" s="21">
        <v>-553.78</v>
      </c>
      <c r="J26" s="21">
        <v>0.43</v>
      </c>
      <c r="K26" s="21">
        <v>50.51</v>
      </c>
    </row>
    <row r="27" spans="1:11" ht="39.75" thickBot="1">
      <c r="A27" s="20" t="s">
        <v>85</v>
      </c>
      <c r="B27" s="41">
        <v>16214.57</v>
      </c>
      <c r="C27" s="41">
        <v>15898.89</v>
      </c>
      <c r="D27" s="21">
        <v>98.05</v>
      </c>
      <c r="E27" s="21">
        <v>-315.68</v>
      </c>
      <c r="F27" s="41">
        <v>17888.64</v>
      </c>
      <c r="G27" s="41">
        <v>17531.189999999999</v>
      </c>
      <c r="H27" s="21">
        <v>98</v>
      </c>
      <c r="I27" s="21">
        <v>-357.45</v>
      </c>
      <c r="J27" s="21">
        <v>1.84</v>
      </c>
      <c r="K27" s="41">
        <v>1632.3</v>
      </c>
    </row>
    <row r="28" spans="1:11" ht="30" thickBot="1">
      <c r="A28" s="20" t="s">
        <v>86</v>
      </c>
      <c r="B28" s="21">
        <v>733.59</v>
      </c>
      <c r="C28" s="21">
        <v>733.59</v>
      </c>
      <c r="D28" s="21">
        <v>100</v>
      </c>
      <c r="E28" s="21">
        <v>0</v>
      </c>
      <c r="F28" s="21">
        <v>862.34</v>
      </c>
      <c r="G28" s="21">
        <v>862.34</v>
      </c>
      <c r="H28" s="21">
        <v>100</v>
      </c>
      <c r="I28" s="21">
        <v>0</v>
      </c>
      <c r="J28" s="21">
        <v>0.09</v>
      </c>
      <c r="K28" s="21">
        <v>128.75</v>
      </c>
    </row>
    <row r="29" spans="1:11" ht="39.75" thickBot="1">
      <c r="A29" s="20" t="s">
        <v>87</v>
      </c>
      <c r="B29" s="21">
        <v>265.94</v>
      </c>
      <c r="C29" s="21">
        <v>265.94</v>
      </c>
      <c r="D29" s="21">
        <v>100</v>
      </c>
      <c r="E29" s="21">
        <v>0</v>
      </c>
      <c r="F29" s="21">
        <v>4.74</v>
      </c>
      <c r="G29" s="21">
        <v>4.74</v>
      </c>
      <c r="H29" s="21">
        <v>100</v>
      </c>
      <c r="I29" s="21">
        <v>0</v>
      </c>
      <c r="J29" s="21">
        <v>0</v>
      </c>
      <c r="K29" s="21">
        <v>-261.20999999999998</v>
      </c>
    </row>
    <row r="30" spans="1:11" ht="39.75" thickBot="1">
      <c r="A30" s="20" t="s">
        <v>88</v>
      </c>
      <c r="B30" s="41">
        <v>14506.1</v>
      </c>
      <c r="C30" s="41">
        <v>14504.48</v>
      </c>
      <c r="D30" s="21">
        <v>99.99</v>
      </c>
      <c r="E30" s="21">
        <v>-1.62</v>
      </c>
      <c r="F30" s="41">
        <v>20114.400000000001</v>
      </c>
      <c r="G30" s="41">
        <v>19213.060000000001</v>
      </c>
      <c r="H30" s="21">
        <v>95.52</v>
      </c>
      <c r="I30" s="21">
        <v>-901.34</v>
      </c>
      <c r="J30" s="21">
        <v>2.0099999999999998</v>
      </c>
      <c r="K30" s="41">
        <v>4708.59</v>
      </c>
    </row>
    <row r="31" spans="1:11" ht="20.25" thickBot="1">
      <c r="A31" s="20" t="s">
        <v>89</v>
      </c>
      <c r="B31" s="41">
        <v>1509.63</v>
      </c>
      <c r="C31" s="41">
        <v>1509.63</v>
      </c>
      <c r="D31" s="21">
        <v>100</v>
      </c>
      <c r="E31" s="21">
        <v>0</v>
      </c>
      <c r="F31" s="41">
        <v>1490.62</v>
      </c>
      <c r="G31" s="41">
        <v>1490.62</v>
      </c>
      <c r="H31" s="21">
        <v>100</v>
      </c>
      <c r="I31" s="21">
        <v>0</v>
      </c>
      <c r="J31" s="21">
        <v>0.16</v>
      </c>
      <c r="K31" s="21">
        <v>-19.010000000000002</v>
      </c>
    </row>
    <row r="32" spans="1:11" ht="20.25" thickBot="1">
      <c r="A32" s="20" t="s">
        <v>43</v>
      </c>
      <c r="B32" s="41">
        <v>2096.0300000000002</v>
      </c>
      <c r="C32" s="41">
        <v>2096.0300000000002</v>
      </c>
      <c r="D32" s="21">
        <v>100</v>
      </c>
      <c r="E32" s="21">
        <v>0</v>
      </c>
      <c r="F32" s="41">
        <v>2340.75</v>
      </c>
      <c r="G32" s="41">
        <v>2339.96</v>
      </c>
      <c r="H32" s="21">
        <v>99.97</v>
      </c>
      <c r="I32" s="21">
        <v>-0.79</v>
      </c>
      <c r="J32" s="21">
        <v>0.25</v>
      </c>
      <c r="K32" s="21">
        <v>243.93</v>
      </c>
    </row>
    <row r="33" spans="1:11" ht="20.25" thickBot="1">
      <c r="A33" s="35" t="s">
        <v>108</v>
      </c>
      <c r="B33" s="21">
        <v>353.58</v>
      </c>
      <c r="C33" s="21">
        <v>353.58</v>
      </c>
      <c r="D33" s="21">
        <v>100</v>
      </c>
      <c r="E33" s="21">
        <v>0</v>
      </c>
      <c r="F33" s="21">
        <v>362.91</v>
      </c>
      <c r="G33" s="21">
        <v>362.91</v>
      </c>
      <c r="H33" s="21">
        <v>100</v>
      </c>
      <c r="I33" s="21">
        <v>0</v>
      </c>
      <c r="J33" s="21">
        <v>0.04</v>
      </c>
      <c r="K33" s="21">
        <v>9.33</v>
      </c>
    </row>
    <row r="34" spans="1:11" ht="15" thickBot="1">
      <c r="A34" s="38" t="s">
        <v>44</v>
      </c>
      <c r="B34" s="41">
        <v>20770.71</v>
      </c>
      <c r="C34" s="41">
        <v>20715.689999999999</v>
      </c>
      <c r="D34" s="21">
        <v>99.74</v>
      </c>
      <c r="E34" s="21">
        <v>-55.02</v>
      </c>
      <c r="F34" s="41">
        <v>33690.519999999997</v>
      </c>
      <c r="G34" s="41">
        <v>31212.03</v>
      </c>
      <c r="H34" s="21">
        <v>92.64</v>
      </c>
      <c r="I34" s="41">
        <v>-2478.4899999999998</v>
      </c>
      <c r="J34" s="21">
        <v>3.27</v>
      </c>
      <c r="K34" s="41">
        <v>10496.34</v>
      </c>
    </row>
    <row r="35" spans="1:11" ht="49.5" thickBot="1">
      <c r="A35" s="20" t="s">
        <v>91</v>
      </c>
      <c r="B35" s="21"/>
      <c r="C35" s="21"/>
      <c r="D35" s="21"/>
      <c r="E35" s="21"/>
      <c r="F35" s="21">
        <v>416.49</v>
      </c>
      <c r="G35" s="21">
        <v>416.49</v>
      </c>
      <c r="H35" s="21" t="s">
        <v>119</v>
      </c>
      <c r="I35" s="21">
        <v>0</v>
      </c>
      <c r="J35" s="21"/>
      <c r="K35" s="21">
        <v>416.49</v>
      </c>
    </row>
    <row r="36" spans="1:11" ht="39.75" thickBot="1">
      <c r="A36" s="20" t="s">
        <v>92</v>
      </c>
      <c r="B36" s="41">
        <v>20770.71</v>
      </c>
      <c r="C36" s="41">
        <v>20715.689999999999</v>
      </c>
      <c r="D36" s="21">
        <v>99.74</v>
      </c>
      <c r="E36" s="21">
        <v>-55.02</v>
      </c>
      <c r="F36" s="41">
        <v>22932</v>
      </c>
      <c r="G36" s="41">
        <v>20745.900000000001</v>
      </c>
      <c r="H36" s="21">
        <v>90.47</v>
      </c>
      <c r="I36" s="41">
        <v>-2186.1</v>
      </c>
      <c r="J36" s="21">
        <v>2.17</v>
      </c>
      <c r="K36" s="21">
        <v>30.21</v>
      </c>
    </row>
    <row r="37" spans="1:11" ht="20.25" thickBot="1">
      <c r="A37" s="35" t="s">
        <v>108</v>
      </c>
      <c r="B37" s="67"/>
      <c r="C37" s="21"/>
      <c r="D37" s="21"/>
      <c r="E37" s="21"/>
      <c r="F37" s="41">
        <v>10342.030000000001</v>
      </c>
      <c r="G37" s="41">
        <v>10049.64</v>
      </c>
      <c r="H37" s="21" t="s">
        <v>120</v>
      </c>
      <c r="I37" s="21">
        <v>-292.39</v>
      </c>
      <c r="J37" s="21" t="s">
        <v>121</v>
      </c>
      <c r="K37" s="21" t="s">
        <v>122</v>
      </c>
    </row>
    <row r="38" spans="1:11" ht="20.25" thickBot="1">
      <c r="A38" s="42" t="s">
        <v>127</v>
      </c>
      <c r="B38" s="67"/>
      <c r="C38" s="21"/>
      <c r="D38" s="21"/>
      <c r="E38" s="21"/>
      <c r="F38" s="41">
        <v>2108</v>
      </c>
      <c r="G38" s="41">
        <v>2108</v>
      </c>
      <c r="H38" s="21">
        <v>100</v>
      </c>
      <c r="I38" s="21">
        <v>0</v>
      </c>
      <c r="J38" s="21">
        <v>0.22</v>
      </c>
      <c r="K38" s="41">
        <v>2108</v>
      </c>
    </row>
    <row r="39" spans="1:11" ht="57" thickBot="1">
      <c r="A39" s="68" t="s">
        <v>45</v>
      </c>
      <c r="B39" s="69"/>
      <c r="C39" s="70"/>
      <c r="D39" s="70"/>
      <c r="E39" s="70"/>
      <c r="F39" s="70"/>
      <c r="G39" s="21">
        <v>-336.13</v>
      </c>
      <c r="H39" s="21"/>
      <c r="I39" s="21">
        <v>-336.13</v>
      </c>
      <c r="J39" s="21">
        <v>-0.04</v>
      </c>
      <c r="K39" s="21">
        <v>-336.13</v>
      </c>
    </row>
  </sheetData>
  <mergeCells count="10">
    <mergeCell ref="A3:A5"/>
    <mergeCell ref="B3:E3"/>
    <mergeCell ref="F3:J3"/>
    <mergeCell ref="K3:K4"/>
    <mergeCell ref="B4:B5"/>
    <mergeCell ref="C4:D4"/>
    <mergeCell ref="E4:E5"/>
    <mergeCell ref="F4:F5"/>
    <mergeCell ref="G4:H4"/>
    <mergeCell ref="I4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3"/>
  <sheetViews>
    <sheetView topLeftCell="B61" workbookViewId="0">
      <selection activeCell="B68" sqref="B68"/>
    </sheetView>
  </sheetViews>
  <sheetFormatPr defaultRowHeight="14.25"/>
  <cols>
    <col min="1" max="1" width="13" hidden="1" customWidth="1"/>
    <col min="2" max="2" width="36" customWidth="1"/>
  </cols>
  <sheetData>
    <row r="2" spans="1:10" ht="15" thickBot="1"/>
    <row r="3" spans="1:10" ht="15" thickBot="1">
      <c r="A3" s="167" t="s">
        <v>0</v>
      </c>
      <c r="B3" s="88"/>
      <c r="C3" s="170" t="s">
        <v>133</v>
      </c>
      <c r="D3" s="171"/>
      <c r="E3" s="172"/>
      <c r="F3" s="170" t="s">
        <v>134</v>
      </c>
      <c r="G3" s="171"/>
      <c r="H3" s="171"/>
      <c r="I3" s="172"/>
      <c r="J3" s="173" t="s">
        <v>135</v>
      </c>
    </row>
    <row r="4" spans="1:10" ht="15" thickBot="1">
      <c r="A4" s="168"/>
      <c r="B4" s="87"/>
      <c r="C4" s="71" t="s">
        <v>136</v>
      </c>
      <c r="D4" s="176" t="s">
        <v>137</v>
      </c>
      <c r="E4" s="177"/>
      <c r="F4" s="71" t="s">
        <v>136</v>
      </c>
      <c r="G4" s="176" t="s">
        <v>137</v>
      </c>
      <c r="H4" s="178"/>
      <c r="I4" s="177"/>
      <c r="J4" s="174"/>
    </row>
    <row r="5" spans="1:10" ht="24.75" thickBot="1">
      <c r="A5" s="169"/>
      <c r="B5" s="87"/>
      <c r="C5" s="71" t="s">
        <v>8</v>
      </c>
      <c r="D5" s="71" t="s">
        <v>8</v>
      </c>
      <c r="E5" s="72" t="s">
        <v>9</v>
      </c>
      <c r="F5" s="71" t="s">
        <v>8</v>
      </c>
      <c r="G5" s="71" t="s">
        <v>8</v>
      </c>
      <c r="H5" s="72" t="s">
        <v>9</v>
      </c>
      <c r="I5" s="73" t="s">
        <v>138</v>
      </c>
      <c r="J5" s="175"/>
    </row>
    <row r="6" spans="1:10" ht="24.75" thickBot="1">
      <c r="A6" s="74" t="s">
        <v>139</v>
      </c>
      <c r="B6" s="23" t="s">
        <v>107</v>
      </c>
      <c r="C6" s="75">
        <v>768574.08</v>
      </c>
      <c r="D6" s="75">
        <v>743262.03</v>
      </c>
      <c r="E6" s="75">
        <v>96.71</v>
      </c>
      <c r="F6" s="75">
        <v>804183.15</v>
      </c>
      <c r="G6" s="75">
        <v>716287.33</v>
      </c>
      <c r="H6" s="75">
        <v>89.07</v>
      </c>
      <c r="I6" s="76">
        <v>87895.82</v>
      </c>
      <c r="J6" s="75">
        <v>-26974.7</v>
      </c>
    </row>
    <row r="7" spans="1:10" ht="15" thickBot="1">
      <c r="A7" s="77" t="s">
        <v>140</v>
      </c>
      <c r="B7" s="77" t="str">
        <f t="shared" ref="B7:B70" si="0">TRIM(A7)</f>
        <v>в том числе:</v>
      </c>
      <c r="C7" s="80"/>
      <c r="D7" s="80"/>
      <c r="E7" s="80"/>
      <c r="F7" s="80"/>
      <c r="G7" s="80"/>
      <c r="H7" s="80"/>
      <c r="I7" s="80"/>
      <c r="J7" s="80"/>
    </row>
    <row r="8" spans="1:10" ht="36.75" thickBot="1">
      <c r="A8" s="78" t="s">
        <v>10</v>
      </c>
      <c r="B8" s="78" t="str">
        <f t="shared" si="0"/>
        <v>НАЛОГОВЫЕ И НЕНАЛОГОВЫЕ ДОХОДЫ</v>
      </c>
      <c r="C8" s="79">
        <v>280392.73</v>
      </c>
      <c r="D8" s="79">
        <v>276897.77</v>
      </c>
      <c r="E8" s="79">
        <v>98.75</v>
      </c>
      <c r="F8" s="79">
        <v>278131.58</v>
      </c>
      <c r="G8" s="79">
        <v>211661.57</v>
      </c>
      <c r="H8" s="79">
        <v>76.099999999999994</v>
      </c>
      <c r="I8" s="79">
        <v>66470.009999999995</v>
      </c>
      <c r="J8" s="79">
        <v>-65236.2</v>
      </c>
    </row>
    <row r="9" spans="1:10" ht="36.75" thickBot="1">
      <c r="A9" s="78" t="s">
        <v>141</v>
      </c>
      <c r="B9" s="78" t="str">
        <f t="shared" si="0"/>
        <v>НАЛОГИ НА ПРИБЫЛЬ, ДОХОДЫ</v>
      </c>
      <c r="C9" s="79">
        <v>212042.37</v>
      </c>
      <c r="D9" s="79">
        <v>206679.6</v>
      </c>
      <c r="E9" s="79">
        <v>97.47</v>
      </c>
      <c r="F9" s="79">
        <v>236704.35</v>
      </c>
      <c r="G9" s="79">
        <v>170464.75</v>
      </c>
      <c r="H9" s="79">
        <v>72.02</v>
      </c>
      <c r="I9" s="79">
        <v>66239.600000000006</v>
      </c>
      <c r="J9" s="79">
        <v>-36214.85</v>
      </c>
    </row>
    <row r="10" spans="1:10" ht="24.75" thickBot="1">
      <c r="A10" s="77" t="s">
        <v>13</v>
      </c>
      <c r="B10" s="77" t="str">
        <f t="shared" si="0"/>
        <v>Налог на доходы физических лиц</v>
      </c>
      <c r="C10" s="80">
        <v>212042.37</v>
      </c>
      <c r="D10" s="80">
        <v>206679.6</v>
      </c>
      <c r="E10" s="80">
        <v>97.47</v>
      </c>
      <c r="F10" s="80">
        <v>236704.35</v>
      </c>
      <c r="G10" s="80">
        <v>170464.75</v>
      </c>
      <c r="H10" s="80">
        <v>72.02</v>
      </c>
      <c r="I10" s="80">
        <v>66239.600000000006</v>
      </c>
      <c r="J10" s="80">
        <v>-36214.85</v>
      </c>
    </row>
    <row r="11" spans="1:10" ht="108.75" thickBot="1">
      <c r="A11" s="78" t="s">
        <v>14</v>
      </c>
      <c r="B11" s="78" t="str">
        <f t="shared" si="0"/>
        <v>НАЛОГИ НА ТОВАРЫ (РАБОТЫ, УСЛУГИ), РЕАЛИЗУЕМЫЕ НА ТЕРРИТОРИИ РОССИЙСКОЙ ФЕДЕРАЦИИ</v>
      </c>
      <c r="C11" s="79">
        <v>8772.16</v>
      </c>
      <c r="D11" s="79">
        <v>10122.540000000001</v>
      </c>
      <c r="E11" s="79">
        <v>115.39</v>
      </c>
      <c r="F11" s="79">
        <v>11245</v>
      </c>
      <c r="G11" s="79">
        <v>11356.54</v>
      </c>
      <c r="H11" s="79">
        <v>100.99</v>
      </c>
      <c r="I11" s="79">
        <v>-111.54</v>
      </c>
      <c r="J11" s="79">
        <v>1234</v>
      </c>
    </row>
    <row r="12" spans="1:10" ht="96.75" thickBot="1">
      <c r="A12" s="77" t="s">
        <v>15</v>
      </c>
      <c r="B12" s="77" t="str">
        <f t="shared" si="0"/>
        <v>Акцизы по подакцизным товарам (продукции), производимым на территории Российской Федерации</v>
      </c>
      <c r="C12" s="80">
        <v>8772.16</v>
      </c>
      <c r="D12" s="80">
        <v>10122.540000000001</v>
      </c>
      <c r="E12" s="80">
        <v>115.39</v>
      </c>
      <c r="F12" s="80">
        <v>11245</v>
      </c>
      <c r="G12" s="80">
        <v>11356.54</v>
      </c>
      <c r="H12" s="80">
        <v>100.99</v>
      </c>
      <c r="I12" s="80">
        <v>-111.54</v>
      </c>
      <c r="J12" s="80">
        <v>1234</v>
      </c>
    </row>
    <row r="13" spans="1:10" ht="36.75" thickBot="1">
      <c r="A13" s="78" t="s">
        <v>142</v>
      </c>
      <c r="B13" s="78" t="str">
        <f t="shared" si="0"/>
        <v>НАЛОГИ НА СОВОКУПНЫЙ ДОХОД</v>
      </c>
      <c r="C13" s="79">
        <v>11426.77</v>
      </c>
      <c r="D13" s="79">
        <v>12449.18</v>
      </c>
      <c r="E13" s="79">
        <v>108.95</v>
      </c>
      <c r="F13" s="79">
        <v>1295.03</v>
      </c>
      <c r="G13" s="79">
        <v>1147.3499999999999</v>
      </c>
      <c r="H13" s="79">
        <v>88.6</v>
      </c>
      <c r="I13" s="79">
        <v>147.68</v>
      </c>
      <c r="J13" s="79">
        <v>-11301.83</v>
      </c>
    </row>
    <row r="14" spans="1:10" ht="72.75" thickBot="1">
      <c r="A14" s="77" t="s">
        <v>198</v>
      </c>
      <c r="B14" s="27" t="s">
        <v>17</v>
      </c>
      <c r="C14" s="80">
        <v>9241.76</v>
      </c>
      <c r="D14" s="80">
        <v>9794.4699999999993</v>
      </c>
      <c r="E14" s="80">
        <v>105.98</v>
      </c>
      <c r="F14" s="80">
        <v>343.03</v>
      </c>
      <c r="G14" s="80">
        <v>364.09</v>
      </c>
      <c r="H14" s="80">
        <v>106.14</v>
      </c>
      <c r="I14" s="80">
        <v>-21.06</v>
      </c>
      <c r="J14" s="80">
        <v>-9430.3799999999992</v>
      </c>
    </row>
    <row r="15" spans="1:10" ht="60.75" thickBot="1">
      <c r="A15" s="77" t="s">
        <v>50</v>
      </c>
      <c r="B15" s="77" t="str">
        <f t="shared" si="0"/>
        <v>Единый налог на вмененный доход для отдельных видов деятельности</v>
      </c>
      <c r="C15" s="80">
        <v>0</v>
      </c>
      <c r="D15" s="80">
        <v>-22.61</v>
      </c>
      <c r="E15" s="80">
        <v>0</v>
      </c>
      <c r="F15" s="80">
        <v>0</v>
      </c>
      <c r="G15" s="80">
        <v>-76.959999999999994</v>
      </c>
      <c r="H15" s="80">
        <v>0</v>
      </c>
      <c r="I15" s="80">
        <v>76.959999999999994</v>
      </c>
      <c r="J15" s="80">
        <v>-54.35</v>
      </c>
    </row>
    <row r="16" spans="1:10" ht="36.75" thickBot="1">
      <c r="A16" s="77" t="s">
        <v>197</v>
      </c>
      <c r="B16" s="27" t="s">
        <v>18</v>
      </c>
      <c r="C16" s="80">
        <v>776.61</v>
      </c>
      <c r="D16" s="80">
        <v>662.13</v>
      </c>
      <c r="E16" s="80">
        <v>85.26</v>
      </c>
      <c r="F16" s="80">
        <v>700</v>
      </c>
      <c r="G16" s="80">
        <v>687.27</v>
      </c>
      <c r="H16" s="80">
        <v>98.18</v>
      </c>
      <c r="I16" s="80">
        <v>12.73</v>
      </c>
      <c r="J16" s="80">
        <v>25.14</v>
      </c>
    </row>
    <row r="17" spans="1:10" ht="60.75" thickBot="1">
      <c r="A17" s="77" t="s">
        <v>19</v>
      </c>
      <c r="B17" s="77" t="str">
        <f t="shared" si="0"/>
        <v>Налог, взимаемый в связи с применением патентной системы налогообложения</v>
      </c>
      <c r="C17" s="80">
        <v>1408.4</v>
      </c>
      <c r="D17" s="80">
        <v>2015.2</v>
      </c>
      <c r="E17" s="80">
        <v>143.08000000000001</v>
      </c>
      <c r="F17" s="80">
        <v>252</v>
      </c>
      <c r="G17" s="80">
        <v>172.95</v>
      </c>
      <c r="H17" s="80">
        <v>68.63</v>
      </c>
      <c r="I17" s="80">
        <v>79.05</v>
      </c>
      <c r="J17" s="80">
        <v>-1842.25</v>
      </c>
    </row>
    <row r="18" spans="1:10" ht="24.75" thickBot="1">
      <c r="A18" s="78" t="s">
        <v>143</v>
      </c>
      <c r="B18" s="78" t="str">
        <f t="shared" si="0"/>
        <v>НАЛОГИ НА ИМУЩЕСТВО</v>
      </c>
      <c r="C18" s="79">
        <v>6199.79</v>
      </c>
      <c r="D18" s="79">
        <v>5393.9</v>
      </c>
      <c r="E18" s="79">
        <v>87</v>
      </c>
      <c r="F18" s="79">
        <v>6320.9</v>
      </c>
      <c r="G18" s="79">
        <v>6058.11</v>
      </c>
      <c r="H18" s="79">
        <v>95.84</v>
      </c>
      <c r="I18" s="79">
        <v>262.79000000000002</v>
      </c>
      <c r="J18" s="79">
        <v>664.21</v>
      </c>
    </row>
    <row r="19" spans="1:10" ht="36.75" thickBot="1">
      <c r="A19" s="77" t="s">
        <v>21</v>
      </c>
      <c r="B19" s="77" t="str">
        <f t="shared" si="0"/>
        <v>Налог на имущество физических лиц</v>
      </c>
      <c r="C19" s="80">
        <v>2120</v>
      </c>
      <c r="D19" s="80">
        <v>2112.67</v>
      </c>
      <c r="E19" s="80">
        <v>99.65</v>
      </c>
      <c r="F19" s="80">
        <v>2120.9</v>
      </c>
      <c r="G19" s="80">
        <v>2078.7800000000002</v>
      </c>
      <c r="H19" s="80">
        <v>98.01</v>
      </c>
      <c r="I19" s="80">
        <v>42.12</v>
      </c>
      <c r="J19" s="80">
        <v>-33.89</v>
      </c>
    </row>
    <row r="20" spans="1:10" ht="15" thickBot="1">
      <c r="A20" s="77" t="s">
        <v>22</v>
      </c>
      <c r="B20" s="77" t="str">
        <f t="shared" si="0"/>
        <v>Земельный налог</v>
      </c>
      <c r="C20" s="80">
        <v>4079.79</v>
      </c>
      <c r="D20" s="80">
        <v>3281.23</v>
      </c>
      <c r="E20" s="80">
        <v>80.430000000000007</v>
      </c>
      <c r="F20" s="80">
        <v>4200</v>
      </c>
      <c r="G20" s="80">
        <v>3979.33</v>
      </c>
      <c r="H20" s="80">
        <v>94.75</v>
      </c>
      <c r="I20" s="80">
        <v>220.67</v>
      </c>
      <c r="J20" s="80">
        <v>698.1</v>
      </c>
    </row>
    <row r="21" spans="1:10" ht="24.75" thickBot="1">
      <c r="A21" s="81" t="s">
        <v>196</v>
      </c>
      <c r="B21" s="81" t="str">
        <f t="shared" si="0"/>
        <v>Земельный налог с организаций</v>
      </c>
      <c r="C21" s="82">
        <v>2112.29</v>
      </c>
      <c r="D21" s="82">
        <v>1438.04</v>
      </c>
      <c r="E21" s="82">
        <v>68.08</v>
      </c>
      <c r="F21" s="82">
        <v>2300</v>
      </c>
      <c r="G21" s="82">
        <v>2188.6999999999998</v>
      </c>
      <c r="H21" s="82">
        <v>95.16</v>
      </c>
      <c r="I21" s="82">
        <v>111.3</v>
      </c>
      <c r="J21" s="82">
        <v>750.66</v>
      </c>
    </row>
    <row r="22" spans="1:10" ht="24.75" thickBot="1">
      <c r="A22" s="81" t="s">
        <v>195</v>
      </c>
      <c r="B22" s="81" t="str">
        <f t="shared" si="0"/>
        <v>Земельный налог с физических лиц</v>
      </c>
      <c r="C22" s="82">
        <v>1967.49</v>
      </c>
      <c r="D22" s="82">
        <v>1843.19</v>
      </c>
      <c r="E22" s="82">
        <v>93.68</v>
      </c>
      <c r="F22" s="82">
        <v>1900</v>
      </c>
      <c r="G22" s="82">
        <v>1790.63</v>
      </c>
      <c r="H22" s="82">
        <v>94.24</v>
      </c>
      <c r="I22" s="82">
        <v>109.37</v>
      </c>
      <c r="J22" s="82">
        <v>-52.56</v>
      </c>
    </row>
    <row r="23" spans="1:10" ht="48.75" thickBot="1">
      <c r="A23" s="78" t="s">
        <v>144</v>
      </c>
      <c r="B23" s="78" t="str">
        <f t="shared" si="0"/>
        <v>ГОСУДАРСТВЕННАЯ ПОШЛИНА</v>
      </c>
      <c r="C23" s="79">
        <v>924.27</v>
      </c>
      <c r="D23" s="79">
        <v>1299.1600000000001</v>
      </c>
      <c r="E23" s="79">
        <v>140.56</v>
      </c>
      <c r="F23" s="79">
        <v>1009</v>
      </c>
      <c r="G23" s="79">
        <v>985.25</v>
      </c>
      <c r="H23" s="79">
        <v>97.65</v>
      </c>
      <c r="I23" s="79">
        <v>23.75</v>
      </c>
      <c r="J23" s="79">
        <v>-313.91000000000003</v>
      </c>
    </row>
    <row r="24" spans="1:10" ht="84.75" thickBot="1">
      <c r="A24" s="77" t="s">
        <v>24</v>
      </c>
      <c r="B24" s="77" t="str">
        <f t="shared" si="0"/>
        <v>Государственная пошлина по делам, рассматриваемым в судах общей юрисдикции, мировыми судьями</v>
      </c>
      <c r="C24" s="80">
        <v>920</v>
      </c>
      <c r="D24" s="80">
        <v>1294.8800000000001</v>
      </c>
      <c r="E24" s="80">
        <v>140.75</v>
      </c>
      <c r="F24" s="80">
        <v>1009</v>
      </c>
      <c r="G24" s="80">
        <v>985.25</v>
      </c>
      <c r="H24" s="80">
        <v>97.65</v>
      </c>
      <c r="I24" s="80">
        <v>23.75</v>
      </c>
      <c r="J24" s="80">
        <v>-309.63</v>
      </c>
    </row>
    <row r="25" spans="1:10" ht="120.75" thickBot="1">
      <c r="A25" s="78" t="s">
        <v>52</v>
      </c>
      <c r="B25" s="78" t="str">
        <f t="shared" si="0"/>
        <v>ЗАДОЛЖЕННОСТЬ И ПЕРЕРАСЧЕТЫ ПО ОТМЕНЕННЫМ НАЛОГАМ, СБОРАМ И ИНЫМ ОБЯЗАТЕЛЬНЫМ ПЛАТЕЖАМ</v>
      </c>
      <c r="C25" s="79">
        <v>0</v>
      </c>
      <c r="D25" s="79">
        <v>-0.59</v>
      </c>
      <c r="E25" s="79">
        <v>0</v>
      </c>
      <c r="F25" s="79">
        <v>0</v>
      </c>
      <c r="G25" s="79">
        <v>-4.08</v>
      </c>
      <c r="H25" s="79">
        <v>0</v>
      </c>
      <c r="I25" s="79">
        <v>4.08</v>
      </c>
      <c r="J25" s="79">
        <v>-3.49</v>
      </c>
    </row>
    <row r="26" spans="1:10" ht="24.75" thickBot="1">
      <c r="A26" s="77" t="s">
        <v>199</v>
      </c>
      <c r="B26" s="77" t="str">
        <f t="shared" si="0"/>
        <v>Налоги на имущество</v>
      </c>
      <c r="C26" s="80">
        <v>0</v>
      </c>
      <c r="D26" s="80">
        <v>-0.59</v>
      </c>
      <c r="E26" s="80">
        <v>0</v>
      </c>
      <c r="F26" s="80">
        <v>0</v>
      </c>
      <c r="G26" s="80">
        <v>-4.08</v>
      </c>
      <c r="H26" s="80">
        <v>0</v>
      </c>
      <c r="I26" s="80">
        <v>4.08</v>
      </c>
      <c r="J26" s="80">
        <v>-3.49</v>
      </c>
    </row>
    <row r="27" spans="1:10" ht="144.75" thickBot="1">
      <c r="A27" s="78" t="s">
        <v>26</v>
      </c>
      <c r="B27" s="78" t="str">
        <f t="shared" si="0"/>
        <v>ДОХОДЫ ОТ ИСПОЛЬЗОВАНИЯ ИМУЩЕСТВА, НАХОДЯЩЕГОСЯ В ГОСУДАРСТВЕННОЙ И МУНИЦИПАЛЬНОЙ СОБСТВЕННОСТИ</v>
      </c>
      <c r="C27" s="79">
        <v>5247.55</v>
      </c>
      <c r="D27" s="79">
        <v>5318.87</v>
      </c>
      <c r="E27" s="79">
        <v>101.36</v>
      </c>
      <c r="F27" s="79">
        <v>7004.1</v>
      </c>
      <c r="G27" s="79">
        <v>7087.72</v>
      </c>
      <c r="H27" s="79">
        <v>101.19</v>
      </c>
      <c r="I27" s="79">
        <v>-83.62</v>
      </c>
      <c r="J27" s="79">
        <v>1768.85</v>
      </c>
    </row>
    <row r="28" spans="1:10" ht="192.75" thickBot="1">
      <c r="A28" s="77" t="s">
        <v>200</v>
      </c>
      <c r="B28" s="7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C28" s="80">
        <v>3768.41</v>
      </c>
      <c r="D28" s="80">
        <v>3860.04</v>
      </c>
      <c r="E28" s="80">
        <v>102.43</v>
      </c>
      <c r="F28" s="80">
        <v>4800</v>
      </c>
      <c r="G28" s="80">
        <v>4712.58</v>
      </c>
      <c r="H28" s="80">
        <v>98.18</v>
      </c>
      <c r="I28" s="80">
        <v>87.42</v>
      </c>
      <c r="J28" s="80">
        <v>852.54</v>
      </c>
    </row>
    <row r="29" spans="1:10" ht="120.75" thickBot="1">
      <c r="A29" s="77" t="s">
        <v>201</v>
      </c>
      <c r="B29" s="7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C29" s="80">
        <v>1479.14</v>
      </c>
      <c r="D29" s="80">
        <v>1458.83</v>
      </c>
      <c r="E29" s="80">
        <v>98.63</v>
      </c>
      <c r="F29" s="80">
        <v>1392.1</v>
      </c>
      <c r="G29" s="80">
        <v>1451.74</v>
      </c>
      <c r="H29" s="80">
        <v>104.28</v>
      </c>
      <c r="I29" s="80">
        <v>-59.64</v>
      </c>
      <c r="J29" s="80">
        <v>-7.09</v>
      </c>
    </row>
    <row r="30" spans="1:10" ht="228.75" thickBot="1">
      <c r="A30" s="77" t="s">
        <v>202</v>
      </c>
      <c r="B30" s="7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осударственных и муниципальных унитарных предприятий, в том числе казенных)</v>
      </c>
      <c r="C30" s="80"/>
      <c r="D30" s="80"/>
      <c r="E30" s="80">
        <v>0</v>
      </c>
      <c r="F30" s="80">
        <v>812</v>
      </c>
      <c r="G30" s="80">
        <v>923.4</v>
      </c>
      <c r="H30" s="80">
        <v>113.72</v>
      </c>
      <c r="I30" s="80">
        <v>-111.4</v>
      </c>
      <c r="J30" s="80">
        <v>923.4</v>
      </c>
    </row>
    <row r="31" spans="1:10" ht="48.75" thickBot="1">
      <c r="A31" s="78" t="s">
        <v>29</v>
      </c>
      <c r="B31" s="78" t="str">
        <f t="shared" si="0"/>
        <v>ПЛАТЕЖИ ПРИ ПОЛЬЗОВАНИИ ПРИРОДНЫМИ РЕСУРСАМИ</v>
      </c>
      <c r="C31" s="79">
        <v>22</v>
      </c>
      <c r="D31" s="79">
        <v>20.11</v>
      </c>
      <c r="E31" s="79">
        <v>91.43</v>
      </c>
      <c r="F31" s="79">
        <v>34</v>
      </c>
      <c r="G31" s="79">
        <v>31.88</v>
      </c>
      <c r="H31" s="79">
        <v>93.76</v>
      </c>
      <c r="I31" s="79">
        <v>2.12</v>
      </c>
      <c r="J31" s="79">
        <v>11.77</v>
      </c>
    </row>
    <row r="32" spans="1:10" ht="60.75" thickBot="1">
      <c r="A32" s="77" t="s">
        <v>145</v>
      </c>
      <c r="B32" s="77" t="str">
        <f t="shared" si="0"/>
        <v>Плата за негативное воздействие на окружающую среду</v>
      </c>
      <c r="C32" s="80">
        <v>22</v>
      </c>
      <c r="D32" s="80">
        <v>20.11</v>
      </c>
      <c r="E32" s="80">
        <v>91.43</v>
      </c>
      <c r="F32" s="80">
        <v>34</v>
      </c>
      <c r="G32" s="80">
        <v>31.88</v>
      </c>
      <c r="H32" s="80">
        <v>93.76</v>
      </c>
      <c r="I32" s="80">
        <v>2.12</v>
      </c>
      <c r="J32" s="80">
        <v>11.77</v>
      </c>
    </row>
    <row r="33" spans="1:10" ht="84.75" thickBot="1">
      <c r="A33" s="78" t="s">
        <v>146</v>
      </c>
      <c r="B33" s="27" t="s">
        <v>30</v>
      </c>
      <c r="C33" s="79">
        <v>6057.68</v>
      </c>
      <c r="D33" s="79">
        <v>4608.18</v>
      </c>
      <c r="E33" s="79">
        <v>76.069999999999993</v>
      </c>
      <c r="F33" s="79">
        <v>4800</v>
      </c>
      <c r="G33" s="79">
        <v>4835.8900000000003</v>
      </c>
      <c r="H33" s="79">
        <v>100.75</v>
      </c>
      <c r="I33" s="79">
        <v>-35.89</v>
      </c>
      <c r="J33" s="79">
        <v>227.71</v>
      </c>
    </row>
    <row r="34" spans="1:10" ht="36.75" thickBot="1">
      <c r="A34" s="77" t="s">
        <v>147</v>
      </c>
      <c r="B34" s="77" t="str">
        <f t="shared" si="0"/>
        <v>Доходы от оказания платных услуг (работ)</v>
      </c>
      <c r="C34" s="80">
        <v>300</v>
      </c>
      <c r="D34" s="80">
        <v>189.4</v>
      </c>
      <c r="E34" s="80">
        <v>63.13</v>
      </c>
      <c r="F34" s="80">
        <v>150</v>
      </c>
      <c r="G34" s="80">
        <v>112.49</v>
      </c>
      <c r="H34" s="80">
        <v>75</v>
      </c>
      <c r="I34" s="80">
        <v>37.51</v>
      </c>
      <c r="J34" s="80">
        <v>-76.91</v>
      </c>
    </row>
    <row r="35" spans="1:10" ht="48.75" thickBot="1">
      <c r="A35" s="77" t="s">
        <v>148</v>
      </c>
      <c r="B35" s="77" t="str">
        <f t="shared" si="0"/>
        <v>Доходы от компенсации затрат государства</v>
      </c>
      <c r="C35" s="80">
        <v>5757.68</v>
      </c>
      <c r="D35" s="80">
        <v>4418.7700000000004</v>
      </c>
      <c r="E35" s="80">
        <v>76.75</v>
      </c>
      <c r="F35" s="80">
        <v>4650</v>
      </c>
      <c r="G35" s="80">
        <v>4723.3999999999996</v>
      </c>
      <c r="H35" s="80">
        <v>101.58</v>
      </c>
      <c r="I35" s="80">
        <v>-73.400000000000006</v>
      </c>
      <c r="J35" s="80">
        <v>304.63</v>
      </c>
    </row>
    <row r="36" spans="1:10" ht="72.75" thickBot="1">
      <c r="A36" s="78" t="s">
        <v>149</v>
      </c>
      <c r="B36" s="78" t="str">
        <f t="shared" si="0"/>
        <v>ДОХОДЫ ОТ ПРОДАЖИ МАТЕРИАЛЬНЫХ И НЕМАТЕРИАЛЬНЫХ АКТИВОВ</v>
      </c>
      <c r="C36" s="79">
        <v>22723.02</v>
      </c>
      <c r="D36" s="79">
        <v>21772.63</v>
      </c>
      <c r="E36" s="79">
        <v>95.82</v>
      </c>
      <c r="F36" s="79">
        <v>7479.2</v>
      </c>
      <c r="G36" s="79">
        <v>7451.34</v>
      </c>
      <c r="H36" s="79">
        <v>99.63</v>
      </c>
      <c r="I36" s="79">
        <v>27.86</v>
      </c>
      <c r="J36" s="79">
        <v>-14321.29</v>
      </c>
    </row>
    <row r="37" spans="1:10" ht="240.75" thickBot="1">
      <c r="A37" s="83" t="s">
        <v>150</v>
      </c>
      <c r="B37" s="83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C37" s="84">
        <v>21732.92</v>
      </c>
      <c r="D37" s="84">
        <v>20752.919999999998</v>
      </c>
      <c r="E37" s="84">
        <v>95.49</v>
      </c>
      <c r="F37" s="84">
        <v>6799.2</v>
      </c>
      <c r="G37" s="84">
        <v>6799.2</v>
      </c>
      <c r="H37" s="84">
        <v>100</v>
      </c>
      <c r="I37" s="84">
        <v>0</v>
      </c>
      <c r="J37" s="84">
        <v>-13953.72</v>
      </c>
    </row>
    <row r="38" spans="1:10" ht="96.75" thickBot="1">
      <c r="A38" s="77" t="s">
        <v>151</v>
      </c>
      <c r="B38" s="77" t="str">
        <f t="shared" si="0"/>
        <v>Доходы от продажи земельных участков, государственная собственность на которые не разграничена</v>
      </c>
      <c r="C38" s="80">
        <v>990.1</v>
      </c>
      <c r="D38" s="80">
        <v>1019.71</v>
      </c>
      <c r="E38" s="80">
        <v>102.99</v>
      </c>
      <c r="F38" s="80">
        <v>680</v>
      </c>
      <c r="G38" s="80">
        <v>652.14</v>
      </c>
      <c r="H38" s="80">
        <v>95.9</v>
      </c>
      <c r="I38" s="80">
        <v>27.86</v>
      </c>
      <c r="J38" s="80">
        <v>-367.57</v>
      </c>
    </row>
    <row r="39" spans="1:10" ht="60.75" thickBot="1">
      <c r="A39" s="78" t="s">
        <v>152</v>
      </c>
      <c r="B39" s="78" t="str">
        <f t="shared" si="0"/>
        <v>АДМИНИСТРАТИВНЫЕ ПЛАТЕЖИ И СБОРЫ</v>
      </c>
      <c r="C39" s="79">
        <v>38.130000000000003</v>
      </c>
      <c r="D39" s="79">
        <v>57.36</v>
      </c>
      <c r="E39" s="79">
        <v>150.44</v>
      </c>
      <c r="F39" s="79">
        <v>50</v>
      </c>
      <c r="G39" s="79">
        <v>66.37</v>
      </c>
      <c r="H39" s="79">
        <v>132.72999999999999</v>
      </c>
      <c r="I39" s="79">
        <v>-16.37</v>
      </c>
      <c r="J39" s="79">
        <v>9.01</v>
      </c>
    </row>
    <row r="40" spans="1:10" ht="120.75" thickBot="1">
      <c r="A40" s="77" t="s">
        <v>153</v>
      </c>
      <c r="B40" s="77" t="str">
        <f t="shared" si="0"/>
        <v>Платежи, взимаемые государственными и муниципальными органами (организациями) за выполнение определенных функций</v>
      </c>
      <c r="C40" s="80">
        <v>38.130000000000003</v>
      </c>
      <c r="D40" s="80">
        <v>57.36</v>
      </c>
      <c r="E40" s="80">
        <v>150.44</v>
      </c>
      <c r="F40" s="80">
        <v>50</v>
      </c>
      <c r="G40" s="80">
        <v>66.37</v>
      </c>
      <c r="H40" s="80">
        <v>132.72999999999999</v>
      </c>
      <c r="I40" s="80">
        <v>-16.37</v>
      </c>
      <c r="J40" s="80">
        <v>9.01</v>
      </c>
    </row>
    <row r="41" spans="1:10" ht="48.75" thickBot="1">
      <c r="A41" s="78" t="s">
        <v>154</v>
      </c>
      <c r="B41" s="78" t="str">
        <f t="shared" si="0"/>
        <v>ШТРАФЫ, САНКЦИИ, ВОЗМЕЩЕНИЕ УЩЕРБА</v>
      </c>
      <c r="C41" s="79">
        <v>6520</v>
      </c>
      <c r="D41" s="79">
        <v>8331.2099999999991</v>
      </c>
      <c r="E41" s="79">
        <v>127.78</v>
      </c>
      <c r="F41" s="79">
        <v>2140</v>
      </c>
      <c r="G41" s="79">
        <v>2134.48</v>
      </c>
      <c r="H41" s="79">
        <v>99.74</v>
      </c>
      <c r="I41" s="79">
        <v>5.52</v>
      </c>
      <c r="J41" s="79">
        <v>-6196.73</v>
      </c>
    </row>
    <row r="42" spans="1:10" ht="120.75" thickBot="1">
      <c r="A42" s="77" t="s">
        <v>155</v>
      </c>
      <c r="B42" s="77" t="str">
        <f t="shared" si="0"/>
        <v>Административные штрафы, установленные Кодексом Российской Федерации об административных правонарушениях, в том числе:</v>
      </c>
      <c r="C42" s="80">
        <v>1521</v>
      </c>
      <c r="D42" s="80">
        <v>1644.84</v>
      </c>
      <c r="E42" s="80">
        <v>108.14</v>
      </c>
      <c r="F42" s="80">
        <v>505</v>
      </c>
      <c r="G42" s="80">
        <v>535.48</v>
      </c>
      <c r="H42" s="80">
        <v>106.04</v>
      </c>
      <c r="I42" s="80">
        <v>-30.48</v>
      </c>
      <c r="J42" s="80">
        <v>-1109.3599999999999</v>
      </c>
    </row>
    <row r="43" spans="1:10" ht="156.75" thickBot="1">
      <c r="A43" s="77" t="s">
        <v>156</v>
      </c>
      <c r="B43" s="77" t="str">
        <f t="shared" si="0"/>
        <v>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C43" s="80">
        <v>50</v>
      </c>
      <c r="D43" s="80">
        <v>19.48</v>
      </c>
      <c r="E43" s="80">
        <v>38.96</v>
      </c>
      <c r="F43" s="80">
        <v>30</v>
      </c>
      <c r="G43" s="80">
        <v>28.12</v>
      </c>
      <c r="H43" s="80">
        <v>93.73</v>
      </c>
      <c r="I43" s="80">
        <v>1.88</v>
      </c>
      <c r="J43" s="80">
        <v>8.64</v>
      </c>
    </row>
    <row r="44" spans="1:10" ht="228.75" thickBot="1">
      <c r="A44" s="77" t="s">
        <v>157</v>
      </c>
      <c r="B44" s="77" t="str">
        <f t="shared" si="0"/>
        <v>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C44" s="80">
        <v>49</v>
      </c>
      <c r="D44" s="80">
        <v>47.97</v>
      </c>
      <c r="E44" s="80">
        <v>97.9</v>
      </c>
      <c r="F44" s="80">
        <v>31</v>
      </c>
      <c r="G44" s="80">
        <v>30.39</v>
      </c>
      <c r="H44" s="80">
        <v>98.03</v>
      </c>
      <c r="I44" s="80">
        <v>0.61</v>
      </c>
      <c r="J44" s="80">
        <v>-17.579999999999998</v>
      </c>
    </row>
    <row r="45" spans="1:10" ht="156.75" thickBot="1">
      <c r="A45" s="77" t="s">
        <v>158</v>
      </c>
      <c r="B45" s="77" t="str">
        <f t="shared" si="0"/>
        <v>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C45" s="80">
        <v>5</v>
      </c>
      <c r="D45" s="80">
        <v>1.61</v>
      </c>
      <c r="E45" s="80">
        <v>32.21</v>
      </c>
      <c r="F45" s="80">
        <v>1</v>
      </c>
      <c r="G45" s="80">
        <v>0.53</v>
      </c>
      <c r="H45" s="80">
        <v>52.73</v>
      </c>
      <c r="I45" s="80">
        <v>0.47</v>
      </c>
      <c r="J45" s="80">
        <v>-1.08</v>
      </c>
    </row>
    <row r="46" spans="1:10" ht="180.75" thickBot="1">
      <c r="A46" s="77" t="s">
        <v>159</v>
      </c>
      <c r="B46" s="77" t="str">
        <f t="shared" si="0"/>
        <v>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C46" s="80">
        <v>515</v>
      </c>
      <c r="D46" s="80">
        <v>682.05</v>
      </c>
      <c r="E46" s="80">
        <v>132.44</v>
      </c>
      <c r="F46" s="80">
        <v>254</v>
      </c>
      <c r="G46" s="80">
        <v>255.2</v>
      </c>
      <c r="H46" s="80">
        <v>100.47</v>
      </c>
      <c r="I46" s="80">
        <v>-1.2</v>
      </c>
      <c r="J46" s="80">
        <v>-426.85</v>
      </c>
    </row>
    <row r="47" spans="1:10" ht="168.75" thickBot="1">
      <c r="A47" s="77" t="s">
        <v>160</v>
      </c>
      <c r="B47" s="77" t="str">
        <f t="shared" si="0"/>
        <v>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C47" s="80">
        <v>15</v>
      </c>
      <c r="D47" s="80">
        <v>5.0999999999999996</v>
      </c>
      <c r="E47" s="80">
        <v>34</v>
      </c>
      <c r="F47" s="80">
        <v>0</v>
      </c>
      <c r="G47" s="80">
        <v>0</v>
      </c>
      <c r="H47" s="80">
        <v>0</v>
      </c>
      <c r="I47" s="80">
        <v>0</v>
      </c>
      <c r="J47" s="80">
        <v>-5.0999999999999996</v>
      </c>
    </row>
    <row r="48" spans="1:10" ht="168.75" thickBot="1">
      <c r="A48" s="77" t="s">
        <v>161</v>
      </c>
      <c r="B48" s="77" t="str">
        <f t="shared" si="0"/>
        <v>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v>
      </c>
      <c r="C48" s="80">
        <v>0</v>
      </c>
      <c r="D48" s="80">
        <v>0</v>
      </c>
      <c r="E48" s="80">
        <v>0</v>
      </c>
      <c r="F48" s="80">
        <v>1</v>
      </c>
      <c r="G48" s="80">
        <v>0</v>
      </c>
      <c r="H48" s="80">
        <v>0</v>
      </c>
      <c r="I48" s="80">
        <v>1</v>
      </c>
      <c r="J48" s="80">
        <v>0</v>
      </c>
    </row>
    <row r="49" spans="1:10" ht="156.75" thickBot="1">
      <c r="A49" s="77" t="s">
        <v>162</v>
      </c>
      <c r="B49" s="77" t="str">
        <f t="shared" si="0"/>
        <v>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C49" s="80">
        <v>15</v>
      </c>
      <c r="D49" s="80">
        <v>7.5</v>
      </c>
      <c r="E49" s="80">
        <v>50</v>
      </c>
      <c r="F49" s="80">
        <v>3</v>
      </c>
      <c r="G49" s="80">
        <v>3</v>
      </c>
      <c r="H49" s="80">
        <v>100</v>
      </c>
      <c r="I49" s="80">
        <v>0</v>
      </c>
      <c r="J49" s="80">
        <v>-4.5</v>
      </c>
    </row>
    <row r="50" spans="1:10" ht="204.75" thickBot="1">
      <c r="A50" s="77" t="s">
        <v>163</v>
      </c>
      <c r="B50" s="77" t="str">
        <f t="shared" si="0"/>
        <v>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C50" s="80">
        <v>1</v>
      </c>
      <c r="D50" s="80">
        <v>3.25</v>
      </c>
      <c r="E50" s="80">
        <v>325</v>
      </c>
      <c r="F50" s="80">
        <v>2</v>
      </c>
      <c r="G50" s="80">
        <v>1</v>
      </c>
      <c r="H50" s="80">
        <v>50.17</v>
      </c>
      <c r="I50" s="80">
        <v>1</v>
      </c>
      <c r="J50" s="80">
        <v>-2.25</v>
      </c>
    </row>
    <row r="51" spans="1:10" ht="288.75" thickBot="1">
      <c r="A51" s="77" t="s">
        <v>164</v>
      </c>
      <c r="B51" s="77" t="str">
        <f t="shared" si="0"/>
        <v>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C51" s="80">
        <v>8</v>
      </c>
      <c r="D51" s="80">
        <v>7.03</v>
      </c>
      <c r="E51" s="80">
        <v>87.88</v>
      </c>
      <c r="F51" s="80">
        <v>10</v>
      </c>
      <c r="G51" s="80">
        <v>9.5500000000000007</v>
      </c>
      <c r="H51" s="80">
        <v>95.5</v>
      </c>
      <c r="I51" s="80">
        <v>0.45</v>
      </c>
      <c r="J51" s="80">
        <v>2.52</v>
      </c>
    </row>
    <row r="52" spans="1:10" ht="168.75" thickBot="1">
      <c r="A52" s="77" t="s">
        <v>165</v>
      </c>
      <c r="B52" s="77" t="str">
        <f t="shared" si="0"/>
        <v>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C52" s="80">
        <v>15</v>
      </c>
      <c r="D52" s="80">
        <v>9.5500000000000007</v>
      </c>
      <c r="E52" s="80">
        <v>63.67</v>
      </c>
      <c r="F52" s="80">
        <v>10</v>
      </c>
      <c r="G52" s="80">
        <v>8.5</v>
      </c>
      <c r="H52" s="80">
        <v>85</v>
      </c>
      <c r="I52" s="80">
        <v>1.5</v>
      </c>
      <c r="J52" s="80">
        <v>-1.05</v>
      </c>
    </row>
    <row r="53" spans="1:10" ht="156.75" thickBot="1">
      <c r="A53" s="77" t="s">
        <v>166</v>
      </c>
      <c r="B53" s="77" t="str">
        <f t="shared" si="0"/>
        <v>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C53" s="80">
        <v>48</v>
      </c>
      <c r="D53" s="80">
        <v>53.41</v>
      </c>
      <c r="E53" s="80">
        <v>111.27</v>
      </c>
      <c r="F53" s="80">
        <v>21</v>
      </c>
      <c r="G53" s="80">
        <v>85.77</v>
      </c>
      <c r="H53" s="80">
        <v>408.43</v>
      </c>
      <c r="I53" s="80">
        <v>-64.77</v>
      </c>
      <c r="J53" s="80">
        <v>32.36</v>
      </c>
    </row>
    <row r="54" spans="1:10" ht="192.75" thickBot="1">
      <c r="A54" s="77" t="s">
        <v>167</v>
      </c>
      <c r="B54" s="77" t="str">
        <f t="shared" si="0"/>
        <v>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C54" s="80">
        <v>800</v>
      </c>
      <c r="D54" s="80">
        <v>807.9</v>
      </c>
      <c r="E54" s="80">
        <v>100.99</v>
      </c>
      <c r="F54" s="80">
        <v>142</v>
      </c>
      <c r="G54" s="80">
        <v>113.42</v>
      </c>
      <c r="H54" s="80">
        <v>79.88</v>
      </c>
      <c r="I54" s="80">
        <v>28.58</v>
      </c>
      <c r="J54" s="80">
        <v>-694.48</v>
      </c>
    </row>
    <row r="55" spans="1:10" ht="168.75" thickBot="1">
      <c r="A55" s="81" t="s">
        <v>168</v>
      </c>
      <c r="B55" s="81" t="str">
        <f t="shared" si="0"/>
        <v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v>
      </c>
      <c r="C55" s="80">
        <v>48</v>
      </c>
      <c r="D55" s="80">
        <v>44.32</v>
      </c>
      <c r="E55" s="80">
        <v>92.32</v>
      </c>
      <c r="F55" s="80">
        <v>45</v>
      </c>
      <c r="G55" s="80">
        <v>43.69</v>
      </c>
      <c r="H55" s="80">
        <v>97.08</v>
      </c>
      <c r="I55" s="80">
        <v>1.31</v>
      </c>
      <c r="J55" s="80">
        <v>-0.63</v>
      </c>
    </row>
    <row r="56" spans="1:10" ht="348.75" thickBot="1">
      <c r="A56" s="81" t="s">
        <v>169</v>
      </c>
      <c r="B56" s="81" t="str">
        <f t="shared" si="0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C56" s="80">
        <v>17</v>
      </c>
      <c r="D56" s="80">
        <v>42.64</v>
      </c>
      <c r="E56" s="80">
        <v>250.83</v>
      </c>
      <c r="F56" s="80">
        <v>40</v>
      </c>
      <c r="G56" s="80">
        <v>39.56</v>
      </c>
      <c r="H56" s="80">
        <v>98.9</v>
      </c>
      <c r="I56" s="80">
        <v>0.44</v>
      </c>
      <c r="J56" s="80">
        <v>-3.08</v>
      </c>
    </row>
    <row r="57" spans="1:10" ht="48.75" thickBot="1">
      <c r="A57" s="77" t="s">
        <v>170</v>
      </c>
      <c r="B57" s="77" t="str">
        <f t="shared" si="0"/>
        <v>Платежи в целях возмещения причиненного ущерба (убытков)</v>
      </c>
      <c r="C57" s="80">
        <v>294</v>
      </c>
      <c r="D57" s="80">
        <v>449.15</v>
      </c>
      <c r="E57" s="80">
        <v>152.77000000000001</v>
      </c>
      <c r="F57" s="80">
        <v>400</v>
      </c>
      <c r="G57" s="80">
        <v>360.97</v>
      </c>
      <c r="H57" s="80">
        <v>90.24</v>
      </c>
      <c r="I57" s="80">
        <v>39.03</v>
      </c>
      <c r="J57" s="80">
        <v>-88.18</v>
      </c>
    </row>
    <row r="58" spans="1:10" ht="48.75" thickBot="1">
      <c r="A58" s="77" t="s">
        <v>171</v>
      </c>
      <c r="B58" s="77" t="str">
        <f t="shared" si="0"/>
        <v>Платежи, уплачиваемые в целях возмещения вреда</v>
      </c>
      <c r="C58" s="80">
        <v>4640</v>
      </c>
      <c r="D58" s="80">
        <v>6150.26</v>
      </c>
      <c r="E58" s="80">
        <v>132.55000000000001</v>
      </c>
      <c r="F58" s="80">
        <v>1150</v>
      </c>
      <c r="G58" s="80">
        <v>1154.77</v>
      </c>
      <c r="H58" s="80">
        <v>100.42</v>
      </c>
      <c r="I58" s="80">
        <v>-4.7699999999999996</v>
      </c>
      <c r="J58" s="80">
        <v>-4995.49</v>
      </c>
    </row>
    <row r="59" spans="1:10" ht="36.75" thickBot="1">
      <c r="A59" s="78" t="s">
        <v>172</v>
      </c>
      <c r="B59" s="78" t="str">
        <f t="shared" si="0"/>
        <v>ПРОЧИЕ НЕНАЛОГОВЫЕ ДОХОДЫ</v>
      </c>
      <c r="C59" s="79">
        <v>419</v>
      </c>
      <c r="D59" s="79">
        <v>845.62</v>
      </c>
      <c r="E59" s="79">
        <v>201.82</v>
      </c>
      <c r="F59" s="79">
        <v>50</v>
      </c>
      <c r="G59" s="79">
        <v>45.97</v>
      </c>
      <c r="H59" s="79">
        <v>91.94</v>
      </c>
      <c r="I59" s="79">
        <v>4.03</v>
      </c>
      <c r="J59" s="79">
        <v>-799.65</v>
      </c>
    </row>
    <row r="60" spans="1:10" ht="36.75" thickBot="1">
      <c r="A60" s="77" t="s">
        <v>173</v>
      </c>
      <c r="B60" s="77" t="str">
        <f t="shared" si="0"/>
        <v>Прочие неналоговые доходы</v>
      </c>
      <c r="C60" s="80">
        <v>419</v>
      </c>
      <c r="D60" s="80">
        <v>845.62</v>
      </c>
      <c r="E60" s="80">
        <v>201.82</v>
      </c>
      <c r="F60" s="80">
        <v>50</v>
      </c>
      <c r="G60" s="80">
        <v>45.97</v>
      </c>
      <c r="H60" s="80">
        <v>91.94</v>
      </c>
      <c r="I60" s="80">
        <v>4.03</v>
      </c>
      <c r="J60" s="80">
        <v>-799.65</v>
      </c>
    </row>
    <row r="61" spans="1:10" ht="48.75" thickBot="1">
      <c r="A61" s="78" t="s">
        <v>111</v>
      </c>
      <c r="B61" s="78" t="str">
        <f t="shared" si="0"/>
        <v>БЕЗВОЗМЕЗДНЫЕ ПОСТУПЛЕНИЯ</v>
      </c>
      <c r="C61" s="79">
        <v>488181.35</v>
      </c>
      <c r="D61" s="79">
        <v>466364.26</v>
      </c>
      <c r="E61" s="79">
        <v>95.53</v>
      </c>
      <c r="F61" s="79">
        <v>526051.56999999995</v>
      </c>
      <c r="G61" s="79">
        <v>504625.77</v>
      </c>
      <c r="H61" s="79">
        <v>95.93</v>
      </c>
      <c r="I61" s="79">
        <v>21425.8</v>
      </c>
      <c r="J61" s="79">
        <v>38261.51</v>
      </c>
    </row>
    <row r="62" spans="1:10" ht="120.75" thickBot="1">
      <c r="A62" s="78" t="s">
        <v>112</v>
      </c>
      <c r="B62" s="43" t="s">
        <v>71</v>
      </c>
      <c r="C62" s="79">
        <v>488031.35</v>
      </c>
      <c r="D62" s="79">
        <v>466214.26</v>
      </c>
      <c r="E62" s="79">
        <v>95.53</v>
      </c>
      <c r="F62" s="79">
        <v>525906.56999999995</v>
      </c>
      <c r="G62" s="79">
        <v>505353.39</v>
      </c>
      <c r="H62" s="79">
        <v>96.09</v>
      </c>
      <c r="I62" s="79">
        <v>20553.18</v>
      </c>
      <c r="J62" s="79">
        <v>39139.129999999997</v>
      </c>
    </row>
    <row r="63" spans="1:10" ht="72.75" thickBot="1">
      <c r="A63" s="74" t="s">
        <v>113</v>
      </c>
      <c r="B63" s="43" t="s">
        <v>103</v>
      </c>
      <c r="C63" s="75">
        <v>139649.88</v>
      </c>
      <c r="D63" s="75">
        <v>139649.88</v>
      </c>
      <c r="E63" s="75">
        <v>100</v>
      </c>
      <c r="F63" s="75">
        <v>157985.01</v>
      </c>
      <c r="G63" s="75">
        <v>157985.01</v>
      </c>
      <c r="H63" s="75">
        <v>100</v>
      </c>
      <c r="I63" s="75">
        <v>0</v>
      </c>
      <c r="J63" s="75">
        <v>18335.13</v>
      </c>
    </row>
    <row r="64" spans="1:10" ht="21" customHeight="1" thickBot="1">
      <c r="A64" s="77" t="s">
        <v>72</v>
      </c>
      <c r="B64" s="77" t="str">
        <f>TRIM(A64)</f>
        <v>на выравнивание бюджетной обеспеченности</v>
      </c>
      <c r="C64" s="80">
        <v>131258.69</v>
      </c>
      <c r="D64" s="80">
        <v>131258.69</v>
      </c>
      <c r="E64" s="80">
        <v>100</v>
      </c>
      <c r="F64" s="80">
        <v>98719.46</v>
      </c>
      <c r="G64" s="80">
        <v>98719.46</v>
      </c>
      <c r="H64" s="80">
        <v>100</v>
      </c>
      <c r="I64" s="80">
        <v>0</v>
      </c>
      <c r="J64" s="80">
        <v>-32539.23</v>
      </c>
    </row>
    <row r="65" spans="1:10" ht="27.75" customHeight="1" thickBot="1">
      <c r="A65" s="77" t="s">
        <v>73</v>
      </c>
      <c r="B65" s="77" t="str">
        <f t="shared" si="0"/>
        <v>на поддержку мер по обеспечению сбалансированности бюджетов</v>
      </c>
      <c r="C65" s="80">
        <v>5768.57</v>
      </c>
      <c r="D65" s="80">
        <v>5768.57</v>
      </c>
      <c r="E65" s="80">
        <v>100</v>
      </c>
      <c r="F65" s="80">
        <v>43398.55</v>
      </c>
      <c r="G65" s="80">
        <v>43398.55</v>
      </c>
      <c r="H65" s="80">
        <v>100</v>
      </c>
      <c r="I65" s="80">
        <v>0</v>
      </c>
      <c r="J65" s="80">
        <v>37629.980000000003</v>
      </c>
    </row>
    <row r="66" spans="1:10" ht="15" thickBot="1">
      <c r="A66" s="77" t="s">
        <v>114</v>
      </c>
      <c r="B66" s="35" t="s">
        <v>74</v>
      </c>
      <c r="C66" s="80">
        <v>2622.62</v>
      </c>
      <c r="D66" s="80">
        <v>2622.62</v>
      </c>
      <c r="E66" s="80">
        <v>100</v>
      </c>
      <c r="F66" s="80">
        <v>15867</v>
      </c>
      <c r="G66" s="80">
        <v>15867</v>
      </c>
      <c r="H66" s="80">
        <v>100</v>
      </c>
      <c r="I66" s="80">
        <v>0</v>
      </c>
      <c r="J66" s="80">
        <v>13244.38</v>
      </c>
    </row>
    <row r="67" spans="1:10" ht="59.25" customHeight="1" thickBot="1">
      <c r="A67" s="74" t="s">
        <v>115</v>
      </c>
      <c r="B67" s="65" t="s">
        <v>75</v>
      </c>
      <c r="C67" s="75">
        <v>118592.58</v>
      </c>
      <c r="D67" s="75">
        <v>101682.53</v>
      </c>
      <c r="E67" s="75">
        <v>85.74</v>
      </c>
      <c r="F67" s="75">
        <v>119523.72</v>
      </c>
      <c r="G67" s="75">
        <v>103981.53</v>
      </c>
      <c r="H67" s="75">
        <v>87</v>
      </c>
      <c r="I67" s="75">
        <v>15542.19</v>
      </c>
      <c r="J67" s="75">
        <v>2299</v>
      </c>
    </row>
    <row r="68" spans="1:10" ht="96.75" thickBot="1">
      <c r="A68" s="77" t="s">
        <v>174</v>
      </c>
      <c r="B68" s="77" t="str">
        <f t="shared" si="0"/>
        <v>на государственную поддержку организаций, входящих в систему спортивной подготовки</v>
      </c>
      <c r="C68" s="80">
        <v>0</v>
      </c>
      <c r="D68" s="80">
        <v>0</v>
      </c>
      <c r="E68" s="80">
        <v>0</v>
      </c>
      <c r="F68" s="80">
        <v>87.29</v>
      </c>
      <c r="G68" s="80">
        <v>87.28</v>
      </c>
      <c r="H68" s="80">
        <v>99.99</v>
      </c>
      <c r="I68" s="80">
        <v>0.01</v>
      </c>
      <c r="J68" s="80">
        <v>87.28</v>
      </c>
    </row>
    <row r="69" spans="1:10" ht="48.75" thickBot="1">
      <c r="A69" s="77" t="s">
        <v>175</v>
      </c>
      <c r="B69" s="77" t="str">
        <f t="shared" si="0"/>
        <v>на развитие сети учреждений культурно-досугового типа</v>
      </c>
      <c r="C69" s="80">
        <v>0</v>
      </c>
      <c r="D69" s="80">
        <v>0</v>
      </c>
      <c r="E69" s="80">
        <v>0</v>
      </c>
      <c r="F69" s="80">
        <v>11964</v>
      </c>
      <c r="G69" s="80">
        <v>11964</v>
      </c>
      <c r="H69" s="80">
        <v>100</v>
      </c>
      <c r="I69" s="80">
        <v>0</v>
      </c>
      <c r="J69" s="80">
        <v>11964</v>
      </c>
    </row>
    <row r="70" spans="1:10" ht="120.75" thickBot="1">
      <c r="A70" s="77" t="s">
        <v>176</v>
      </c>
      <c r="B70" s="77" t="str">
        <f t="shared" si="0"/>
        <v>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C70" s="80">
        <v>1996.81</v>
      </c>
      <c r="D70" s="80">
        <v>1996.81</v>
      </c>
      <c r="E70" s="80">
        <v>100</v>
      </c>
      <c r="F70" s="80">
        <v>0</v>
      </c>
      <c r="G70" s="80">
        <v>0</v>
      </c>
      <c r="H70" s="80">
        <v>0</v>
      </c>
      <c r="I70" s="80">
        <v>0</v>
      </c>
      <c r="J70" s="80">
        <v>-1996.81</v>
      </c>
    </row>
    <row r="71" spans="1:10" ht="60.75" thickBot="1">
      <c r="A71" s="77" t="s">
        <v>104</v>
      </c>
      <c r="B71" s="77" t="str">
        <f t="shared" ref="B71:B93" si="1">TRIM(A71)</f>
        <v>на реализацию мероприятий по обеспечению жильем молодых семей</v>
      </c>
      <c r="C71" s="80">
        <v>1637.3</v>
      </c>
      <c r="D71" s="80">
        <v>1637.3</v>
      </c>
      <c r="E71" s="80">
        <v>100</v>
      </c>
      <c r="F71" s="80">
        <v>0</v>
      </c>
      <c r="G71" s="80">
        <v>0</v>
      </c>
      <c r="H71" s="80">
        <v>0</v>
      </c>
      <c r="I71" s="80">
        <v>0</v>
      </c>
      <c r="J71" s="80">
        <v>-1637.3</v>
      </c>
    </row>
    <row r="72" spans="1:10" ht="108.75" thickBot="1">
      <c r="A72" s="77" t="s">
        <v>177</v>
      </c>
      <c r="B72" s="77" t="str">
        <f t="shared" si="1"/>
        <v>на поддержку экономического и социального развития коренных малочисленных народов Севера, Сибири и Дальнего Востока</v>
      </c>
      <c r="C72" s="80">
        <v>460.95</v>
      </c>
      <c r="D72" s="80">
        <v>460.95</v>
      </c>
      <c r="E72" s="80">
        <v>100</v>
      </c>
      <c r="F72" s="80">
        <v>0</v>
      </c>
      <c r="G72" s="80">
        <v>0</v>
      </c>
      <c r="H72" s="80">
        <v>0</v>
      </c>
      <c r="I72" s="80">
        <v>0</v>
      </c>
      <c r="J72" s="80">
        <v>-460.95</v>
      </c>
    </row>
    <row r="73" spans="1:10" ht="24.75" thickBot="1">
      <c r="A73" s="77" t="s">
        <v>178</v>
      </c>
      <c r="B73" s="77" t="str">
        <f t="shared" si="1"/>
        <v>на поддержку отрасли культуры</v>
      </c>
      <c r="C73" s="80">
        <v>5899.48</v>
      </c>
      <c r="D73" s="80">
        <v>4781.0600000000004</v>
      </c>
      <c r="E73" s="80">
        <v>81.040000000000006</v>
      </c>
      <c r="F73" s="80">
        <v>1141.71</v>
      </c>
      <c r="G73" s="80">
        <v>1141.71</v>
      </c>
      <c r="H73" s="80">
        <v>100</v>
      </c>
      <c r="I73" s="80">
        <v>0</v>
      </c>
      <c r="J73" s="80">
        <v>-3639.35</v>
      </c>
    </row>
    <row r="74" spans="1:10" ht="60.75" thickBot="1">
      <c r="A74" s="77" t="s">
        <v>179</v>
      </c>
      <c r="B74" s="77" t="str">
        <f t="shared" si="1"/>
        <v>на реализацию мероприятий по модернизации школьных систем образования</v>
      </c>
      <c r="C74" s="80">
        <v>19908.12</v>
      </c>
      <c r="D74" s="80">
        <v>19901.009999999998</v>
      </c>
      <c r="E74" s="80">
        <v>99.96</v>
      </c>
      <c r="F74" s="80">
        <v>19191.400000000001</v>
      </c>
      <c r="G74" s="80">
        <v>19029.669999999998</v>
      </c>
      <c r="H74" s="80">
        <v>99.16</v>
      </c>
      <c r="I74" s="80">
        <v>161.72999999999999</v>
      </c>
      <c r="J74" s="80">
        <v>-871.34</v>
      </c>
    </row>
    <row r="75" spans="1:10" ht="15" thickBot="1">
      <c r="A75" s="77" t="s">
        <v>180</v>
      </c>
      <c r="B75" s="77" t="str">
        <f t="shared" si="1"/>
        <v>Прочие субсидии</v>
      </c>
      <c r="C75" s="80">
        <v>88689.919999999998</v>
      </c>
      <c r="D75" s="80">
        <v>72905.399999999994</v>
      </c>
      <c r="E75" s="80">
        <v>82.2</v>
      </c>
      <c r="F75" s="80">
        <v>87139.32</v>
      </c>
      <c r="G75" s="80">
        <v>71758.880000000005</v>
      </c>
      <c r="H75" s="80">
        <v>82.35</v>
      </c>
      <c r="I75" s="80">
        <v>15380.44</v>
      </c>
      <c r="J75" s="80">
        <v>-1146.52</v>
      </c>
    </row>
    <row r="76" spans="1:10" ht="72.75" thickBot="1">
      <c r="A76" s="85" t="s">
        <v>116</v>
      </c>
      <c r="B76" s="65" t="s">
        <v>82</v>
      </c>
      <c r="C76" s="86">
        <v>216363.88</v>
      </c>
      <c r="D76" s="86">
        <v>211488.82</v>
      </c>
      <c r="E76" s="86">
        <v>97.75</v>
      </c>
      <c r="F76" s="86">
        <v>230032.9</v>
      </c>
      <c r="G76" s="86">
        <v>227071.91</v>
      </c>
      <c r="H76" s="86">
        <v>98.71</v>
      </c>
      <c r="I76" s="86">
        <v>2960.99</v>
      </c>
      <c r="J76" s="86">
        <v>15583.09</v>
      </c>
    </row>
    <row r="77" spans="1:10" ht="72.75" thickBot="1">
      <c r="A77" s="77" t="s">
        <v>181</v>
      </c>
      <c r="B77" s="77" t="str">
        <f t="shared" si="1"/>
        <v>на выполнение передаваемых полномочий субъектов Российской Федерации</v>
      </c>
      <c r="C77" s="80">
        <v>192436.8</v>
      </c>
      <c r="D77" s="80">
        <v>188302.67</v>
      </c>
      <c r="E77" s="80">
        <v>97.85</v>
      </c>
      <c r="F77" s="80">
        <v>217964.07</v>
      </c>
      <c r="G77" s="80">
        <v>216187.02</v>
      </c>
      <c r="H77" s="80">
        <v>99.18</v>
      </c>
      <c r="I77" s="80">
        <v>1777.05</v>
      </c>
      <c r="J77" s="80">
        <v>27884.35</v>
      </c>
    </row>
    <row r="78" spans="1:10" ht="192.75" thickBot="1">
      <c r="A78" s="77" t="s">
        <v>182</v>
      </c>
      <c r="B78" s="77" t="str">
        <f t="shared" si="1"/>
        <v>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C78" s="80">
        <v>1104.33</v>
      </c>
      <c r="D78" s="80">
        <v>948.91</v>
      </c>
      <c r="E78" s="80">
        <v>85.93</v>
      </c>
      <c r="F78" s="80">
        <v>1068.1300000000001</v>
      </c>
      <c r="G78" s="80">
        <v>972.22</v>
      </c>
      <c r="H78" s="80">
        <v>91.02</v>
      </c>
      <c r="I78" s="80">
        <v>95.91</v>
      </c>
      <c r="J78" s="80">
        <v>23.31</v>
      </c>
    </row>
    <row r="79" spans="1:10" ht="144.75" thickBot="1">
      <c r="A79" s="77" t="s">
        <v>183</v>
      </c>
      <c r="B79" s="77" t="str">
        <f t="shared" si="1"/>
        <v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C79" s="80">
        <v>12189.6</v>
      </c>
      <c r="D79" s="80">
        <v>12189.6</v>
      </c>
      <c r="E79" s="80">
        <v>100</v>
      </c>
      <c r="F79" s="80">
        <v>0</v>
      </c>
      <c r="G79" s="80">
        <v>0</v>
      </c>
      <c r="H79" s="80">
        <v>0</v>
      </c>
      <c r="I79" s="80">
        <v>0</v>
      </c>
      <c r="J79" s="80">
        <v>-12189.6</v>
      </c>
    </row>
    <row r="80" spans="1:10" ht="108.75" thickBot="1">
      <c r="A80" s="77" t="s">
        <v>184</v>
      </c>
      <c r="B80" s="77" t="str">
        <f t="shared" si="1"/>
        <v>на осуществление первичного воинского учета органами местного самоуправления поселений, муниципальных и городских округов</v>
      </c>
      <c r="C80" s="80">
        <v>1760.61</v>
      </c>
      <c r="D80" s="80">
        <v>1760.61</v>
      </c>
      <c r="E80" s="80">
        <v>100</v>
      </c>
      <c r="F80" s="80">
        <v>1035.1300000000001</v>
      </c>
      <c r="G80" s="80">
        <v>1035.1300000000001</v>
      </c>
      <c r="H80" s="80">
        <v>100</v>
      </c>
      <c r="I80" s="80">
        <v>0</v>
      </c>
      <c r="J80" s="80">
        <v>-725.48</v>
      </c>
    </row>
    <row r="81" spans="1:10" ht="156.75" thickBot="1">
      <c r="A81" s="77" t="s">
        <v>185</v>
      </c>
      <c r="B81" s="77" t="str">
        <f t="shared" si="1"/>
        <v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C81" s="80">
        <v>94.98</v>
      </c>
      <c r="D81" s="80">
        <v>94.98</v>
      </c>
      <c r="E81" s="80">
        <v>100</v>
      </c>
      <c r="F81" s="80">
        <v>1.77</v>
      </c>
      <c r="G81" s="80">
        <v>1.77</v>
      </c>
      <c r="H81" s="80">
        <v>100</v>
      </c>
      <c r="I81" s="80">
        <v>0</v>
      </c>
      <c r="J81" s="80">
        <v>-93.21</v>
      </c>
    </row>
    <row r="82" spans="1:10" ht="132.75" thickBot="1">
      <c r="A82" s="77" t="s">
        <v>186</v>
      </c>
      <c r="B82" s="77" t="str">
        <f t="shared" si="1"/>
        <v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C82" s="80">
        <v>4783.8</v>
      </c>
      <c r="D82" s="80">
        <v>4198.29</v>
      </c>
      <c r="E82" s="80">
        <v>87.76</v>
      </c>
      <c r="F82" s="80">
        <v>5693.3</v>
      </c>
      <c r="G82" s="80">
        <v>4626.3599999999997</v>
      </c>
      <c r="H82" s="80">
        <v>81.260000000000005</v>
      </c>
      <c r="I82" s="80">
        <v>1066.94</v>
      </c>
      <c r="J82" s="80">
        <v>428.07</v>
      </c>
    </row>
    <row r="83" spans="1:10" ht="72.75" thickBot="1">
      <c r="A83" s="77" t="s">
        <v>187</v>
      </c>
      <c r="B83" s="77" t="str">
        <f t="shared" si="1"/>
        <v>на государственную регистрацию актов гражданского состояния</v>
      </c>
      <c r="C83" s="80">
        <v>1277.24</v>
      </c>
      <c r="D83" s="80">
        <v>1277.24</v>
      </c>
      <c r="E83" s="80">
        <v>100</v>
      </c>
      <c r="F83" s="80">
        <v>1261.4000000000001</v>
      </c>
      <c r="G83" s="80">
        <v>1261.4000000000001</v>
      </c>
      <c r="H83" s="80">
        <v>100</v>
      </c>
      <c r="I83" s="80">
        <v>0</v>
      </c>
      <c r="J83" s="80">
        <v>-15.84</v>
      </c>
    </row>
    <row r="84" spans="1:10" ht="84.75" thickBot="1">
      <c r="A84" s="77" t="s">
        <v>117</v>
      </c>
      <c r="B84" s="77" t="str">
        <f t="shared" si="1"/>
        <v>Единая субвенция местным бюджетам из бюджета субъекта Российской Федерации</v>
      </c>
      <c r="C84" s="80">
        <v>2451.33</v>
      </c>
      <c r="D84" s="80">
        <v>2451.33</v>
      </c>
      <c r="E84" s="80">
        <v>100</v>
      </c>
      <c r="F84" s="80">
        <v>2736.92</v>
      </c>
      <c r="G84" s="80">
        <v>2715.84</v>
      </c>
      <c r="H84" s="80">
        <v>99.23</v>
      </c>
      <c r="I84" s="80">
        <v>21.08</v>
      </c>
      <c r="J84" s="80">
        <v>264.51</v>
      </c>
    </row>
    <row r="85" spans="1:10" ht="24.75" thickBot="1">
      <c r="A85" s="77" t="s">
        <v>188</v>
      </c>
      <c r="B85" s="77" t="str">
        <f t="shared" si="1"/>
        <v>Прочие субвенции</v>
      </c>
      <c r="C85" s="80">
        <v>265.19</v>
      </c>
      <c r="D85" s="80">
        <v>265.19</v>
      </c>
      <c r="E85" s="80">
        <v>100</v>
      </c>
      <c r="F85" s="80">
        <v>272.18</v>
      </c>
      <c r="G85" s="80">
        <v>272.18</v>
      </c>
      <c r="H85" s="80">
        <v>100</v>
      </c>
      <c r="I85" s="80">
        <v>0</v>
      </c>
      <c r="J85" s="80">
        <v>6.99</v>
      </c>
    </row>
    <row r="86" spans="1:10" ht="36.75" thickBot="1">
      <c r="A86" s="74" t="s">
        <v>118</v>
      </c>
      <c r="B86" s="74" t="str">
        <f t="shared" si="1"/>
        <v>Иные межбюджетные трансферты</v>
      </c>
      <c r="C86" s="75">
        <v>13425</v>
      </c>
      <c r="D86" s="75">
        <v>13393.03</v>
      </c>
      <c r="E86" s="75">
        <v>99.76</v>
      </c>
      <c r="F86" s="75">
        <v>18364.939999999999</v>
      </c>
      <c r="G86" s="75">
        <v>16314.94</v>
      </c>
      <c r="H86" s="75">
        <v>88.84</v>
      </c>
      <c r="I86" s="75">
        <v>2050</v>
      </c>
      <c r="J86" s="75">
        <v>2921.91</v>
      </c>
    </row>
    <row r="87" spans="1:10" ht="192.75" thickBot="1">
      <c r="A87" s="77" t="s">
        <v>189</v>
      </c>
      <c r="B87" s="77" t="str">
        <f t="shared" si="1"/>
        <v>МБТ,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87" s="80">
        <v>0</v>
      </c>
      <c r="D87" s="80">
        <v>0</v>
      </c>
      <c r="E87" s="80">
        <v>0</v>
      </c>
      <c r="F87" s="80">
        <v>119</v>
      </c>
      <c r="G87" s="80">
        <v>119</v>
      </c>
      <c r="H87" s="80">
        <v>100</v>
      </c>
      <c r="I87" s="80">
        <v>0</v>
      </c>
      <c r="J87" s="80">
        <v>119</v>
      </c>
    </row>
    <row r="88" spans="1:10" ht="168.75" thickBot="1">
      <c r="A88" s="77" t="s">
        <v>190</v>
      </c>
      <c r="B88" s="77" t="str">
        <f t="shared" si="1"/>
        <v>МБТ,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C88" s="80">
        <v>13425</v>
      </c>
      <c r="D88" s="80">
        <v>13393.03</v>
      </c>
      <c r="E88" s="80">
        <v>99.76</v>
      </c>
      <c r="F88" s="80">
        <v>15163.2</v>
      </c>
      <c r="G88" s="80">
        <v>13113.2</v>
      </c>
      <c r="H88" s="80">
        <v>86.48</v>
      </c>
      <c r="I88" s="80">
        <v>2050</v>
      </c>
      <c r="J88" s="80">
        <v>-279.83</v>
      </c>
    </row>
    <row r="89" spans="1:10" ht="36.75" thickBot="1">
      <c r="A89" s="77" t="s">
        <v>191</v>
      </c>
      <c r="B89" s="77" t="str">
        <f t="shared" si="1"/>
        <v>Прочие МБТ, передаваемые бюджетам</v>
      </c>
      <c r="C89" s="80">
        <v>0</v>
      </c>
      <c r="D89" s="80">
        <v>0</v>
      </c>
      <c r="E89" s="80">
        <v>0</v>
      </c>
      <c r="F89" s="80">
        <v>3082.75</v>
      </c>
      <c r="G89" s="80">
        <v>3082.75</v>
      </c>
      <c r="H89" s="80">
        <v>100</v>
      </c>
      <c r="I89" s="80">
        <v>0</v>
      </c>
      <c r="J89" s="80">
        <v>3082.75</v>
      </c>
    </row>
    <row r="90" spans="1:10" ht="48.75" thickBot="1">
      <c r="A90" s="78" t="s">
        <v>192</v>
      </c>
      <c r="B90" s="78" t="str">
        <f t="shared" si="1"/>
        <v>ПРОЧИЕ БЕЗВОЗМЕЗДНЫЕ ПОСТУПЛЕНИЯ</v>
      </c>
      <c r="C90" s="79">
        <v>150</v>
      </c>
      <c r="D90" s="79">
        <v>150</v>
      </c>
      <c r="E90" s="79">
        <v>100</v>
      </c>
      <c r="F90" s="79">
        <v>145</v>
      </c>
      <c r="G90" s="79">
        <v>85</v>
      </c>
      <c r="H90" s="79">
        <v>58.62</v>
      </c>
      <c r="I90" s="79">
        <v>60</v>
      </c>
      <c r="J90" s="79">
        <v>-65</v>
      </c>
    </row>
    <row r="91" spans="1:10" ht="72.75" thickBot="1">
      <c r="A91" s="77" t="s">
        <v>193</v>
      </c>
      <c r="B91" s="77" t="str">
        <f t="shared" si="1"/>
        <v>Прочие безвозмездные поступления в бюджеты муниципальных районов (округов)</v>
      </c>
      <c r="C91" s="80">
        <v>150</v>
      </c>
      <c r="D91" s="80">
        <v>150</v>
      </c>
      <c r="E91" s="80">
        <v>100</v>
      </c>
      <c r="F91" s="80">
        <v>145</v>
      </c>
      <c r="G91" s="80">
        <v>85</v>
      </c>
      <c r="H91" s="80">
        <v>58.62</v>
      </c>
      <c r="I91" s="80">
        <v>60</v>
      </c>
      <c r="J91" s="80">
        <v>-65</v>
      </c>
    </row>
    <row r="92" spans="1:10" ht="93" customHeight="1" thickBot="1">
      <c r="A92" s="78" t="s">
        <v>45</v>
      </c>
      <c r="B92" s="43" t="s">
        <v>45</v>
      </c>
      <c r="C92" s="79">
        <v>0</v>
      </c>
      <c r="D92" s="79">
        <v>0</v>
      </c>
      <c r="E92" s="79">
        <v>0</v>
      </c>
      <c r="F92" s="79">
        <v>0</v>
      </c>
      <c r="G92" s="79">
        <v>-812.62</v>
      </c>
      <c r="H92" s="79">
        <v>0</v>
      </c>
      <c r="I92" s="79">
        <v>812.62</v>
      </c>
      <c r="J92" s="79">
        <v>-812.62</v>
      </c>
    </row>
    <row r="93" spans="1:10" ht="77.25" customHeight="1" thickBot="1">
      <c r="A93" s="77" t="s">
        <v>194</v>
      </c>
      <c r="B93" s="77" t="str">
        <f t="shared" si="1"/>
        <v>Возврат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C93" s="80">
        <v>0</v>
      </c>
      <c r="D93" s="80">
        <v>0</v>
      </c>
      <c r="E93" s="80">
        <v>0</v>
      </c>
      <c r="F93" s="80">
        <v>0</v>
      </c>
      <c r="G93" s="80">
        <v>-812.62</v>
      </c>
      <c r="H93" s="80">
        <v>0</v>
      </c>
      <c r="I93" s="80">
        <v>812.62</v>
      </c>
      <c r="J93" s="80">
        <v>-812.62</v>
      </c>
    </row>
  </sheetData>
  <mergeCells count="6">
    <mergeCell ref="A3:A5"/>
    <mergeCell ref="C3:E3"/>
    <mergeCell ref="F3:I3"/>
    <mergeCell ref="J3:J5"/>
    <mergeCell ref="D4:E4"/>
    <mergeCell ref="G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5</vt:lpstr>
      <vt:lpstr>Кавал. нал</vt:lpstr>
      <vt:lpstr>Кавал безв</vt:lpstr>
      <vt:lpstr>Хорол нал</vt:lpstr>
      <vt:lpstr>Хорол бевз</vt:lpstr>
      <vt:lpstr>Ольга весь</vt:lpstr>
      <vt:lpstr>'Приложение 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Снежана В. Завзятая</dc:creator>
  <cp:lastModifiedBy>Наталья П. Алышева</cp:lastModifiedBy>
  <cp:lastPrinted>2024-10-10T23:42:43Z</cp:lastPrinted>
  <dcterms:created xsi:type="dcterms:W3CDTF">2024-09-11T23:56:03Z</dcterms:created>
  <dcterms:modified xsi:type="dcterms:W3CDTF">2024-10-10T23:43:23Z</dcterms:modified>
</cp:coreProperties>
</file>