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(диск Х) Антонова\ПРОВЕРКИ ГОДОВЫХ ОТЧЕТОВ ВЫСОКОДОТАЦИОННЫХ МО\2024 год\5. Отчет по проверке высокодот МО 2024\"/>
    </mc:Choice>
  </mc:AlternateContent>
  <bookViews>
    <workbookView xWindow="-120" yWindow="-120" windowWidth="29040" windowHeight="15840" tabRatio="476"/>
  </bookViews>
  <sheets>
    <sheet name="Приложение 4" sheetId="1" r:id="rId1"/>
    <sheet name="Кавал. нал" sheetId="3" state="hidden" r:id="rId2"/>
    <sheet name="Кавал безв" sheetId="4" state="hidden" r:id="rId3"/>
    <sheet name="Хорол нал" sheetId="5" state="hidden" r:id="rId4"/>
    <sheet name="Хорол бевз" sheetId="6" state="hidden" r:id="rId5"/>
    <sheet name="Ольга весь" sheetId="7" state="hidden" r:id="rId6"/>
  </sheets>
  <externalReferences>
    <externalReference r:id="rId7"/>
  </externalReferences>
  <definedNames>
    <definedName name="_xlnm.Print_Titles" localSheetId="0">'Приложение 4'!$3:$7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" l="1"/>
  <c r="E8" i="1"/>
  <c r="C8" i="1"/>
  <c r="B8" i="1"/>
  <c r="D8" i="1" l="1"/>
  <c r="J8" i="1"/>
  <c r="G8" i="1"/>
  <c r="H8" i="1"/>
  <c r="B64" i="7" l="1"/>
  <c r="AK25" i="1"/>
  <c r="AK29" i="1"/>
  <c r="AK30" i="1"/>
  <c r="AK31" i="1"/>
  <c r="AK32" i="1"/>
  <c r="AK33" i="1"/>
  <c r="AK34" i="1"/>
  <c r="AK41" i="1"/>
  <c r="AK42" i="1"/>
  <c r="AK43" i="1"/>
  <c r="AK48" i="1"/>
  <c r="AK49" i="1"/>
  <c r="AK50" i="1"/>
  <c r="AI25" i="1"/>
  <c r="AI29" i="1"/>
  <c r="AI30" i="1"/>
  <c r="AI31" i="1"/>
  <c r="AI32" i="1"/>
  <c r="AI33" i="1"/>
  <c r="AI34" i="1"/>
  <c r="AI41" i="1"/>
  <c r="AI42" i="1"/>
  <c r="AI43" i="1"/>
  <c r="AI48" i="1"/>
  <c r="AI49" i="1"/>
  <c r="AI50" i="1"/>
  <c r="AH29" i="1"/>
  <c r="AH31" i="1"/>
  <c r="AH41" i="1"/>
  <c r="AH42" i="1"/>
  <c r="AH50" i="1"/>
  <c r="AE29" i="1"/>
  <c r="B7" i="7"/>
  <c r="AG17" i="1" s="1"/>
  <c r="B8" i="7"/>
  <c r="B9" i="7"/>
  <c r="B10" i="7"/>
  <c r="B11" i="7"/>
  <c r="B12" i="7"/>
  <c r="B13" i="7"/>
  <c r="B15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4" i="7"/>
  <c r="B35" i="7"/>
  <c r="B36" i="7"/>
  <c r="B37" i="7"/>
  <c r="B38" i="7"/>
  <c r="B39" i="7"/>
  <c r="B40" i="7"/>
  <c r="B41" i="7"/>
  <c r="B42" i="7"/>
  <c r="B43" i="7"/>
  <c r="B44" i="7"/>
  <c r="B45" i="7"/>
  <c r="B46" i="7"/>
  <c r="B47" i="7"/>
  <c r="B48" i="7"/>
  <c r="B49" i="7"/>
  <c r="B50" i="7"/>
  <c r="B51" i="7"/>
  <c r="B52" i="7"/>
  <c r="B53" i="7"/>
  <c r="B54" i="7"/>
  <c r="B55" i="7"/>
  <c r="B56" i="7"/>
  <c r="B57" i="7"/>
  <c r="B58" i="7"/>
  <c r="B59" i="7"/>
  <c r="B60" i="7"/>
  <c r="B61" i="7"/>
  <c r="B65" i="7"/>
  <c r="B68" i="7"/>
  <c r="B69" i="7"/>
  <c r="B70" i="7"/>
  <c r="B71" i="7"/>
  <c r="B72" i="7"/>
  <c r="B73" i="7"/>
  <c r="B74" i="7"/>
  <c r="B75" i="7"/>
  <c r="B77" i="7"/>
  <c r="B78" i="7"/>
  <c r="B79" i="7"/>
  <c r="B80" i="7"/>
  <c r="B81" i="7"/>
  <c r="B82" i="7"/>
  <c r="B83" i="7"/>
  <c r="B84" i="7"/>
  <c r="B85" i="7"/>
  <c r="B86" i="7"/>
  <c r="B87" i="7"/>
  <c r="B88" i="7"/>
  <c r="B89" i="7"/>
  <c r="B90" i="7"/>
  <c r="B91" i="7"/>
  <c r="B93" i="7"/>
  <c r="AB31" i="1"/>
  <c r="AB41" i="1"/>
  <c r="AB49" i="1"/>
  <c r="AB50" i="1"/>
  <c r="Z31" i="1"/>
  <c r="Z41" i="1"/>
  <c r="Y31" i="1"/>
  <c r="Y41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8" i="1"/>
  <c r="X29" i="1"/>
  <c r="X30" i="1"/>
  <c r="X35" i="1"/>
  <c r="X36" i="1"/>
  <c r="X37" i="1"/>
  <c r="X38" i="1"/>
  <c r="X39" i="1"/>
  <c r="X40" i="1"/>
  <c r="X42" i="1"/>
  <c r="X46" i="1"/>
  <c r="X47" i="1"/>
  <c r="X48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8" i="1"/>
  <c r="W29" i="1"/>
  <c r="W30" i="1"/>
  <c r="W35" i="1"/>
  <c r="W36" i="1"/>
  <c r="W37" i="1"/>
  <c r="W38" i="1"/>
  <c r="W39" i="1"/>
  <c r="W40" i="1"/>
  <c r="W42" i="1"/>
  <c r="W46" i="1"/>
  <c r="W47" i="1"/>
  <c r="W48" i="1"/>
  <c r="U30" i="1"/>
  <c r="T3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8" i="1"/>
  <c r="U29" i="1"/>
  <c r="AB29" i="1" s="1"/>
  <c r="U35" i="1"/>
  <c r="U36" i="1"/>
  <c r="U37" i="1"/>
  <c r="U38" i="1"/>
  <c r="U39" i="1"/>
  <c r="U40" i="1"/>
  <c r="U42" i="1"/>
  <c r="U46" i="1"/>
  <c r="U47" i="1"/>
  <c r="U48" i="1"/>
  <c r="T11" i="1"/>
  <c r="T12" i="1"/>
  <c r="T13" i="1"/>
  <c r="T14" i="1"/>
  <c r="T15" i="1"/>
  <c r="T16" i="1"/>
  <c r="T17" i="1"/>
  <c r="T18" i="1"/>
  <c r="T20" i="1"/>
  <c r="T21" i="1"/>
  <c r="T22" i="1"/>
  <c r="T23" i="1"/>
  <c r="T24" i="1"/>
  <c r="T28" i="1"/>
  <c r="T29" i="1"/>
  <c r="T35" i="1"/>
  <c r="T36" i="1"/>
  <c r="T37" i="1"/>
  <c r="T38" i="1"/>
  <c r="T39" i="1"/>
  <c r="T40" i="1"/>
  <c r="T42" i="1"/>
  <c r="T46" i="1"/>
  <c r="T47" i="1"/>
  <c r="T48" i="1"/>
  <c r="S41" i="1"/>
  <c r="S43" i="1"/>
  <c r="Q41" i="1"/>
  <c r="Q43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S25" i="1" s="1"/>
  <c r="O26" i="1"/>
  <c r="S26" i="1" s="1"/>
  <c r="O28" i="1"/>
  <c r="O29" i="1"/>
  <c r="O31" i="1"/>
  <c r="O35" i="1"/>
  <c r="O36" i="1"/>
  <c r="O37" i="1"/>
  <c r="O38" i="1"/>
  <c r="O39" i="1"/>
  <c r="O40" i="1"/>
  <c r="P41" i="1"/>
  <c r="O42" i="1"/>
  <c r="O46" i="1"/>
  <c r="O47" i="1"/>
  <c r="O50" i="1"/>
  <c r="O9" i="1"/>
  <c r="O8" i="1" s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8" i="1"/>
  <c r="N29" i="1"/>
  <c r="N31" i="1"/>
  <c r="N35" i="1"/>
  <c r="N36" i="1"/>
  <c r="N37" i="1"/>
  <c r="N38" i="1"/>
  <c r="N39" i="1"/>
  <c r="N40" i="1"/>
  <c r="N42" i="1"/>
  <c r="P43" i="1"/>
  <c r="N46" i="1"/>
  <c r="N47" i="1"/>
  <c r="N50" i="1"/>
  <c r="N9" i="1"/>
  <c r="N8" i="1" s="1"/>
  <c r="L49" i="1"/>
  <c r="S49" i="1" s="1"/>
  <c r="L50" i="1"/>
  <c r="K49" i="1"/>
  <c r="K50" i="1"/>
  <c r="K47" i="1"/>
  <c r="L47" i="1"/>
  <c r="M25" i="1"/>
  <c r="L11" i="1"/>
  <c r="L12" i="1"/>
  <c r="L13" i="1"/>
  <c r="L14" i="1"/>
  <c r="L15" i="1"/>
  <c r="S15" i="1" s="1"/>
  <c r="L16" i="1"/>
  <c r="L17" i="1"/>
  <c r="L18" i="1"/>
  <c r="L19" i="1"/>
  <c r="L20" i="1"/>
  <c r="L21" i="1"/>
  <c r="L22" i="1"/>
  <c r="L23" i="1"/>
  <c r="L24" i="1"/>
  <c r="L28" i="1"/>
  <c r="L29" i="1"/>
  <c r="L31" i="1"/>
  <c r="L35" i="1"/>
  <c r="L36" i="1"/>
  <c r="L37" i="1"/>
  <c r="L38" i="1"/>
  <c r="L39" i="1"/>
  <c r="L40" i="1"/>
  <c r="L42" i="1"/>
  <c r="L46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8" i="1"/>
  <c r="K29" i="1"/>
  <c r="K31" i="1"/>
  <c r="K35" i="1"/>
  <c r="K36" i="1"/>
  <c r="K37" i="1"/>
  <c r="K38" i="1"/>
  <c r="K39" i="1"/>
  <c r="K40" i="1"/>
  <c r="K42" i="1"/>
  <c r="K46" i="1"/>
  <c r="AC11" i="1" l="1"/>
  <c r="AC35" i="1"/>
  <c r="AC19" i="1"/>
  <c r="AD47" i="1"/>
  <c r="AD28" i="1"/>
  <c r="AD18" i="1"/>
  <c r="AE18" i="1" s="1"/>
  <c r="AC45" i="1"/>
  <c r="AF40" i="1"/>
  <c r="AF23" i="1"/>
  <c r="AF15" i="1"/>
  <c r="AG44" i="1"/>
  <c r="AG24" i="1"/>
  <c r="AG16" i="1"/>
  <c r="AC47" i="1"/>
  <c r="AC28" i="1"/>
  <c r="AC18" i="1"/>
  <c r="AD46" i="1"/>
  <c r="AD26" i="1"/>
  <c r="AD16" i="1"/>
  <c r="AC44" i="1"/>
  <c r="AF39" i="1"/>
  <c r="AF22" i="1"/>
  <c r="AF14" i="1"/>
  <c r="AG40" i="1"/>
  <c r="AI40" i="1" s="1"/>
  <c r="AG23" i="1"/>
  <c r="AG15" i="1"/>
  <c r="AC46" i="1"/>
  <c r="AC26" i="1"/>
  <c r="AC17" i="1"/>
  <c r="AD40" i="1"/>
  <c r="AE40" i="1" s="1"/>
  <c r="AD24" i="1"/>
  <c r="AD15" i="1"/>
  <c r="AK15" i="1" s="1"/>
  <c r="AD45" i="1"/>
  <c r="AF38" i="1"/>
  <c r="AF21" i="1"/>
  <c r="AF13" i="1"/>
  <c r="AG39" i="1"/>
  <c r="AG22" i="1"/>
  <c r="AK22" i="1" s="1"/>
  <c r="AG14" i="1"/>
  <c r="S14" i="1"/>
  <c r="Z15" i="1"/>
  <c r="AC40" i="1"/>
  <c r="AC24" i="1"/>
  <c r="AC16" i="1"/>
  <c r="AD39" i="1"/>
  <c r="AD23" i="1"/>
  <c r="AK23" i="1" s="1"/>
  <c r="AD14" i="1"/>
  <c r="AD44" i="1"/>
  <c r="AE44" i="1" s="1"/>
  <c r="AF37" i="1"/>
  <c r="AF20" i="1"/>
  <c r="AF12" i="1"/>
  <c r="AG38" i="1"/>
  <c r="AG21" i="1"/>
  <c r="AK21" i="1" s="1"/>
  <c r="AG13" i="1"/>
  <c r="AG10" i="1" s="1"/>
  <c r="AG26" i="1"/>
  <c r="AC39" i="1"/>
  <c r="AE39" i="1" s="1"/>
  <c r="AC23" i="1"/>
  <c r="AC15" i="1"/>
  <c r="AD38" i="1"/>
  <c r="AD22" i="1"/>
  <c r="AD13" i="1"/>
  <c r="AF47" i="1"/>
  <c r="AI47" i="1" s="1"/>
  <c r="AF36" i="1"/>
  <c r="AF19" i="1"/>
  <c r="AI19" i="1" s="1"/>
  <c r="AF11" i="1"/>
  <c r="AG37" i="1"/>
  <c r="AG20" i="1"/>
  <c r="AG12" i="1"/>
  <c r="AF26" i="1"/>
  <c r="P8" i="1"/>
  <c r="Q8" i="1"/>
  <c r="AC38" i="1"/>
  <c r="AC22" i="1"/>
  <c r="AC14" i="1"/>
  <c r="AD37" i="1"/>
  <c r="AD21" i="1"/>
  <c r="AD12" i="1"/>
  <c r="AE12" i="1" s="1"/>
  <c r="AF46" i="1"/>
  <c r="AF35" i="1"/>
  <c r="AF18" i="1"/>
  <c r="AG47" i="1"/>
  <c r="AH47" i="1" s="1"/>
  <c r="AG36" i="1"/>
  <c r="AI36" i="1" s="1"/>
  <c r="AG19" i="1"/>
  <c r="AG11" i="1"/>
  <c r="AC37" i="1"/>
  <c r="AE37" i="1" s="1"/>
  <c r="AC21" i="1"/>
  <c r="AC13" i="1"/>
  <c r="AE13" i="1" s="1"/>
  <c r="AD36" i="1"/>
  <c r="AD20" i="1"/>
  <c r="AD11" i="1"/>
  <c r="AF45" i="1"/>
  <c r="AF28" i="1"/>
  <c r="AF17" i="1"/>
  <c r="AH17" i="1" s="1"/>
  <c r="AG46" i="1"/>
  <c r="AG35" i="1"/>
  <c r="AG27" i="1" s="1"/>
  <c r="AG18" i="1"/>
  <c r="Z30" i="1"/>
  <c r="AC36" i="1"/>
  <c r="AE36" i="1" s="1"/>
  <c r="AC20" i="1"/>
  <c r="AC12" i="1"/>
  <c r="AD35" i="1"/>
  <c r="AE35" i="1" s="1"/>
  <c r="AD19" i="1"/>
  <c r="AF44" i="1"/>
  <c r="AI44" i="1" s="1"/>
  <c r="AF24" i="1"/>
  <c r="AF16" i="1"/>
  <c r="AI16" i="1" s="1"/>
  <c r="AG45" i="1"/>
  <c r="AG28" i="1"/>
  <c r="AI28" i="1" s="1"/>
  <c r="S18" i="1"/>
  <c r="Q29" i="1"/>
  <c r="AE45" i="1"/>
  <c r="W27" i="1"/>
  <c r="AB47" i="1"/>
  <c r="Z18" i="1"/>
  <c r="S19" i="1"/>
  <c r="AB35" i="1"/>
  <c r="S28" i="1"/>
  <c r="Q47" i="1"/>
  <c r="AB18" i="1"/>
  <c r="Y23" i="1"/>
  <c r="Y14" i="1"/>
  <c r="AB37" i="1"/>
  <c r="AB17" i="1"/>
  <c r="AK44" i="1"/>
  <c r="P37" i="1"/>
  <c r="Z19" i="1"/>
  <c r="AK47" i="1"/>
  <c r="AK11" i="1"/>
  <c r="P9" i="1"/>
  <c r="P31" i="1"/>
  <c r="Q17" i="1"/>
  <c r="AK20" i="1"/>
  <c r="AK19" i="1"/>
  <c r="P46" i="1"/>
  <c r="Q26" i="1"/>
  <c r="Q14" i="1"/>
  <c r="AB14" i="1"/>
  <c r="AK18" i="1"/>
  <c r="AK26" i="1"/>
  <c r="Z47" i="1"/>
  <c r="Y24" i="1"/>
  <c r="Z12" i="1"/>
  <c r="AI38" i="1"/>
  <c r="AH15" i="1"/>
  <c r="AH46" i="1"/>
  <c r="AH23" i="1"/>
  <c r="AH16" i="1"/>
  <c r="AI11" i="1"/>
  <c r="AI24" i="1"/>
  <c r="AH12" i="1"/>
  <c r="AI12" i="1"/>
  <c r="AH45" i="1"/>
  <c r="AH38" i="1"/>
  <c r="AF10" i="1"/>
  <c r="AH14" i="1"/>
  <c r="AH28" i="1"/>
  <c r="AK13" i="1"/>
  <c r="AK38" i="1"/>
  <c r="AH24" i="1"/>
  <c r="AH11" i="1"/>
  <c r="AI39" i="1"/>
  <c r="AI15" i="1"/>
  <c r="AK28" i="1"/>
  <c r="AK16" i="1"/>
  <c r="AI26" i="1"/>
  <c r="AI14" i="1"/>
  <c r="AK39" i="1"/>
  <c r="AI37" i="1"/>
  <c r="AK14" i="1"/>
  <c r="AH39" i="1"/>
  <c r="AH21" i="1"/>
  <c r="AK37" i="1"/>
  <c r="AH20" i="1"/>
  <c r="AI23" i="1"/>
  <c r="AK36" i="1"/>
  <c r="AK24" i="1"/>
  <c r="AH37" i="1"/>
  <c r="AH18" i="1"/>
  <c r="AI46" i="1"/>
  <c r="AI22" i="1"/>
  <c r="AH36" i="1"/>
  <c r="AI45" i="1"/>
  <c r="AI21" i="1"/>
  <c r="AK46" i="1"/>
  <c r="AI20" i="1"/>
  <c r="AK45" i="1"/>
  <c r="AI18" i="1"/>
  <c r="AB19" i="1"/>
  <c r="AB30" i="1"/>
  <c r="AB15" i="1"/>
  <c r="W10" i="1"/>
  <c r="Z24" i="1"/>
  <c r="Z28" i="1"/>
  <c r="Z13" i="1"/>
  <c r="Z46" i="1"/>
  <c r="Z11" i="1"/>
  <c r="T27" i="1"/>
  <c r="Z42" i="1"/>
  <c r="U27" i="1"/>
  <c r="Z21" i="1"/>
  <c r="Y30" i="1"/>
  <c r="S24" i="1"/>
  <c r="AE46" i="1"/>
  <c r="V30" i="1"/>
  <c r="Z29" i="1"/>
  <c r="Z14" i="1"/>
  <c r="AB36" i="1"/>
  <c r="Z17" i="1"/>
  <c r="Y12" i="1"/>
  <c r="R40" i="1"/>
  <c r="Y40" i="1"/>
  <c r="Y22" i="1"/>
  <c r="Z40" i="1"/>
  <c r="Z23" i="1"/>
  <c r="AB46" i="1"/>
  <c r="AB28" i="1"/>
  <c r="AB13" i="1"/>
  <c r="R39" i="1"/>
  <c r="Y39" i="1"/>
  <c r="Y21" i="1"/>
  <c r="Z39" i="1"/>
  <c r="Z22" i="1"/>
  <c r="AB42" i="1"/>
  <c r="AB12" i="1"/>
  <c r="S12" i="1"/>
  <c r="R38" i="1"/>
  <c r="S21" i="1"/>
  <c r="Y37" i="1"/>
  <c r="Y20" i="1"/>
  <c r="Z38" i="1"/>
  <c r="Z20" i="1"/>
  <c r="AB24" i="1"/>
  <c r="AB11" i="1"/>
  <c r="AC10" i="1"/>
  <c r="Y36" i="1"/>
  <c r="Y18" i="1"/>
  <c r="X27" i="1"/>
  <c r="Z37" i="1"/>
  <c r="AB40" i="1"/>
  <c r="AB23" i="1"/>
  <c r="Y35" i="1"/>
  <c r="Y17" i="1"/>
  <c r="Z36" i="1"/>
  <c r="AB39" i="1"/>
  <c r="AB22" i="1"/>
  <c r="Y15" i="1"/>
  <c r="Z35" i="1"/>
  <c r="AB38" i="1"/>
  <c r="AB21" i="1"/>
  <c r="AB20" i="1"/>
  <c r="Y29" i="1"/>
  <c r="Y13" i="1"/>
  <c r="U10" i="1"/>
  <c r="Y28" i="1"/>
  <c r="AE20" i="1"/>
  <c r="R46" i="1"/>
  <c r="T10" i="1"/>
  <c r="Y46" i="1"/>
  <c r="Y11" i="1"/>
  <c r="X10" i="1"/>
  <c r="R13" i="1"/>
  <c r="Y42" i="1"/>
  <c r="AE41" i="1"/>
  <c r="AD17" i="1"/>
  <c r="AE17" i="1" s="1"/>
  <c r="AE38" i="1"/>
  <c r="AE14" i="1"/>
  <c r="AE50" i="1"/>
  <c r="AE24" i="1"/>
  <c r="AE11" i="1"/>
  <c r="AE22" i="1"/>
  <c r="AE47" i="1"/>
  <c r="AE21" i="1"/>
  <c r="AE42" i="1"/>
  <c r="AE28" i="1"/>
  <c r="AE16" i="1"/>
  <c r="Y16" i="1"/>
  <c r="Z16" i="1"/>
  <c r="AB16" i="1"/>
  <c r="S22" i="1"/>
  <c r="S20" i="1"/>
  <c r="S35" i="1"/>
  <c r="S17" i="1"/>
  <c r="S50" i="1"/>
  <c r="S29" i="1"/>
  <c r="S47" i="1"/>
  <c r="S13" i="1"/>
  <c r="R14" i="1"/>
  <c r="Q42" i="1"/>
  <c r="R24" i="1"/>
  <c r="R12" i="1"/>
  <c r="K27" i="1"/>
  <c r="Q23" i="1"/>
  <c r="Q11" i="1"/>
  <c r="V42" i="1"/>
  <c r="V36" i="1"/>
  <c r="V20" i="1"/>
  <c r="V15" i="1"/>
  <c r="V29" i="1"/>
  <c r="V17" i="1"/>
  <c r="V21" i="1"/>
  <c r="V23" i="1"/>
  <c r="V11" i="1"/>
  <c r="V31" i="1"/>
  <c r="V16" i="1"/>
  <c r="V14" i="1"/>
  <c r="V38" i="1"/>
  <c r="V13" i="1"/>
  <c r="V40" i="1"/>
  <c r="V39" i="1"/>
  <c r="V35" i="1"/>
  <c r="V22" i="1"/>
  <c r="V37" i="1"/>
  <c r="V24" i="1"/>
  <c r="V12" i="1"/>
  <c r="V46" i="1"/>
  <c r="V41" i="1"/>
  <c r="V28" i="1"/>
  <c r="V18" i="1"/>
  <c r="Q39" i="1"/>
  <c r="Q31" i="1"/>
  <c r="Q16" i="1"/>
  <c r="S31" i="1"/>
  <c r="Q28" i="1"/>
  <c r="R15" i="1"/>
  <c r="S46" i="1"/>
  <c r="S16" i="1"/>
  <c r="S42" i="1"/>
  <c r="S40" i="1"/>
  <c r="S23" i="1"/>
  <c r="R37" i="1"/>
  <c r="S38" i="1"/>
  <c r="S39" i="1"/>
  <c r="S11" i="1"/>
  <c r="P36" i="1"/>
  <c r="Q19" i="1"/>
  <c r="S37" i="1"/>
  <c r="N27" i="1"/>
  <c r="N10" i="1"/>
  <c r="P35" i="1"/>
  <c r="Q18" i="1"/>
  <c r="Q20" i="1"/>
  <c r="S36" i="1"/>
  <c r="P22" i="1"/>
  <c r="P18" i="1"/>
  <c r="R47" i="1"/>
  <c r="R20" i="1"/>
  <c r="P13" i="1"/>
  <c r="P21" i="1"/>
  <c r="R19" i="1"/>
  <c r="P24" i="1"/>
  <c r="P12" i="1"/>
  <c r="P20" i="1"/>
  <c r="O10" i="1"/>
  <c r="Q40" i="1"/>
  <c r="Q15" i="1"/>
  <c r="R43" i="1"/>
  <c r="R31" i="1"/>
  <c r="R18" i="1"/>
  <c r="R42" i="1"/>
  <c r="R29" i="1"/>
  <c r="R17" i="1"/>
  <c r="O27" i="1"/>
  <c r="Q38" i="1"/>
  <c r="Q25" i="1"/>
  <c r="Q13" i="1"/>
  <c r="R41" i="1"/>
  <c r="R28" i="1"/>
  <c r="R16" i="1"/>
  <c r="P38" i="1"/>
  <c r="P50" i="1"/>
  <c r="P29" i="1"/>
  <c r="P17" i="1"/>
  <c r="Q9" i="1"/>
  <c r="Q37" i="1"/>
  <c r="Q24" i="1"/>
  <c r="Q12" i="1"/>
  <c r="P47" i="1"/>
  <c r="P28" i="1"/>
  <c r="P16" i="1"/>
  <c r="Q50" i="1"/>
  <c r="Q36" i="1"/>
  <c r="M50" i="1"/>
  <c r="P15" i="1"/>
  <c r="Q35" i="1"/>
  <c r="Q22" i="1"/>
  <c r="L27" i="1"/>
  <c r="P42" i="1"/>
  <c r="P14" i="1"/>
  <c r="Q21" i="1"/>
  <c r="R9" i="1"/>
  <c r="R50" i="1"/>
  <c r="R36" i="1"/>
  <c r="R23" i="1"/>
  <c r="R11" i="1"/>
  <c r="Q46" i="1"/>
  <c r="R35" i="1"/>
  <c r="R22" i="1"/>
  <c r="P40" i="1"/>
  <c r="P39" i="1"/>
  <c r="P23" i="1"/>
  <c r="P11" i="1"/>
  <c r="R21" i="1"/>
  <c r="M21" i="1"/>
  <c r="M36" i="1"/>
  <c r="M35" i="1"/>
  <c r="L10" i="1"/>
  <c r="M12" i="1"/>
  <c r="M47" i="1"/>
  <c r="M18" i="1"/>
  <c r="M17" i="1"/>
  <c r="M20" i="1"/>
  <c r="M46" i="1"/>
  <c r="M43" i="1"/>
  <c r="M31" i="1"/>
  <c r="M16" i="1"/>
  <c r="M42" i="1"/>
  <c r="M29" i="1"/>
  <c r="M15" i="1"/>
  <c r="M41" i="1"/>
  <c r="M28" i="1"/>
  <c r="M14" i="1"/>
  <c r="K10" i="1"/>
  <c r="M40" i="1"/>
  <c r="M13" i="1"/>
  <c r="M39" i="1"/>
  <c r="M24" i="1"/>
  <c r="M38" i="1"/>
  <c r="M23" i="1"/>
  <c r="M11" i="1"/>
  <c r="M37" i="1"/>
  <c r="M22" i="1"/>
  <c r="AF27" i="1" l="1"/>
  <c r="AH44" i="1"/>
  <c r="AK35" i="1"/>
  <c r="AH22" i="1"/>
  <c r="AI17" i="1"/>
  <c r="AC27" i="1"/>
  <c r="AE27" i="1" s="1"/>
  <c r="AI13" i="1"/>
  <c r="AK40" i="1"/>
  <c r="AH13" i="1"/>
  <c r="AD27" i="1"/>
  <c r="V10" i="1"/>
  <c r="AE23" i="1"/>
  <c r="AE15" i="1"/>
  <c r="AD10" i="1"/>
  <c r="AE10" i="1" s="1"/>
  <c r="AH40" i="1"/>
  <c r="AI35" i="1"/>
  <c r="AK12" i="1"/>
  <c r="AH35" i="1"/>
  <c r="M27" i="1"/>
  <c r="W9" i="1"/>
  <c r="W8" i="1" s="1"/>
  <c r="V27" i="1"/>
  <c r="AK17" i="1"/>
  <c r="AF9" i="1"/>
  <c r="AF8" i="1" s="1"/>
  <c r="AH10" i="1"/>
  <c r="AG9" i="1"/>
  <c r="AI10" i="1"/>
  <c r="AH27" i="1"/>
  <c r="AK27" i="1"/>
  <c r="AI27" i="1"/>
  <c r="U9" i="1"/>
  <c r="U8" i="1" s="1"/>
  <c r="T9" i="1"/>
  <c r="T8" i="1" s="1"/>
  <c r="Z27" i="1"/>
  <c r="Y27" i="1"/>
  <c r="AB27" i="1"/>
  <c r="Y10" i="1"/>
  <c r="Z10" i="1"/>
  <c r="AB10" i="1"/>
  <c r="X9" i="1"/>
  <c r="S10" i="1"/>
  <c r="S27" i="1"/>
  <c r="P27" i="1"/>
  <c r="R27" i="1"/>
  <c r="Q27" i="1"/>
  <c r="L9" i="1"/>
  <c r="P10" i="1"/>
  <c r="R10" i="1"/>
  <c r="Q10" i="1"/>
  <c r="M10" i="1"/>
  <c r="K9" i="1"/>
  <c r="K8" i="1" s="1"/>
  <c r="AD9" i="1" l="1"/>
  <c r="AD8" i="1" s="1"/>
  <c r="AC9" i="1"/>
  <c r="AC8" i="1" s="1"/>
  <c r="AJ27" i="1"/>
  <c r="AG8" i="1"/>
  <c r="AK10" i="1"/>
  <c r="V8" i="1"/>
  <c r="AA27" i="1"/>
  <c r="X8" i="1"/>
  <c r="S9" i="1"/>
  <c r="L8" i="1"/>
  <c r="AE9" i="1"/>
  <c r="AJ10" i="1"/>
  <c r="AH9" i="1"/>
  <c r="AJ48" i="1"/>
  <c r="AJ13" i="1"/>
  <c r="AJ25" i="1"/>
  <c r="AJ49" i="1"/>
  <c r="AJ26" i="1"/>
  <c r="AJ38" i="1"/>
  <c r="AJ50" i="1"/>
  <c r="AK9" i="1"/>
  <c r="AJ9" i="1"/>
  <c r="AI9" i="1"/>
  <c r="AJ17" i="1"/>
  <c r="AJ29" i="1"/>
  <c r="AJ41" i="1"/>
  <c r="AJ30" i="1"/>
  <c r="AJ42" i="1"/>
  <c r="AJ47" i="1"/>
  <c r="AJ19" i="1"/>
  <c r="AJ31" i="1"/>
  <c r="AJ43" i="1"/>
  <c r="AJ11" i="1"/>
  <c r="AJ35" i="1"/>
  <c r="AJ32" i="1"/>
  <c r="AJ23" i="1"/>
  <c r="AJ33" i="1"/>
  <c r="AJ34" i="1"/>
  <c r="AJ40" i="1"/>
  <c r="AJ46" i="1"/>
  <c r="AJ37" i="1"/>
  <c r="AJ22" i="1"/>
  <c r="AJ44" i="1"/>
  <c r="AJ18" i="1"/>
  <c r="AJ39" i="1"/>
  <c r="AJ20" i="1"/>
  <c r="AJ36" i="1"/>
  <c r="AJ28" i="1"/>
  <c r="AJ15" i="1"/>
  <c r="AJ16" i="1"/>
  <c r="AJ21" i="1"/>
  <c r="AJ24" i="1"/>
  <c r="AJ12" i="1"/>
  <c r="AJ45" i="1"/>
  <c r="AJ14" i="1"/>
  <c r="V9" i="1"/>
  <c r="AA21" i="1"/>
  <c r="AB9" i="1"/>
  <c r="Z9" i="1"/>
  <c r="AA41" i="1"/>
  <c r="AA49" i="1"/>
  <c r="AA36" i="1"/>
  <c r="AA31" i="1"/>
  <c r="AA50" i="1"/>
  <c r="AA19" i="1"/>
  <c r="AA9" i="1"/>
  <c r="AA15" i="1"/>
  <c r="AA42" i="1"/>
  <c r="AA12" i="1"/>
  <c r="AA30" i="1"/>
  <c r="AA29" i="1"/>
  <c r="AA17" i="1"/>
  <c r="AA14" i="1"/>
  <c r="AA23" i="1"/>
  <c r="AA35" i="1"/>
  <c r="AA40" i="1"/>
  <c r="AA18" i="1"/>
  <c r="AA46" i="1"/>
  <c r="Y9" i="1"/>
  <c r="AA39" i="1"/>
  <c r="AA16" i="1"/>
  <c r="AA28" i="1"/>
  <c r="AA20" i="1"/>
  <c r="AA13" i="1"/>
  <c r="AA24" i="1"/>
  <c r="AA22" i="1"/>
  <c r="AA11" i="1"/>
  <c r="AA47" i="1"/>
  <c r="AA38" i="1"/>
  <c r="AA37" i="1"/>
  <c r="AA10" i="1"/>
  <c r="M9" i="1"/>
  <c r="AB8" i="1" l="1"/>
  <c r="Y8" i="1"/>
  <c r="Z8" i="1"/>
  <c r="AK8" i="1"/>
  <c r="AH8" i="1"/>
  <c r="AI8" i="1"/>
  <c r="M8" i="1"/>
  <c r="S8" i="1"/>
  <c r="AE8" i="1"/>
</calcChain>
</file>

<file path=xl/sharedStrings.xml><?xml version="1.0" encoding="utf-8"?>
<sst xmlns="http://schemas.openxmlformats.org/spreadsheetml/2006/main" count="437" uniqueCount="215">
  <si>
    <t>Наименование показателя</t>
  </si>
  <si>
    <t>2022 год</t>
  </si>
  <si>
    <t>2023 год</t>
  </si>
  <si>
    <t>Отклоне-ние исполне-ния (2023 от 2022) (+/-)</t>
  </si>
  <si>
    <t xml:space="preserve">Утверж-дено </t>
  </si>
  <si>
    <t>Исполнено</t>
  </si>
  <si>
    <t>Откл.</t>
  </si>
  <si>
    <t>Доля, %</t>
  </si>
  <si>
    <t>сумма</t>
  </si>
  <si>
    <t>%</t>
  </si>
  <si>
    <t>НАЛОГОВЫЕ И НЕНАЛОГОВЫЕ ДОХОДЫ</t>
  </si>
  <si>
    <t>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</si>
  <si>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</si>
  <si>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</si>
  <si>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</si>
  <si>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</si>
  <si>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</si>
  <si>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УСН</t>
  </si>
  <si>
    <t>Единый с/х налог</t>
  </si>
  <si>
    <t>Налог, взимаемый в связи с применением патентной системы налогообложения</t>
  </si>
  <si>
    <t> 0,00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</si>
  <si>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</si>
  <si>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</si>
  <si>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</si>
  <si>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</si>
  <si>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</si>
  <si>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</si>
  <si>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</si>
  <si>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</t>
  </si>
  <si>
    <t xml:space="preserve">Прочие доходы от использования имущества и прав, находящихся в государственной и муниципальной собственности 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</si>
  <si>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</si>
  <si>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0,00 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</si>
  <si>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</si>
  <si>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 Плата по соглашениям об установлении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</si>
  <si>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</si>
  <si>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</si>
  <si>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</si>
  <si>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</si>
  <si>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</si>
  <si>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</si>
  <si>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</si>
  <si>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Анучинский МО</t>
  </si>
  <si>
    <t>Наименование</t>
  </si>
  <si>
    <t>Отклоне-ние испол-нения 2023 от 2022</t>
  </si>
  <si>
    <t>Утверж-дено</t>
  </si>
  <si>
    <t xml:space="preserve">Доля </t>
  </si>
  <si>
    <t xml:space="preserve">% </t>
  </si>
  <si>
    <t> сумма</t>
  </si>
  <si>
    <t>Единая субвенция местным бюджетам из бюджета субъекта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</si>
  <si>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</si>
  <si>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</si>
  <si>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 xml:space="preserve"> (тыс. рублей)</t>
  </si>
  <si>
    <t>Утверж-дено 2022</t>
  </si>
  <si>
    <t>Отклоне-ние</t>
  </si>
  <si>
    <t>Утверждено 2023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</si>
  <si>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</si>
  <si>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</si>
  <si>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ЗАДОЛЖЕННОСТЬ И ПЕРЕРАСЧЕТЫ ПО ОТМЕНЕННЫМ НАЛОГАМ, СБОРАМ И ИНЫМ ОБЯЗАТЕЛЬНЫМ ПЛАТЕЖАМ</t>
  </si>
  <si>
    <t>в том числе</t>
  </si>
  <si>
    <t xml:space="preserve">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</si>
  <si>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</si>
  <si>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</si>
  <si>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Доходы от компенсации затрат государства</t>
  </si>
  <si>
    <t>Плата за увеличение площади земельных участков, находящихся в частной собственности, в результате перераспределение таких земельных участков и земель (или) земельных участков, находящихся в государственной или муниципальной собственности</t>
  </si>
  <si>
    <t>ПРОЧИЕ НЕНАЛОГОВЫЕ ДОХОДЫ</t>
  </si>
  <si>
    <t>Невыясненные поступления, зачисляемые в бюджеты муниципальных районов</t>
  </si>
  <si>
    <t>Прочие неналоговые доходы бюджетов муниципальных округов</t>
  </si>
  <si>
    <t>(тыс. рублей)</t>
  </si>
  <si>
    <t>Отклоне-</t>
  </si>
  <si>
    <t>ние исполне-ния (2023 от 2022) (+/-)</t>
  </si>
  <si>
    <t>Утверж-</t>
  </si>
  <si>
    <t>дено 2022</t>
  </si>
  <si>
    <t>Утверж-дено 2023</t>
  </si>
  <si>
    <t>Откло-</t>
  </si>
  <si>
    <t>нение</t>
  </si>
  <si>
    <t>БЕЗВОЗМЕЗДНЫЕ ПОСТУПЛЕНИЯ</t>
  </si>
  <si>
    <t xml:space="preserve">БЕЗВОЗМЕЗДНЫЕ ПОСТУПЛЕНИЯ ОТ ДРУГИХ БЮДЖЕТОВ 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</si>
  <si>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</si>
  <si>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</si>
  <si>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 бюджетам муниципальных округов</t>
  </si>
  <si>
    <t>Субсидии бюджетам бюджетной системы Российской Федерации (межбюджетные субсидии), в том числе</t>
  </si>
  <si>
    <t>на обеспечение развития и укрепления материально- технической базы домов культуры в населенных пунктах с числом жителей до 50 тысяч человек</t>
  </si>
  <si>
    <t>на создание в общеобразовательных организациях, расположенных в сельской местности, условий для занятий  физической культурой и спортом</t>
  </si>
  <si>
    <t>на поддержку отрасли культуры</t>
  </si>
  <si>
    <t>на реализацию программ формирования современной городской среды</t>
  </si>
  <si>
    <t>на реализацию мероприятий по модернизации школьных систем образования</t>
  </si>
  <si>
    <t>Прочие субсидии бюджетам муниципальных округов</t>
  </si>
  <si>
    <t>Субвенции бюджетам субъектов Российской Федерации и муниципальных образований, в том числе</t>
  </si>
  <si>
    <t>на выполнение передаваемых полномочий субъектов Российской Федерации</t>
  </si>
  <si>
    <t>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</si>
  <si>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</si>
  <si>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на осуществление первичного воинского учета органами местного самоуправления поселений, муниципальных и городских округов</t>
  </si>
  <si>
    <t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</si>
  <si>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</si>
  <si>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государственную регистрацию актов гражданского состояния</t>
  </si>
  <si>
    <t>Прочие субвенции бюджетам муниципальных округов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</si>
  <si>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</si>
  <si>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</si>
  <si>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округов</t>
  </si>
  <si>
    <t>ДОХОДЫ БЮДЖЕТОВ БЮДЖЕТНОЙ СТСТЕМЫ РОССИЙСКОЙФЕДЕРАЦИИ ОТ ВОЗВРАТА ОСТАТКОВ СУБСИДИЙ, СУБВЕНЦИЙ И ИНЫХ МЕЖБЮДЖЕТНЫХТРАНСФЕРТОВ,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</si>
  <si>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 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</si>
  <si>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</si>
  <si>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</si>
  <si>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ВСЕГО   ДОХОДОВ</t>
  </si>
  <si>
    <t>Кавалеровский МО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</si>
  <si>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</si>
  <si>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Невыясненные поступления</t>
  </si>
  <si>
    <t>Плата за негативное воздействие на окружающую среду</t>
  </si>
  <si>
    <t>Хорольский МО</t>
  </si>
  <si>
    <t>Дотации бюджетам бюджетной системы Российской Федерации,в том числе</t>
  </si>
  <si>
    <t>на реализацию мероприятий по обеспечению жильем молодых семей</t>
  </si>
  <si>
    <t>на развитие сети учреждений культурно-досугового типа</t>
  </si>
  <si>
    <t>ВСЕГО ДОХОДОВ</t>
  </si>
  <si>
    <t>Прочие межбюджетные трансферты, передаваемые бюджетам</t>
  </si>
  <si>
    <t>(тыс. рублей)</t>
  </si>
  <si>
    <t> 0,07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</si>
  <si>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</si>
  <si>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</si>
  <si>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</si>
  <si>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Прочие дотации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</si>
  <si>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</si>
  <si>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бюджетной системы Российской Федерации</t>
  </si>
  <si>
    <t xml:space="preserve">  Единая субвенция местным бюджетам из бюджета субъекта Российской Федерации</t>
  </si>
  <si>
    <t xml:space="preserve">  Иные межбюджетные трансферты</t>
  </si>
  <si>
    <t>100,00 </t>
  </si>
  <si>
    <t>97,17 </t>
  </si>
  <si>
    <t>1,05 </t>
  </si>
  <si>
    <t>10 049,64 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</si>
  <si>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</si>
  <si>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</si>
  <si>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</si>
  <si>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Ольгинский МО</t>
  </si>
  <si>
    <t>БЕЗВОЗМЕЗДНЫЕ ПОСТУПЛЕНИЯ ОТ НЕГОСУДАРСТВЕННЫХ ОРГАНИЗАЦИЙ</t>
  </si>
  <si>
    <t>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</si>
  <si>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</si>
  <si>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на строительство и реконструкцию (модернизацию) объектов питьевого водоснабжения</t>
  </si>
  <si>
    <t>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</si>
  <si>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на обеспечение комплексного развития сельских территорий</t>
  </si>
  <si>
    <t xml:space="preserve">2022 год </t>
  </si>
  <si>
    <t xml:space="preserve">2023 год </t>
  </si>
  <si>
    <t>Отклонение исполнения 2023/2022</t>
  </si>
  <si>
    <t>План</t>
  </si>
  <si>
    <t>Факт</t>
  </si>
  <si>
    <t>не исполнено</t>
  </si>
  <si>
    <t>Доходы бюджета - всего</t>
  </si>
  <si>
    <t xml:space="preserve">в том числе: </t>
  </si>
  <si>
    <t xml:space="preserve">  НАЛОГИ НА ПРИБЫЛЬ, ДОХОДЫ</t>
  </si>
  <si>
    <t xml:space="preserve">  НАЛОГИ НА СОВОКУПНЫЙ ДОХОД</t>
  </si>
  <si>
    <t xml:space="preserve">  НАЛОГИ НА ИМУЩЕСТВО</t>
  </si>
  <si>
    <t xml:space="preserve">  ГОСУДАРСТВЕННАЯ ПОШЛИНА</t>
  </si>
  <si>
    <t xml:space="preserve">  Плата за негативное воздействие на окружающую среду</t>
  </si>
  <si>
    <t xml:space="preserve">  ДОХОДЫ ОТ ОКАЗАНИЯ ПЛАТНЫХ УСЛУГ И КОМПЕНСАЦИИ ЗАТРАТ ГОСУДАРСТВА</t>
  </si>
  <si>
    <t xml:space="preserve">  Доходы от оказания платных услуг (работ)</t>
  </si>
  <si>
    <t xml:space="preserve">  Доходы от компенсации затрат государства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</si>
  <si>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</si>
  <si>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</si>
  <si>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продажи земельных участков, государственная собственность на которые не разграничена</t>
  </si>
  <si>
    <t xml:space="preserve">  АДМИНИСТРАТИВНЫЕ ПЛАТЕЖИ И СБОРЫ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</si>
  <si>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</si>
  <si>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</si>
  <si>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правонарушениях, в том числе:</t>
  </si>
  <si>
    <t>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</si>
  <si>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</si>
  <si>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</si>
  <si>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</si>
  <si>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</si>
  <si>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</si>
  <si>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 xml:space="preserve"> 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</si>
  <si>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</si>
  <si>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</si>
  <si>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</si>
  <si>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</si>
  <si>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</si>
  <si>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</si>
  <si>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</si>
  <si>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Платежи в целях возмещения причиненного ущерба (убытков)</t>
  </si>
  <si>
    <t xml:space="preserve">  Платежи, уплачиваемые в целях возмещения вреда</t>
  </si>
  <si>
    <t xml:space="preserve">  ПРОЧИЕ НЕНАЛОГОВЫЕ ДОХОДЫ</t>
  </si>
  <si>
    <t xml:space="preserve">  Прочие неналоговые доходы</t>
  </si>
  <si>
    <t xml:space="preserve">  на государственную поддержку организаций, входящих в систему спортивной подготовки</t>
  </si>
  <si>
    <t xml:space="preserve"> на развитие сети учреждений культурно-досугового типа</t>
  </si>
  <si>
    <t xml:space="preserve">  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</si>
  <si>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 поддержку экономического и социального развития коренных малочисленных народов Севера, Сибири и Дальнего Востока</t>
  </si>
  <si>
    <t xml:space="preserve"> на поддержку отрасли культуры</t>
  </si>
  <si>
    <t xml:space="preserve">  на реализацию мероприятий по модернизации школьных систем образования</t>
  </si>
  <si>
    <t xml:space="preserve">  Прочие субсидии</t>
  </si>
  <si>
    <t xml:space="preserve">  на выполнение передаваемых полномочий субъектов Российской Федерации</t>
  </si>
  <si>
    <t xml:space="preserve"> 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</si>
  <si>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</si>
  <si>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</si>
  <si>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</si>
  <si>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</si>
  <si>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на государственную регистрацию актов гражданского состояния</t>
  </si>
  <si>
    <t xml:space="preserve">  Прочие субвенции</t>
  </si>
  <si>
    <t>МБТ,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</si>
  <si>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МБТ,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</si>
  <si>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Прочие МБТ, передаваемые бюджетам</t>
  </si>
  <si>
    <t>ПРОЧИЕ БЕЗВОЗМЕЗДНЫЕ ПОСТУПЛЕНИЯ</t>
  </si>
  <si>
    <t>Прочие безвозмездные поступления в бюджеты муниципальных районов (округов)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</si>
  <si>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</si>
  <si>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Земельный налог с физических лиц</t>
  </si>
  <si>
    <t>Земельный налог с организаций</t>
  </si>
  <si>
    <t>Единый сельскохозяйственный налог</t>
  </si>
  <si>
    <t>Налог, взимаемый в связи с применением упрощенной системы налогообложения</t>
  </si>
  <si>
    <t>Налоги на имущество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</si>
  <si>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</si>
  <si>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</si>
  <si>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осударственных и муниципальных унитарных предприятий, в том числе казенных)</t>
  </si>
  <si>
    <t>АДМИНИСТРАТИВНЫЕ ПЛАТЕЖИ И СБОРЫ</t>
  </si>
  <si>
    <t>Платежи, взимаемые государственными и муниципальными органами (организациями) за выполнение определенных функций</t>
  </si>
  <si>
    <t>тыс. рублей</t>
  </si>
  <si>
    <t>Уд вес, %</t>
  </si>
  <si>
    <t>Уд. вес, %</t>
  </si>
  <si>
    <t>Исполнение плановых назначений по налоговым и неналоговым доходам местных бюджетов проверенных муниципальных  округов  за 2023 год</t>
  </si>
  <si>
    <t>Приложение 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</si>
</sst>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_ ;\-#,##0.00\ "/>
  </numFmts>
  <fonts count="25">
    <font>
      <sz val="11"/>
      <color theme="1"/>
      <name val="Aptos Narrow"/>
      <family val="2"/>
      <charset val="204"/>
      <scheme val="minor"/>
    </font>
    <font>
      <sz val="11"/>
      <color theme="1"/>
      <name val="Aptos Narrow"/>
      <family val="2"/>
      <charset val="204"/>
      <scheme val="minor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7.5"/>
      <color rgb="FF000000"/>
      <name val="Times New Roman"/>
      <family val="1"/>
      <charset val="204"/>
    </font>
    <font>
      <b/>
      <sz val="7.5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b/>
      <sz val="8.5"/>
      <color rgb="FF000000"/>
      <name val="Times New Roman"/>
      <family val="1"/>
      <charset val="204"/>
    </font>
    <font>
      <i/>
      <sz val="7.5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Aptos Narrow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9"/>
      <color theme="1"/>
      <name val="Aptos Narrow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Aptos Narrow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5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justify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right" vertical="center" wrapText="1"/>
    </xf>
    <xf numFmtId="0" fontId="4" fillId="0" borderId="11" xfId="0" applyFont="1" applyBorder="1" applyAlignment="1">
      <alignment horizontal="justify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/>
    </xf>
    <xf numFmtId="4" fontId="4" fillId="0" borderId="10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right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justify" vertical="center" wrapText="1"/>
    </xf>
    <xf numFmtId="4" fontId="5" fillId="2" borderId="15" xfId="0" applyNumberFormat="1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" fontId="5" fillId="2" borderId="15" xfId="0" applyNumberFormat="1" applyFont="1" applyFill="1" applyBorder="1" applyAlignment="1">
      <alignment horizontal="right" vertical="center" wrapText="1"/>
    </xf>
    <xf numFmtId="0" fontId="4" fillId="0" borderId="15" xfId="0" applyFont="1" applyBorder="1" applyAlignment="1">
      <alignment horizontal="justify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right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righ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right" vertical="center" wrapText="1"/>
    </xf>
    <xf numFmtId="0" fontId="4" fillId="0" borderId="15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4" fontId="5" fillId="0" borderId="10" xfId="0" applyNumberFormat="1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4" fontId="4" fillId="0" borderId="10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4" fontId="5" fillId="2" borderId="15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vertical="center" wrapText="1"/>
    </xf>
    <xf numFmtId="4" fontId="4" fillId="2" borderId="15" xfId="0" applyNumberFormat="1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4" fontId="4" fillId="2" borderId="15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4" fontId="4" fillId="3" borderId="15" xfId="0" applyNumberFormat="1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right" vertical="center" wrapText="1"/>
    </xf>
    <xf numFmtId="0" fontId="10" fillId="0" borderId="15" xfId="0" applyFont="1" applyBorder="1" applyAlignment="1">
      <alignment horizontal="justify" vertical="center" wrapText="1"/>
    </xf>
    <xf numFmtId="4" fontId="10" fillId="0" borderId="15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4" fontId="10" fillId="0" borderId="15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horizontal="right" vertical="center" wrapText="1"/>
    </xf>
    <xf numFmtId="4" fontId="4" fillId="3" borderId="15" xfId="0" applyNumberFormat="1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vertical="center" wrapText="1"/>
    </xf>
    <xf numFmtId="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horizontal="right" vertical="center"/>
    </xf>
    <xf numFmtId="0" fontId="2" fillId="0" borderId="16" xfId="0" applyFont="1" applyBorder="1" applyAlignment="1">
      <alignment vertical="center" wrapText="1"/>
    </xf>
    <xf numFmtId="0" fontId="7" fillId="0" borderId="11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11" fillId="0" borderId="1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4" fontId="16" fillId="0" borderId="10" xfId="0" applyNumberFormat="1" applyFont="1" applyBorder="1" applyAlignment="1">
      <alignment horizontal="right" vertical="center"/>
    </xf>
    <xf numFmtId="4" fontId="16" fillId="0" borderId="4" xfId="0" applyNumberFormat="1" applyFont="1" applyBorder="1" applyAlignment="1">
      <alignment horizontal="right" vertical="center"/>
    </xf>
    <xf numFmtId="0" fontId="15" fillId="0" borderId="11" xfId="0" applyFont="1" applyBorder="1" applyAlignment="1">
      <alignment vertical="center" wrapText="1"/>
    </xf>
    <xf numFmtId="0" fontId="16" fillId="5" borderId="11" xfId="0" applyFont="1" applyFill="1" applyBorder="1" applyAlignment="1">
      <alignment vertical="center" wrapText="1"/>
    </xf>
    <xf numFmtId="4" fontId="16" fillId="5" borderId="10" xfId="0" applyNumberFormat="1" applyFont="1" applyFill="1" applyBorder="1" applyAlignment="1">
      <alignment horizontal="right" vertical="center"/>
    </xf>
    <xf numFmtId="4" fontId="15" fillId="0" borderId="10" xfId="0" applyNumberFormat="1" applyFont="1" applyBorder="1" applyAlignment="1">
      <alignment horizontal="right" vertical="center"/>
    </xf>
    <xf numFmtId="0" fontId="17" fillId="0" borderId="11" xfId="0" applyFont="1" applyBorder="1" applyAlignment="1">
      <alignment vertical="center" wrapText="1"/>
    </xf>
    <xf numFmtId="4" fontId="17" fillId="0" borderId="10" xfId="0" applyNumberFormat="1" applyFont="1" applyBorder="1" applyAlignment="1">
      <alignment horizontal="right" vertical="center"/>
    </xf>
    <xf numFmtId="0" fontId="15" fillId="3" borderId="11" xfId="0" applyFont="1" applyFill="1" applyBorder="1" applyAlignment="1">
      <alignment vertical="center" wrapText="1"/>
    </xf>
    <xf numFmtId="4" fontId="15" fillId="3" borderId="10" xfId="0" applyNumberFormat="1" applyFont="1" applyFill="1" applyBorder="1" applyAlignment="1">
      <alignment horizontal="right" vertical="center"/>
    </xf>
    <xf numFmtId="0" fontId="16" fillId="3" borderId="11" xfId="0" applyFont="1" applyFill="1" applyBorder="1" applyAlignment="1">
      <alignment vertical="center" wrapText="1"/>
    </xf>
    <xf numFmtId="4" fontId="16" fillId="3" borderId="10" xfId="0" applyNumberFormat="1" applyFont="1" applyFill="1" applyBorder="1" applyAlignment="1">
      <alignment horizontal="right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9" fillId="0" borderId="0" xfId="0" applyFont="1"/>
    <xf numFmtId="0" fontId="15" fillId="0" borderId="15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justify" vertical="center" wrapText="1"/>
    </xf>
    <xf numFmtId="4" fontId="15" fillId="0" borderId="15" xfId="0" applyNumberFormat="1" applyFont="1" applyBorder="1" applyAlignment="1">
      <alignment horizontal="center" vertical="center" wrapText="1"/>
    </xf>
    <xf numFmtId="4" fontId="15" fillId="0" borderId="15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wrapText="1"/>
    </xf>
    <xf numFmtId="0" fontId="18" fillId="0" borderId="15" xfId="0" applyFont="1" applyBorder="1"/>
    <xf numFmtId="4" fontId="15" fillId="0" borderId="18" xfId="0" applyNumberFormat="1" applyFont="1" applyBorder="1" applyAlignment="1">
      <alignment horizontal="center" vertical="center" wrapText="1"/>
    </xf>
    <xf numFmtId="0" fontId="15" fillId="0" borderId="19" xfId="0" applyFont="1" applyBorder="1" applyAlignment="1">
      <alignment horizontal="justify" vertical="center" wrapText="1"/>
    </xf>
    <xf numFmtId="0" fontId="15" fillId="3" borderId="15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vertical="center"/>
    </xf>
    <xf numFmtId="0" fontId="15" fillId="0" borderId="15" xfId="0" applyFont="1" applyBorder="1" applyAlignment="1">
      <alignment horizontal="right" vertical="center"/>
    </xf>
    <xf numFmtId="0" fontId="18" fillId="0" borderId="15" xfId="0" applyFont="1" applyBorder="1" applyAlignment="1">
      <alignment horizontal="center" vertical="center"/>
    </xf>
    <xf numFmtId="0" fontId="18" fillId="0" borderId="0" xfId="0" applyFont="1"/>
    <xf numFmtId="0" fontId="16" fillId="4" borderId="15" xfId="0" applyFont="1" applyFill="1" applyBorder="1" applyAlignment="1">
      <alignment horizontal="justify" vertical="center" wrapText="1"/>
    </xf>
    <xf numFmtId="4" fontId="16" fillId="4" borderId="15" xfId="0" applyNumberFormat="1" applyFont="1" applyFill="1" applyBorder="1" applyAlignment="1">
      <alignment horizontal="center" vertical="center" wrapText="1"/>
    </xf>
    <xf numFmtId="165" fontId="16" fillId="4" borderId="15" xfId="1" applyNumberFormat="1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6" fillId="4" borderId="15" xfId="0" applyFont="1" applyFill="1" applyBorder="1" applyAlignment="1">
      <alignment horizontal="center" vertical="center" wrapText="1"/>
    </xf>
    <xf numFmtId="2" fontId="16" fillId="4" borderId="15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Continuous"/>
    </xf>
    <xf numFmtId="0" fontId="19" fillId="0" borderId="0" xfId="0" applyFont="1" applyAlignment="1">
      <alignment horizontal="centerContinuous"/>
    </xf>
    <xf numFmtId="49" fontId="6" fillId="0" borderId="0" xfId="0" applyNumberFormat="1" applyFont="1" applyAlignment="1">
      <alignment horizontal="left" wrapText="1"/>
    </xf>
    <xf numFmtId="0" fontId="15" fillId="4" borderId="0" xfId="0" applyFont="1" applyFill="1" applyAlignment="1">
      <alignment horizontal="center" vertical="center" wrapText="1"/>
    </xf>
    <xf numFmtId="4" fontId="15" fillId="4" borderId="15" xfId="0" applyNumberFormat="1" applyFont="1" applyFill="1" applyBorder="1" applyAlignment="1">
      <alignment horizontal="center" vertical="center" wrapText="1"/>
    </xf>
    <xf numFmtId="4" fontId="15" fillId="4" borderId="15" xfId="0" applyNumberFormat="1" applyFont="1" applyFill="1" applyBorder="1" applyAlignment="1">
      <alignment vertical="center" wrapText="1"/>
    </xf>
    <xf numFmtId="4" fontId="15" fillId="4" borderId="15" xfId="0" applyNumberFormat="1" applyFont="1" applyFill="1" applyBorder="1" applyAlignment="1">
      <alignment vertical="center"/>
    </xf>
    <xf numFmtId="4" fontId="15" fillId="4" borderId="15" xfId="0" applyNumberFormat="1" applyFont="1" applyFill="1" applyBorder="1" applyAlignment="1">
      <alignment horizontal="center" vertical="center"/>
    </xf>
    <xf numFmtId="0" fontId="21" fillId="0" borderId="0" xfId="0" applyFont="1"/>
    <xf numFmtId="49" fontId="22" fillId="0" borderId="0" xfId="0" applyNumberFormat="1" applyFont="1" applyAlignment="1">
      <alignment horizontal="centerContinuous" wrapText="1"/>
    </xf>
    <xf numFmtId="0" fontId="23" fillId="0" borderId="0" xfId="0" applyFont="1" applyAlignment="1">
      <alignment horizontal="centerContinuous"/>
    </xf>
    <xf numFmtId="0" fontId="24" fillId="0" borderId="0" xfId="0" applyFont="1" applyAlignment="1">
      <alignment horizontal="centerContinuous"/>
    </xf>
    <xf numFmtId="0" fontId="24" fillId="0" borderId="0" xfId="0" applyFont="1"/>
    <xf numFmtId="0" fontId="15" fillId="4" borderId="1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20" fillId="4" borderId="15" xfId="0" applyFont="1" applyFill="1" applyBorder="1" applyAlignment="1">
      <alignment horizontal="center"/>
    </xf>
    <xf numFmtId="0" fontId="16" fillId="4" borderId="15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/>
    </xf>
    <xf numFmtId="0" fontId="16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(&#1076;&#1080;&#1089;&#1082;%20&#1061;)%20&#1040;&#1085;&#1090;&#1086;&#1085;&#1086;&#1074;&#1072;/&#1055;&#1056;&#1054;&#1042;&#1045;&#1056;&#1050;&#1048;%20&#1043;&#1054;&#1044;&#1054;&#1042;&#1067;&#1061;%20&#1054;&#1058;&#1063;&#1045;&#1058;&#1054;&#1042;%20&#1042;&#1067;&#1057;&#1054;&#1050;&#1054;&#1044;&#1054;&#1058;&#1040;&#1062;&#1048;&#1054;&#1053;&#1053;&#1067;&#1061;%20&#1052;&#1054;/2024%20&#1075;&#1086;&#1076;/&#1056;&#1072;&#1073;&#1086;&#1095;&#1080;&#1077;%20&#1084;&#1072;&#1090;&#1077;&#1088;&#1080;&#1072;&#1083;&#1099;/2.2%20&#1044;&#1086;&#1093;&#1086;&#1076;&#1099;%20&#1089;&#1074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лог._ненал"/>
      <sheetName val="Безв."/>
      <sheetName val="Кавал. нал"/>
      <sheetName val="Кавал безв"/>
      <sheetName val="Хорол нал"/>
      <sheetName val="Хорол бевз"/>
      <sheetName val="Ольга весь"/>
    </sheetNames>
    <sheetDataSet>
      <sheetData sheetId="0"/>
      <sheetData sheetId="1">
        <row r="6">
          <cell r="B6">
            <v>443482.36</v>
          </cell>
          <cell r="C6">
            <v>426380.45</v>
          </cell>
          <cell r="E6">
            <v>491059.98</v>
          </cell>
          <cell r="F6">
            <v>473511.73</v>
          </cell>
          <cell r="K6">
            <v>730434.94</v>
          </cell>
          <cell r="L6">
            <v>735640.64999999991</v>
          </cell>
          <cell r="N6">
            <v>1102575.0499999998</v>
          </cell>
          <cell r="O6">
            <v>1019992.9199999999</v>
          </cell>
          <cell r="T6">
            <v>854928.74</v>
          </cell>
          <cell r="U6">
            <v>856661.65999999992</v>
          </cell>
          <cell r="W6">
            <v>972094.55</v>
          </cell>
          <cell r="X6">
            <v>954718.71999999997</v>
          </cell>
          <cell r="AC6">
            <v>488181.34</v>
          </cell>
          <cell r="AD6">
            <v>466364.26</v>
          </cell>
          <cell r="AF6">
            <v>526051.56999999995</v>
          </cell>
          <cell r="AG6">
            <v>504625.77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249977111117893"/>
    <pageSetUpPr fitToPage="1"/>
  </sheetPr>
  <dimension ref="A1:AK50"/>
  <sheetViews>
    <sheetView tabSelected="1" zoomScale="77" zoomScaleNormal="77" workbookViewId="0">
      <pane xSplit="1" ySplit="7" topLeftCell="E8" activePane="bottomRight" state="frozen"/>
      <selection pane="topRight" activeCell="B1" sqref="B1"/>
      <selection pane="bottomLeft" activeCell="A6" sqref="A6"/>
      <selection pane="bottomRight" activeCell="P23" sqref="P23"/>
    </sheetView>
  </sheetViews>
  <sheetFormatPr defaultColWidth="8.375" defaultRowHeight="12"/>
  <cols>
    <col min="1" max="1" width="23.125" style="104" customWidth="1"/>
    <col min="2" max="2" width="10.125" style="104" customWidth="1"/>
    <col min="3" max="3" width="8.375" style="104"/>
    <col min="4" max="4" width="6.25" style="104" customWidth="1"/>
    <col min="5" max="5" width="9.5" style="104" customWidth="1"/>
    <col min="6" max="6" width="9.125" style="104" customWidth="1"/>
    <col min="7" max="7" width="7.375" style="104" customWidth="1"/>
    <col min="8" max="8" width="9.375" style="104" customWidth="1"/>
    <col min="9" max="9" width="5.375" style="104" customWidth="1"/>
    <col min="10" max="10" width="9.375" style="104" customWidth="1"/>
    <col min="11" max="11" width="10.125" style="89" customWidth="1"/>
    <col min="12" max="12" width="10.25" style="89" customWidth="1"/>
    <col min="13" max="13" width="6.25" style="89" customWidth="1"/>
    <col min="14" max="14" width="10.125" style="89" customWidth="1"/>
    <col min="15" max="15" width="10" style="89" bestFit="1" customWidth="1"/>
    <col min="16" max="16" width="6.25" style="89" customWidth="1"/>
    <col min="17" max="17" width="8.375" style="89"/>
    <col min="18" max="18" width="5.875" style="89" customWidth="1"/>
    <col min="19" max="19" width="9.75" style="89" customWidth="1"/>
    <col min="20" max="20" width="10" style="89" customWidth="1"/>
    <col min="21" max="21" width="11.125" style="89" customWidth="1"/>
    <col min="22" max="22" width="6.375" style="89" customWidth="1"/>
    <col min="23" max="23" width="10.375" style="89" customWidth="1"/>
    <col min="24" max="24" width="10" style="89" bestFit="1" customWidth="1"/>
    <col min="25" max="25" width="6.125" style="89" customWidth="1"/>
    <col min="26" max="26" width="8.375" style="89"/>
    <col min="27" max="27" width="5.75" style="89" customWidth="1"/>
    <col min="28" max="30" width="8.375" style="89"/>
    <col min="31" max="31" width="6.375" style="89" customWidth="1"/>
    <col min="32" max="33" width="8.375" style="89"/>
    <col min="34" max="34" width="5.75" style="89" customWidth="1"/>
    <col min="35" max="35" width="8.375" style="89"/>
    <col min="36" max="36" width="5.625" style="89" customWidth="1"/>
    <col min="37" max="16384" width="8.375" style="89"/>
  </cols>
  <sheetData>
    <row r="1" spans="1:37">
      <c r="AH1" s="125" t="s">
        <v>214</v>
      </c>
      <c r="AI1" s="125"/>
      <c r="AJ1" s="125"/>
      <c r="AK1" s="125"/>
    </row>
    <row r="2" spans="1:37" s="123" customFormat="1" ht="15.75">
      <c r="A2" s="120" t="s">
        <v>213</v>
      </c>
      <c r="B2" s="121"/>
      <c r="C2" s="121"/>
      <c r="D2" s="121"/>
      <c r="E2" s="121"/>
      <c r="F2" s="121"/>
      <c r="G2" s="121"/>
      <c r="H2" s="121"/>
      <c r="I2" s="121"/>
      <c r="J2" s="121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  <c r="AG2" s="122"/>
      <c r="AH2" s="122"/>
      <c r="AI2" s="122"/>
      <c r="AJ2" s="122"/>
      <c r="AK2" s="122"/>
    </row>
    <row r="3" spans="1:37" ht="15">
      <c r="A3" s="113" t="s">
        <v>210</v>
      </c>
      <c r="B3" s="111"/>
      <c r="C3" s="111"/>
      <c r="D3" s="111"/>
      <c r="E3" s="111"/>
      <c r="F3" s="111"/>
      <c r="G3" s="111"/>
      <c r="H3" s="111"/>
      <c r="I3" s="111"/>
      <c r="J3" s="111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2"/>
    </row>
    <row r="4" spans="1:37" s="119" customFormat="1">
      <c r="A4" s="129" t="s">
        <v>0</v>
      </c>
      <c r="B4" s="130" t="s">
        <v>41</v>
      </c>
      <c r="C4" s="130"/>
      <c r="D4" s="130"/>
      <c r="E4" s="130"/>
      <c r="F4" s="130"/>
      <c r="G4" s="130"/>
      <c r="H4" s="130"/>
      <c r="I4" s="130"/>
      <c r="J4" s="130"/>
      <c r="K4" s="126" t="s">
        <v>104</v>
      </c>
      <c r="L4" s="126"/>
      <c r="M4" s="126"/>
      <c r="N4" s="126"/>
      <c r="O4" s="126"/>
      <c r="P4" s="126"/>
      <c r="Q4" s="126"/>
      <c r="R4" s="126"/>
      <c r="S4" s="126"/>
      <c r="T4" s="126" t="s">
        <v>108</v>
      </c>
      <c r="U4" s="126"/>
      <c r="V4" s="126"/>
      <c r="W4" s="126"/>
      <c r="X4" s="126"/>
      <c r="Y4" s="126"/>
      <c r="Z4" s="126"/>
      <c r="AA4" s="126"/>
      <c r="AB4" s="126"/>
      <c r="AC4" s="126" t="s">
        <v>131</v>
      </c>
      <c r="AD4" s="126"/>
      <c r="AE4" s="126"/>
      <c r="AF4" s="126"/>
      <c r="AG4" s="126"/>
      <c r="AH4" s="126"/>
      <c r="AI4" s="126"/>
      <c r="AJ4" s="126"/>
      <c r="AK4" s="126"/>
    </row>
    <row r="5" spans="1:37">
      <c r="A5" s="129"/>
      <c r="B5" s="131" t="s">
        <v>1</v>
      </c>
      <c r="C5" s="131"/>
      <c r="D5" s="131"/>
      <c r="E5" s="131" t="s">
        <v>2</v>
      </c>
      <c r="F5" s="131"/>
      <c r="G5" s="131"/>
      <c r="H5" s="131"/>
      <c r="I5" s="131"/>
      <c r="J5" s="129" t="s">
        <v>3</v>
      </c>
      <c r="K5" s="127" t="s">
        <v>1</v>
      </c>
      <c r="L5" s="127"/>
      <c r="M5" s="127"/>
      <c r="N5" s="127" t="s">
        <v>2</v>
      </c>
      <c r="O5" s="127"/>
      <c r="P5" s="127"/>
      <c r="Q5" s="127"/>
      <c r="R5" s="127"/>
      <c r="S5" s="128" t="s">
        <v>3</v>
      </c>
      <c r="T5" s="127" t="s">
        <v>1</v>
      </c>
      <c r="U5" s="127"/>
      <c r="V5" s="127"/>
      <c r="W5" s="127" t="s">
        <v>2</v>
      </c>
      <c r="X5" s="127"/>
      <c r="Y5" s="127"/>
      <c r="Z5" s="127"/>
      <c r="AA5" s="127"/>
      <c r="AB5" s="128" t="s">
        <v>3</v>
      </c>
      <c r="AC5" s="127" t="s">
        <v>1</v>
      </c>
      <c r="AD5" s="127"/>
      <c r="AE5" s="127"/>
      <c r="AF5" s="127" t="s">
        <v>2</v>
      </c>
      <c r="AG5" s="127"/>
      <c r="AH5" s="127"/>
      <c r="AI5" s="127"/>
      <c r="AJ5" s="127"/>
      <c r="AK5" s="128" t="s">
        <v>3</v>
      </c>
    </row>
    <row r="6" spans="1:37">
      <c r="A6" s="129"/>
      <c r="B6" s="129" t="s">
        <v>4</v>
      </c>
      <c r="C6" s="129" t="s">
        <v>5</v>
      </c>
      <c r="D6" s="129"/>
      <c r="E6" s="129" t="s">
        <v>4</v>
      </c>
      <c r="F6" s="129" t="s">
        <v>5</v>
      </c>
      <c r="G6" s="129"/>
      <c r="H6" s="129" t="s">
        <v>6</v>
      </c>
      <c r="I6" s="129" t="s">
        <v>211</v>
      </c>
      <c r="J6" s="129"/>
      <c r="K6" s="128" t="s">
        <v>4</v>
      </c>
      <c r="L6" s="128" t="s">
        <v>5</v>
      </c>
      <c r="M6" s="128"/>
      <c r="N6" s="128" t="s">
        <v>4</v>
      </c>
      <c r="O6" s="128" t="s">
        <v>5</v>
      </c>
      <c r="P6" s="128"/>
      <c r="Q6" s="128" t="s">
        <v>6</v>
      </c>
      <c r="R6" s="128" t="s">
        <v>212</v>
      </c>
      <c r="S6" s="128"/>
      <c r="T6" s="128" t="s">
        <v>4</v>
      </c>
      <c r="U6" s="128" t="s">
        <v>5</v>
      </c>
      <c r="V6" s="128"/>
      <c r="W6" s="128" t="s">
        <v>4</v>
      </c>
      <c r="X6" s="128" t="s">
        <v>5</v>
      </c>
      <c r="Y6" s="128"/>
      <c r="Z6" s="128" t="s">
        <v>6</v>
      </c>
      <c r="AA6" s="128" t="s">
        <v>211</v>
      </c>
      <c r="AB6" s="128"/>
      <c r="AC6" s="128" t="s">
        <v>4</v>
      </c>
      <c r="AD6" s="128" t="s">
        <v>5</v>
      </c>
      <c r="AE6" s="128"/>
      <c r="AF6" s="128" t="s">
        <v>4</v>
      </c>
      <c r="AG6" s="128" t="s">
        <v>5</v>
      </c>
      <c r="AH6" s="128"/>
      <c r="AI6" s="128" t="s">
        <v>6</v>
      </c>
      <c r="AJ6" s="128" t="s">
        <v>211</v>
      </c>
      <c r="AK6" s="128"/>
    </row>
    <row r="7" spans="1:37" ht="57.75" customHeight="1">
      <c r="A7" s="129"/>
      <c r="B7" s="129"/>
      <c r="C7" s="90" t="s">
        <v>8</v>
      </c>
      <c r="D7" s="90" t="s">
        <v>9</v>
      </c>
      <c r="E7" s="129"/>
      <c r="F7" s="90" t="s">
        <v>8</v>
      </c>
      <c r="G7" s="90" t="s">
        <v>9</v>
      </c>
      <c r="H7" s="129"/>
      <c r="I7" s="129"/>
      <c r="J7" s="129"/>
      <c r="K7" s="128"/>
      <c r="L7" s="108" t="s">
        <v>8</v>
      </c>
      <c r="M7" s="108" t="s">
        <v>9</v>
      </c>
      <c r="N7" s="128"/>
      <c r="O7" s="108" t="s">
        <v>8</v>
      </c>
      <c r="P7" s="108" t="s">
        <v>9</v>
      </c>
      <c r="Q7" s="128"/>
      <c r="R7" s="128"/>
      <c r="S7" s="128"/>
      <c r="T7" s="128"/>
      <c r="U7" s="108" t="s">
        <v>8</v>
      </c>
      <c r="V7" s="108" t="s">
        <v>9</v>
      </c>
      <c r="W7" s="128"/>
      <c r="X7" s="108" t="s">
        <v>8</v>
      </c>
      <c r="Y7" s="108" t="s">
        <v>9</v>
      </c>
      <c r="Z7" s="128"/>
      <c r="AA7" s="128"/>
      <c r="AB7" s="128"/>
      <c r="AC7" s="128"/>
      <c r="AD7" s="108" t="s">
        <v>8</v>
      </c>
      <c r="AE7" s="108" t="s">
        <v>9</v>
      </c>
      <c r="AF7" s="128"/>
      <c r="AG7" s="108" t="s">
        <v>8</v>
      </c>
      <c r="AH7" s="108" t="s">
        <v>9</v>
      </c>
      <c r="AI7" s="128"/>
      <c r="AJ7" s="128"/>
      <c r="AK7" s="128"/>
    </row>
    <row r="8" spans="1:37">
      <c r="A8" s="105" t="s">
        <v>112</v>
      </c>
      <c r="B8" s="106">
        <f>B9+[1]Безв.!B6</f>
        <v>713868.36</v>
      </c>
      <c r="C8" s="106">
        <f>C9+[1]Безв.!C6</f>
        <v>716710.16</v>
      </c>
      <c r="D8" s="107">
        <f>C8/B8*100</f>
        <v>100.398084599239</v>
      </c>
      <c r="E8" s="106">
        <f>E9+[1]Безв.!E6</f>
        <v>769424.98</v>
      </c>
      <c r="F8" s="106">
        <f>F9+[1]Безв.!F6</f>
        <v>784067.08</v>
      </c>
      <c r="G8" s="107">
        <f>F8/E8*100</f>
        <v>101.90299254386048</v>
      </c>
      <c r="H8" s="106">
        <f>F8-E8</f>
        <v>14642.099999999977</v>
      </c>
      <c r="I8" s="124"/>
      <c r="J8" s="106">
        <f>F8-C8</f>
        <v>67356.919999999925</v>
      </c>
      <c r="K8" s="106">
        <f>K9+[1]Безв.!K6</f>
        <v>1073593.94</v>
      </c>
      <c r="L8" s="106">
        <f>L9+[1]Безв.!L6</f>
        <v>1100273.7599999998</v>
      </c>
      <c r="M8" s="106">
        <f>L8/K8*100</f>
        <v>102.48509413158571</v>
      </c>
      <c r="N8" s="106">
        <f>N9+[1]Безв.!N6</f>
        <v>1333842.0499999998</v>
      </c>
      <c r="O8" s="106">
        <f>O9+[1]Безв.!O6</f>
        <v>1263413.2</v>
      </c>
      <c r="P8" s="106">
        <f>O8/N8*100</f>
        <v>94.719850824915895</v>
      </c>
      <c r="Q8" s="106">
        <f>O8-N8</f>
        <v>-70428.84999999986</v>
      </c>
      <c r="R8" s="124"/>
      <c r="S8" s="106">
        <f>O8-L8</f>
        <v>163139.44000000018</v>
      </c>
      <c r="T8" s="106">
        <f>T9+[1]Безв.!T6</f>
        <v>1250521.74</v>
      </c>
      <c r="U8" s="106">
        <f>U9+[1]Безв.!U6</f>
        <v>1269630.75</v>
      </c>
      <c r="V8" s="106">
        <f>U8/T8*100</f>
        <v>101.52808299038448</v>
      </c>
      <c r="W8" s="106">
        <f>W9+[1]Безв.!W6</f>
        <v>1363136.55</v>
      </c>
      <c r="X8" s="106">
        <f>X9+[1]Безв.!X6</f>
        <v>1365812.19</v>
      </c>
      <c r="Y8" s="106">
        <f>X8/W8*100</f>
        <v>100.19628554454063</v>
      </c>
      <c r="Z8" s="106">
        <f>X8-W8</f>
        <v>2675.6399999998976</v>
      </c>
      <c r="AA8" s="114"/>
      <c r="AB8" s="106">
        <f>X8-U8</f>
        <v>96181.439999999944</v>
      </c>
      <c r="AC8" s="106">
        <f>AC9+[1]Безв.!AC6</f>
        <v>768574.08000000007</v>
      </c>
      <c r="AD8" s="106">
        <f>AD9+[1]Безв.!AD6</f>
        <v>743262.03</v>
      </c>
      <c r="AE8" s="106">
        <f>AD8/AC8*100</f>
        <v>96.706621956337642</v>
      </c>
      <c r="AF8" s="106">
        <f>AF9+[1]Безв.!AF6</f>
        <v>804183.14999999991</v>
      </c>
      <c r="AG8" s="106">
        <f>AG9+[1]Безв.!AG6</f>
        <v>716287.34000000008</v>
      </c>
      <c r="AH8" s="106">
        <f>AG8/AF8*100</f>
        <v>89.070175121177328</v>
      </c>
      <c r="AI8" s="106">
        <f>AG8-AF8</f>
        <v>-87895.809999999823</v>
      </c>
      <c r="AJ8" s="106"/>
      <c r="AK8" s="106">
        <f>AG8-AD8</f>
        <v>-26974.689999999944</v>
      </c>
    </row>
    <row r="9" spans="1:37" ht="24">
      <c r="A9" s="105" t="s">
        <v>10</v>
      </c>
      <c r="B9" s="106">
        <v>270386</v>
      </c>
      <c r="C9" s="106">
        <v>290329.71000000002</v>
      </c>
      <c r="D9" s="109">
        <v>107.38</v>
      </c>
      <c r="E9" s="106">
        <v>278365</v>
      </c>
      <c r="F9" s="106">
        <v>310555.34999999998</v>
      </c>
      <c r="G9" s="109">
        <v>111.56</v>
      </c>
      <c r="H9" s="106">
        <v>32190.35</v>
      </c>
      <c r="I9" s="110">
        <v>100</v>
      </c>
      <c r="J9" s="106">
        <v>20225.64</v>
      </c>
      <c r="K9" s="106">
        <f>K10+K27</f>
        <v>343159</v>
      </c>
      <c r="L9" s="106">
        <f>L10+L27</f>
        <v>364633.11</v>
      </c>
      <c r="M9" s="106">
        <f>L9/K9*100</f>
        <v>106.25777263600837</v>
      </c>
      <c r="N9" s="106">
        <f>VLOOKUP(A9,'Кавал. нал'!$A$6:$F$44,6,0)</f>
        <v>231267</v>
      </c>
      <c r="O9" s="106">
        <f>VLOOKUP(A9,'Кавал. нал'!$A$6:$G$44,7,0)</f>
        <v>243420.28</v>
      </c>
      <c r="P9" s="106">
        <f>O9/N9*100</f>
        <v>105.25508611258847</v>
      </c>
      <c r="Q9" s="106">
        <f>O9-N9</f>
        <v>12153.279999999999</v>
      </c>
      <c r="R9" s="106">
        <f>O9/$O$9*100</f>
        <v>100</v>
      </c>
      <c r="S9" s="106">
        <f>O9-L9</f>
        <v>-121212.82999999999</v>
      </c>
      <c r="T9" s="106">
        <f>T10+T27</f>
        <v>395593</v>
      </c>
      <c r="U9" s="106">
        <f>U10+U27</f>
        <v>412969.09</v>
      </c>
      <c r="V9" s="106">
        <f t="shared" ref="V9:V46" si="0">U9/T9*100</f>
        <v>104.39241594264814</v>
      </c>
      <c r="W9" s="106">
        <f>W10+W27</f>
        <v>391042</v>
      </c>
      <c r="X9" s="106">
        <f>X10+X27</f>
        <v>411093.47000000009</v>
      </c>
      <c r="Y9" s="106">
        <f>X9/W9*100</f>
        <v>105.12770239513915</v>
      </c>
      <c r="Z9" s="106">
        <f>X9-W9</f>
        <v>20051.470000000088</v>
      </c>
      <c r="AA9" s="106">
        <f>X9/$X$9*100</f>
        <v>100</v>
      </c>
      <c r="AB9" s="106">
        <f>X9-U9</f>
        <v>-1875.6199999999371</v>
      </c>
      <c r="AC9" s="106">
        <f>AC10+AC27</f>
        <v>280392.74</v>
      </c>
      <c r="AD9" s="106">
        <f>AD10+AD27</f>
        <v>276897.77</v>
      </c>
      <c r="AE9" s="106">
        <f t="shared" ref="AE9:AE50" si="1">AD9/AC9*100</f>
        <v>98.753544760110429</v>
      </c>
      <c r="AF9" s="106">
        <f>AF10+AF27</f>
        <v>278131.58</v>
      </c>
      <c r="AG9" s="106">
        <f>AG10+AG27</f>
        <v>211661.57</v>
      </c>
      <c r="AH9" s="106">
        <f t="shared" ref="AH9:AH50" si="2">AG9/AF9*100</f>
        <v>76.101235968961163</v>
      </c>
      <c r="AI9" s="106">
        <f t="shared" ref="AI9:AI50" si="3">AG9-AF9</f>
        <v>-66470.010000000009</v>
      </c>
      <c r="AJ9" s="106">
        <f>AG9/$AG$9*100</f>
        <v>100</v>
      </c>
      <c r="AK9" s="106">
        <f t="shared" ref="AK9:AK50" si="4">AG9-AD9</f>
        <v>-65236.200000000012</v>
      </c>
    </row>
    <row r="10" spans="1:37">
      <c r="A10" s="105" t="s">
        <v>11</v>
      </c>
      <c r="B10" s="106">
        <v>247177</v>
      </c>
      <c r="C10" s="106">
        <v>263617.7</v>
      </c>
      <c r="D10" s="109">
        <v>106.65</v>
      </c>
      <c r="E10" s="106">
        <v>251683</v>
      </c>
      <c r="F10" s="106">
        <v>287493.32</v>
      </c>
      <c r="G10" s="109">
        <v>114.23</v>
      </c>
      <c r="H10" s="106">
        <v>35810.32</v>
      </c>
      <c r="I10" s="109">
        <v>92.57</v>
      </c>
      <c r="J10" s="106">
        <v>23875.62</v>
      </c>
      <c r="K10" s="106">
        <f>K11+K13+K15+K20+K23</f>
        <v>325061</v>
      </c>
      <c r="L10" s="106">
        <f>L11+L13+L15+L20+L23+L26</f>
        <v>346638.12</v>
      </c>
      <c r="M10" s="106">
        <f t="shared" ref="M10:M50" si="5">L10/K10*100</f>
        <v>106.63786796939651</v>
      </c>
      <c r="N10" s="106">
        <f>N11+N13+N15+N20+N23</f>
        <v>211800</v>
      </c>
      <c r="O10" s="106">
        <f>O11+O13+O15+O20+O23+O26</f>
        <v>224818.13999999998</v>
      </c>
      <c r="P10" s="106">
        <f t="shared" ref="P10:P50" si="6">O10/N10*100</f>
        <v>106.14643059490085</v>
      </c>
      <c r="Q10" s="106">
        <f t="shared" ref="Q10:Q50" si="7">O10-N10</f>
        <v>13018.139999999985</v>
      </c>
      <c r="R10" s="106">
        <f t="shared" ref="R10:R50" si="8">O10/$O$9*100</f>
        <v>92.358015527711984</v>
      </c>
      <c r="S10" s="106">
        <f t="shared" ref="S10:S50" si="9">O10-L10</f>
        <v>-121819.98000000001</v>
      </c>
      <c r="T10" s="106">
        <f>T11+T13+T15+T20+T23</f>
        <v>363040</v>
      </c>
      <c r="U10" s="106">
        <f>U11+U13+U15+U20+U23+U26</f>
        <v>379365.86000000004</v>
      </c>
      <c r="V10" s="106">
        <f t="shared" si="0"/>
        <v>104.49698655795505</v>
      </c>
      <c r="W10" s="106">
        <f>W11+W13+W15+W20+W23</f>
        <v>358513</v>
      </c>
      <c r="X10" s="106">
        <f>X11+X13+X15+X20+X23+X26</f>
        <v>372845.20000000007</v>
      </c>
      <c r="Y10" s="106">
        <f t="shared" ref="Y10:Y46" si="10">X10/W10*100</f>
        <v>103.99767930312152</v>
      </c>
      <c r="Z10" s="106">
        <f t="shared" ref="Z10:Z47" si="11">X10-W10</f>
        <v>14332.20000000007</v>
      </c>
      <c r="AA10" s="106">
        <f t="shared" ref="AA10:AA50" si="12">X10/$X$9*100</f>
        <v>90.695967513178928</v>
      </c>
      <c r="AB10" s="106">
        <f t="shared" ref="AB10:AB50" si="13">X10-U10</f>
        <v>-6520.6599999999744</v>
      </c>
      <c r="AC10" s="106">
        <f>AC11+AC13+AC15+AC20+AC23</f>
        <v>239365.36</v>
      </c>
      <c r="AD10" s="106">
        <f>AD11+AD13+AD15+AD20+AD23+AD26</f>
        <v>235943.79</v>
      </c>
      <c r="AE10" s="106">
        <f t="shared" si="1"/>
        <v>98.57056593318265</v>
      </c>
      <c r="AF10" s="106">
        <f>AF11+AF13+AF15+AF20+AF23</f>
        <v>256574.28</v>
      </c>
      <c r="AG10" s="106">
        <f>AG11+AG13+AG15+AG20+AG23+AG26</f>
        <v>190007.92</v>
      </c>
      <c r="AH10" s="106">
        <f t="shared" si="2"/>
        <v>74.055715950951907</v>
      </c>
      <c r="AI10" s="106">
        <f t="shared" si="3"/>
        <v>-66566.359999999986</v>
      </c>
      <c r="AJ10" s="106">
        <f t="shared" ref="AJ10:AJ50" si="14">AG10/$AG$9*100</f>
        <v>89.769682800708708</v>
      </c>
      <c r="AK10" s="106">
        <f t="shared" si="4"/>
        <v>-45935.869999999995</v>
      </c>
    </row>
    <row r="11" spans="1:37" ht="24">
      <c r="A11" s="91" t="s">
        <v>12</v>
      </c>
      <c r="B11" s="92">
        <v>200458</v>
      </c>
      <c r="C11" s="92">
        <v>214396.54</v>
      </c>
      <c r="D11" s="90">
        <v>106.95</v>
      </c>
      <c r="E11" s="93">
        <v>210000</v>
      </c>
      <c r="F11" s="92">
        <v>243707.51999999999</v>
      </c>
      <c r="G11" s="90">
        <v>116.05</v>
      </c>
      <c r="H11" s="92">
        <v>33707.519999999997</v>
      </c>
      <c r="I11" s="90">
        <v>78.47</v>
      </c>
      <c r="J11" s="92">
        <v>29310.98</v>
      </c>
      <c r="K11" s="115">
        <f>VLOOKUP(A11,'Кавал. нал'!$A$6:$B$44,2,0)</f>
        <v>252775</v>
      </c>
      <c r="L11" s="115">
        <f>VLOOKUP(A11,'Кавал. нал'!$A$6:$C$44,3,0)</f>
        <v>269413.46000000002</v>
      </c>
      <c r="M11" s="115">
        <f t="shared" si="5"/>
        <v>106.58232024527743</v>
      </c>
      <c r="N11" s="115">
        <f>VLOOKUP(A11,'Кавал. нал'!$A$6:$F$44,6,0)</f>
        <v>174239</v>
      </c>
      <c r="O11" s="115">
        <f>VLOOKUP(A11,'Кавал. нал'!$A$6:$G$44,7,0)</f>
        <v>185292.23</v>
      </c>
      <c r="P11" s="115">
        <f t="shared" si="6"/>
        <v>106.34371753740552</v>
      </c>
      <c r="Q11" s="115">
        <f t="shared" si="7"/>
        <v>11053.23000000001</v>
      </c>
      <c r="R11" s="115">
        <f t="shared" si="8"/>
        <v>76.120292853167371</v>
      </c>
      <c r="S11" s="115">
        <f t="shared" si="9"/>
        <v>-84121.23000000001</v>
      </c>
      <c r="T11" s="115">
        <f>VLOOKUP(A11,'Хорол нал'!$A$6:$B$37,2,0)</f>
        <v>265804</v>
      </c>
      <c r="U11" s="115">
        <f>VLOOKUP(A11,'Хорол нал'!$A$6:$C$37,3,0)</f>
        <v>281022.32</v>
      </c>
      <c r="V11" s="115">
        <f t="shared" si="0"/>
        <v>105.72539164196175</v>
      </c>
      <c r="W11" s="115">
        <f>VLOOKUP(A11,'Хорол нал'!$A$6:$F$37,6,0)</f>
        <v>302229</v>
      </c>
      <c r="X11" s="115">
        <f>VLOOKUP(A11,'Хорол нал'!$A$6:$G$37,7,0)</f>
        <v>312712.82</v>
      </c>
      <c r="Y11" s="115">
        <f t="shared" si="10"/>
        <v>103.46883323572523</v>
      </c>
      <c r="Z11" s="115">
        <f t="shared" si="11"/>
        <v>10483.820000000007</v>
      </c>
      <c r="AA11" s="115">
        <f t="shared" si="12"/>
        <v>76.068544703470948</v>
      </c>
      <c r="AB11" s="115">
        <f t="shared" si="13"/>
        <v>31690.5</v>
      </c>
      <c r="AC11" s="115">
        <f>VLOOKUP(A11,'Ольга весь'!$B$6:$C$60,2,0)</f>
        <v>212042.37</v>
      </c>
      <c r="AD11" s="115">
        <f>VLOOKUP(A11,'Ольга весь'!$B$6:$D$60,3,0)</f>
        <v>206679.6</v>
      </c>
      <c r="AE11" s="115">
        <f t="shared" si="1"/>
        <v>97.4708969721476</v>
      </c>
      <c r="AF11" s="115">
        <f>VLOOKUP(A11,'Ольга весь'!$B$6:$F$93,5,0)</f>
        <v>236704.35</v>
      </c>
      <c r="AG11" s="115">
        <f>VLOOKUP(A11,'Ольга весь'!$B$6:$G$93,6,0)</f>
        <v>170464.75</v>
      </c>
      <c r="AH11" s="115">
        <f t="shared" si="2"/>
        <v>72.015892399104615</v>
      </c>
      <c r="AI11" s="115">
        <f t="shared" si="3"/>
        <v>-66239.600000000006</v>
      </c>
      <c r="AJ11" s="115">
        <f t="shared" si="14"/>
        <v>80.536466775711816</v>
      </c>
      <c r="AK11" s="115">
        <f t="shared" si="4"/>
        <v>-36214.850000000006</v>
      </c>
    </row>
    <row r="12" spans="1:37">
      <c r="A12" s="91" t="s">
        <v>13</v>
      </c>
      <c r="B12" s="92">
        <v>200458</v>
      </c>
      <c r="C12" s="92">
        <v>214396.54</v>
      </c>
      <c r="D12" s="90">
        <v>106.95</v>
      </c>
      <c r="E12" s="93">
        <v>210000</v>
      </c>
      <c r="F12" s="92">
        <v>243707.51999999999</v>
      </c>
      <c r="G12" s="90">
        <v>116.05</v>
      </c>
      <c r="H12" s="92">
        <v>33707.519999999997</v>
      </c>
      <c r="I12" s="90">
        <v>78.47</v>
      </c>
      <c r="J12" s="92">
        <v>29310.98</v>
      </c>
      <c r="K12" s="115">
        <f>VLOOKUP(A12,'Кавал. нал'!$A$6:$B$44,2,0)</f>
        <v>252775</v>
      </c>
      <c r="L12" s="115">
        <f>VLOOKUP(A12,'Кавал. нал'!$A$6:$C$44,3,0)</f>
        <v>269413.46000000002</v>
      </c>
      <c r="M12" s="115">
        <f t="shared" si="5"/>
        <v>106.58232024527743</v>
      </c>
      <c r="N12" s="115">
        <f>VLOOKUP(A12,'Кавал. нал'!$A$6:$F$44,6,0)</f>
        <v>174239</v>
      </c>
      <c r="O12" s="115">
        <f>VLOOKUP(A12,'Кавал. нал'!$A$6:$G$44,7,0)</f>
        <v>185292.23</v>
      </c>
      <c r="P12" s="115">
        <f t="shared" si="6"/>
        <v>106.34371753740552</v>
      </c>
      <c r="Q12" s="115">
        <f t="shared" si="7"/>
        <v>11053.23000000001</v>
      </c>
      <c r="R12" s="115">
        <f t="shared" si="8"/>
        <v>76.120292853167371</v>
      </c>
      <c r="S12" s="115">
        <f t="shared" si="9"/>
        <v>-84121.23000000001</v>
      </c>
      <c r="T12" s="115">
        <f>VLOOKUP(A12,'Хорол нал'!$A$6:$B$37,2,0)</f>
        <v>265804</v>
      </c>
      <c r="U12" s="115">
        <f>VLOOKUP(A12,'Хорол нал'!$A$6:$C$37,3,0)</f>
        <v>281022.32</v>
      </c>
      <c r="V12" s="115">
        <f t="shared" si="0"/>
        <v>105.72539164196175</v>
      </c>
      <c r="W12" s="115">
        <f>VLOOKUP(A12,'Хорол нал'!$A$6:$F$37,6,0)</f>
        <v>302229</v>
      </c>
      <c r="X12" s="115">
        <f>VLOOKUP(A12,'Хорол нал'!$A$6:$G$37,7,0)</f>
        <v>312712.82</v>
      </c>
      <c r="Y12" s="115">
        <f t="shared" si="10"/>
        <v>103.46883323572523</v>
      </c>
      <c r="Z12" s="115">
        <f t="shared" si="11"/>
        <v>10483.820000000007</v>
      </c>
      <c r="AA12" s="115">
        <f t="shared" si="12"/>
        <v>76.068544703470948</v>
      </c>
      <c r="AB12" s="115">
        <f t="shared" si="13"/>
        <v>31690.5</v>
      </c>
      <c r="AC12" s="115">
        <f>VLOOKUP(A12,'Ольга весь'!$B$6:$C$60,2,0)</f>
        <v>212042.37</v>
      </c>
      <c r="AD12" s="115">
        <f>VLOOKUP(A12,'Ольга весь'!$B$6:$D$60,3,0)</f>
        <v>206679.6</v>
      </c>
      <c r="AE12" s="115">
        <f t="shared" si="1"/>
        <v>97.4708969721476</v>
      </c>
      <c r="AF12" s="115">
        <f>VLOOKUP(A12,'Ольга весь'!$B$6:$F$93,5,0)</f>
        <v>236704.35</v>
      </c>
      <c r="AG12" s="115">
        <f>VLOOKUP(A12,'Ольга весь'!$B$6:$G$93,6,0)</f>
        <v>170464.75</v>
      </c>
      <c r="AH12" s="115">
        <f t="shared" si="2"/>
        <v>72.015892399104615</v>
      </c>
      <c r="AI12" s="115">
        <f t="shared" si="3"/>
        <v>-66239.600000000006</v>
      </c>
      <c r="AJ12" s="115">
        <f t="shared" si="14"/>
        <v>80.536466775711816</v>
      </c>
      <c r="AK12" s="115">
        <f t="shared" si="4"/>
        <v>-36214.850000000006</v>
      </c>
    </row>
    <row r="13" spans="1:37" ht="60">
      <c r="A13" s="91" t="s">
        <v>14</v>
      </c>
      <c r="B13" s="92">
        <v>27614</v>
      </c>
      <c r="C13" s="92">
        <v>27825.93</v>
      </c>
      <c r="D13" s="90">
        <v>100.77</v>
      </c>
      <c r="E13" s="93">
        <v>30911</v>
      </c>
      <c r="F13" s="92">
        <v>31218.01</v>
      </c>
      <c r="G13" s="90">
        <v>100.99</v>
      </c>
      <c r="H13" s="90">
        <v>307.01</v>
      </c>
      <c r="I13" s="90">
        <v>10.050000000000001</v>
      </c>
      <c r="J13" s="92">
        <v>3392.08</v>
      </c>
      <c r="K13" s="115">
        <f>VLOOKUP(A13,'Кавал. нал'!$A$6:$B$44,2,0)</f>
        <v>16500</v>
      </c>
      <c r="L13" s="115">
        <f>VLOOKUP(A13,'Кавал. нал'!$A$6:$C$44,3,0)</f>
        <v>16970.919999999998</v>
      </c>
      <c r="M13" s="115">
        <f t="shared" si="5"/>
        <v>102.8540606060606</v>
      </c>
      <c r="N13" s="115">
        <f>VLOOKUP(A13,'Кавал. нал'!$A$6:$F$44,6,0)</f>
        <v>18559</v>
      </c>
      <c r="O13" s="115">
        <f>VLOOKUP(A13,'Кавал. нал'!$A$6:$G$44,7,0)</f>
        <v>19039.71</v>
      </c>
      <c r="P13" s="115">
        <f t="shared" si="6"/>
        <v>102.59017188426101</v>
      </c>
      <c r="Q13" s="115">
        <f t="shared" si="7"/>
        <v>480.70999999999913</v>
      </c>
      <c r="R13" s="115">
        <f t="shared" si="8"/>
        <v>7.8217435293394617</v>
      </c>
      <c r="S13" s="115">
        <f t="shared" si="9"/>
        <v>2068.7900000000009</v>
      </c>
      <c r="T13" s="115">
        <f>VLOOKUP(A13,'Хорол нал'!$A$6:$B$37,2,0)</f>
        <v>26052</v>
      </c>
      <c r="U13" s="115">
        <f>VLOOKUP(A13,'Хорол нал'!$A$6:$C$37,3,0)</f>
        <v>26210.959999999999</v>
      </c>
      <c r="V13" s="115">
        <f t="shared" si="0"/>
        <v>100.610164286811</v>
      </c>
      <c r="W13" s="115">
        <f>VLOOKUP(A13,'Хорол нал'!$A$6:$F$37,6,0)</f>
        <v>28256</v>
      </c>
      <c r="X13" s="115">
        <f>VLOOKUP(A13,'Хорол нал'!$A$6:$G$37,7,0)</f>
        <v>29406.080000000002</v>
      </c>
      <c r="Y13" s="115">
        <f t="shared" si="10"/>
        <v>104.07021517553794</v>
      </c>
      <c r="Z13" s="115">
        <f t="shared" si="11"/>
        <v>1150.0800000000017</v>
      </c>
      <c r="AA13" s="115">
        <f t="shared" si="12"/>
        <v>7.1531372171880996</v>
      </c>
      <c r="AB13" s="115">
        <f t="shared" si="13"/>
        <v>3195.1200000000026</v>
      </c>
      <c r="AC13" s="115">
        <f>VLOOKUP(A13,'Ольга весь'!$B$6:$C$60,2,0)</f>
        <v>8772.16</v>
      </c>
      <c r="AD13" s="115">
        <f>VLOOKUP(A13,'Ольга весь'!$B$6:$D$60,3,0)</f>
        <v>10122.540000000001</v>
      </c>
      <c r="AE13" s="115">
        <f t="shared" si="1"/>
        <v>115.39392806332762</v>
      </c>
      <c r="AF13" s="115">
        <f>VLOOKUP(A13,'Ольга весь'!$B$6:$F$93,5,0)</f>
        <v>11245</v>
      </c>
      <c r="AG13" s="115">
        <f>VLOOKUP(A13,'Ольга весь'!$B$6:$G$93,6,0)</f>
        <v>11356.54</v>
      </c>
      <c r="AH13" s="115">
        <f t="shared" si="2"/>
        <v>100.99190751445089</v>
      </c>
      <c r="AI13" s="115">
        <f t="shared" si="3"/>
        <v>111.54000000000087</v>
      </c>
      <c r="AJ13" s="115">
        <f t="shared" si="14"/>
        <v>5.365423680831622</v>
      </c>
      <c r="AK13" s="115">
        <f t="shared" si="4"/>
        <v>1234</v>
      </c>
    </row>
    <row r="14" spans="1:37" ht="40.5" customHeight="1">
      <c r="A14" s="91" t="s">
        <v>15</v>
      </c>
      <c r="B14" s="92">
        <v>27614</v>
      </c>
      <c r="C14" s="92">
        <v>27825.93</v>
      </c>
      <c r="D14" s="90">
        <v>100.77</v>
      </c>
      <c r="E14" s="93">
        <v>30911</v>
      </c>
      <c r="F14" s="92">
        <v>31218.01</v>
      </c>
      <c r="G14" s="90">
        <v>100.99</v>
      </c>
      <c r="H14" s="90">
        <v>307.01</v>
      </c>
      <c r="I14" s="90">
        <v>10.050000000000001</v>
      </c>
      <c r="J14" s="92">
        <v>3392.08</v>
      </c>
      <c r="K14" s="115">
        <f>VLOOKUP(A14,'Кавал. нал'!$A$6:$B$44,2,0)</f>
        <v>16500</v>
      </c>
      <c r="L14" s="115">
        <f>VLOOKUP(A14,'Кавал. нал'!$A$6:$C$44,3,0)</f>
        <v>16970.919999999998</v>
      </c>
      <c r="M14" s="115">
        <f t="shared" si="5"/>
        <v>102.8540606060606</v>
      </c>
      <c r="N14" s="115">
        <f>VLOOKUP(A14,'Кавал. нал'!$A$6:$F$44,6,0)</f>
        <v>18559</v>
      </c>
      <c r="O14" s="115">
        <f>VLOOKUP(A14,'Кавал. нал'!$A$6:$G$44,7,0)</f>
        <v>19039.71</v>
      </c>
      <c r="P14" s="115">
        <f t="shared" si="6"/>
        <v>102.59017188426101</v>
      </c>
      <c r="Q14" s="115">
        <f t="shared" si="7"/>
        <v>480.70999999999913</v>
      </c>
      <c r="R14" s="115">
        <f t="shared" si="8"/>
        <v>7.8217435293394617</v>
      </c>
      <c r="S14" s="115">
        <f t="shared" si="9"/>
        <v>2068.7900000000009</v>
      </c>
      <c r="T14" s="115">
        <f>VLOOKUP(A14,'Хорол нал'!$A$6:$B$37,2,0)</f>
        <v>26052</v>
      </c>
      <c r="U14" s="115">
        <f>VLOOKUP(A14,'Хорол нал'!$A$6:$C$37,3,0)</f>
        <v>26210.959999999999</v>
      </c>
      <c r="V14" s="115">
        <f t="shared" si="0"/>
        <v>100.610164286811</v>
      </c>
      <c r="W14" s="115">
        <f>VLOOKUP(A14,'Хорол нал'!$A$6:$F$37,6,0)</f>
        <v>28256</v>
      </c>
      <c r="X14" s="115">
        <f>VLOOKUP(A14,'Хорол нал'!$A$6:$G$37,7,0)</f>
        <v>29406.080000000002</v>
      </c>
      <c r="Y14" s="115">
        <f t="shared" si="10"/>
        <v>104.07021517553794</v>
      </c>
      <c r="Z14" s="115">
        <f t="shared" si="11"/>
        <v>1150.0800000000017</v>
      </c>
      <c r="AA14" s="115">
        <f t="shared" si="12"/>
        <v>7.1531372171880996</v>
      </c>
      <c r="AB14" s="115">
        <f t="shared" si="13"/>
        <v>3195.1200000000026</v>
      </c>
      <c r="AC14" s="115">
        <f>VLOOKUP(A14,'Ольга весь'!$B$6:$C$60,2,0)</f>
        <v>8772.16</v>
      </c>
      <c r="AD14" s="115">
        <f>VLOOKUP(A14,'Ольга весь'!$B$6:$D$60,3,0)</f>
        <v>10122.540000000001</v>
      </c>
      <c r="AE14" s="115">
        <f t="shared" si="1"/>
        <v>115.39392806332762</v>
      </c>
      <c r="AF14" s="115">
        <f>VLOOKUP(A14,'Ольга весь'!$B$6:$F$93,5,0)</f>
        <v>11245</v>
      </c>
      <c r="AG14" s="115">
        <f>VLOOKUP(A14,'Ольга весь'!$B$6:$G$93,6,0)</f>
        <v>11356.54</v>
      </c>
      <c r="AH14" s="115">
        <f t="shared" si="2"/>
        <v>100.99190751445089</v>
      </c>
      <c r="AI14" s="115">
        <f t="shared" si="3"/>
        <v>111.54000000000087</v>
      </c>
      <c r="AJ14" s="115">
        <f t="shared" si="14"/>
        <v>5.365423680831622</v>
      </c>
      <c r="AK14" s="115">
        <f t="shared" si="4"/>
        <v>1234</v>
      </c>
    </row>
    <row r="15" spans="1:37" ht="24">
      <c r="A15" s="91" t="s">
        <v>16</v>
      </c>
      <c r="B15" s="92">
        <v>11789</v>
      </c>
      <c r="C15" s="92">
        <v>13636.56</v>
      </c>
      <c r="D15" s="90">
        <v>115.67</v>
      </c>
      <c r="E15" s="93">
        <v>2604</v>
      </c>
      <c r="F15" s="93">
        <v>1518.98</v>
      </c>
      <c r="G15" s="90">
        <v>58.33</v>
      </c>
      <c r="H15" s="92">
        <v>-1085.02</v>
      </c>
      <c r="I15" s="90">
        <v>0.49</v>
      </c>
      <c r="J15" s="92">
        <v>-12117.58</v>
      </c>
      <c r="K15" s="115">
        <f>VLOOKUP(A15,'Кавал. нал'!$A$6:$B$44,2,0)</f>
        <v>40706</v>
      </c>
      <c r="L15" s="115">
        <f>VLOOKUP(A15,'Кавал. нал'!$A$6:$C$44,3,0)</f>
        <v>45675.4</v>
      </c>
      <c r="M15" s="115">
        <f t="shared" si="5"/>
        <v>112.20802830049625</v>
      </c>
      <c r="N15" s="115">
        <f>VLOOKUP(A15,'Кавал. нал'!$A$6:$F$44,6,0)</f>
        <v>5512</v>
      </c>
      <c r="O15" s="115">
        <f>VLOOKUP(A15,'Кавал. нал'!$A$6:$G$44,7,0)</f>
        <v>5188.47</v>
      </c>
      <c r="P15" s="115">
        <f t="shared" si="6"/>
        <v>94.130442670537022</v>
      </c>
      <c r="Q15" s="115">
        <f t="shared" si="7"/>
        <v>-323.52999999999975</v>
      </c>
      <c r="R15" s="115">
        <f t="shared" si="8"/>
        <v>2.1314863330204039</v>
      </c>
      <c r="S15" s="115">
        <f t="shared" si="9"/>
        <v>-40486.93</v>
      </c>
      <c r="T15" s="115">
        <f>VLOOKUP(A15,'Хорол нал'!$A$6:$B$37,2,0)</f>
        <v>49855</v>
      </c>
      <c r="U15" s="115">
        <f>VLOOKUP(A15,'Хорол нал'!$A$6:$C$37,3,0)</f>
        <v>51387.25</v>
      </c>
      <c r="V15" s="115">
        <f t="shared" si="0"/>
        <v>103.07341289740246</v>
      </c>
      <c r="W15" s="115">
        <f>VLOOKUP(A15,'Хорол нал'!$A$6:$F$37,6,0)</f>
        <v>12780</v>
      </c>
      <c r="X15" s="115">
        <f>VLOOKUP(A15,'Хорол нал'!$A$6:$G$37,7,0)</f>
        <v>14587.58</v>
      </c>
      <c r="Y15" s="115">
        <f t="shared" si="10"/>
        <v>114.14381846635368</v>
      </c>
      <c r="Z15" s="115">
        <f t="shared" si="11"/>
        <v>1807.58</v>
      </c>
      <c r="AA15" s="115">
        <f t="shared" si="12"/>
        <v>3.548482538533146</v>
      </c>
      <c r="AB15" s="115">
        <f t="shared" si="13"/>
        <v>-36799.67</v>
      </c>
      <c r="AC15" s="115">
        <f>VLOOKUP(A15,'Ольга весь'!$B$6:$C$60,2,0)</f>
        <v>11426.77</v>
      </c>
      <c r="AD15" s="115">
        <f>VLOOKUP(A15,'Ольга весь'!$B$6:$D$60,3,0)</f>
        <v>12449.18</v>
      </c>
      <c r="AE15" s="115">
        <f t="shared" si="1"/>
        <v>108.94749784934849</v>
      </c>
      <c r="AF15" s="115">
        <f>VLOOKUP(A15,'Ольга весь'!$B$6:$F$93,5,0)</f>
        <v>1295.03</v>
      </c>
      <c r="AG15" s="115">
        <f>VLOOKUP(A15,'Ольга весь'!$B$6:$G$93,6,0)</f>
        <v>1147.3499999999999</v>
      </c>
      <c r="AH15" s="115">
        <f t="shared" si="2"/>
        <v>88.596403172127282</v>
      </c>
      <c r="AI15" s="115">
        <f t="shared" si="3"/>
        <v>-147.68000000000006</v>
      </c>
      <c r="AJ15" s="115">
        <f t="shared" si="14"/>
        <v>0.54206817042885957</v>
      </c>
      <c r="AK15" s="115">
        <f t="shared" si="4"/>
        <v>-11301.83</v>
      </c>
    </row>
    <row r="16" spans="1:37" ht="24">
      <c r="A16" s="91" t="s">
        <v>17</v>
      </c>
      <c r="B16" s="92">
        <v>10000</v>
      </c>
      <c r="C16" s="92">
        <v>10848.01</v>
      </c>
      <c r="D16" s="90">
        <v>108.48</v>
      </c>
      <c r="E16" s="94">
        <v>270</v>
      </c>
      <c r="F16" s="90">
        <v>398.97</v>
      </c>
      <c r="G16" s="90">
        <v>147.77000000000001</v>
      </c>
      <c r="H16" s="90">
        <v>128.97</v>
      </c>
      <c r="I16" s="90">
        <v>0.13</v>
      </c>
      <c r="J16" s="92">
        <v>-10449.040000000001</v>
      </c>
      <c r="K16" s="115">
        <f>VLOOKUP(A16,'Кавал. нал'!$A$6:$B$44,2,0)</f>
        <v>33500</v>
      </c>
      <c r="L16" s="115">
        <f>VLOOKUP(A16,'Кавал. нал'!$A$6:$C$44,3,0)</f>
        <v>36669.800000000003</v>
      </c>
      <c r="M16" s="115">
        <f t="shared" si="5"/>
        <v>109.46208955223882</v>
      </c>
      <c r="N16" s="115">
        <f>VLOOKUP(A16,'Кавал. нал'!$A$6:$F$44,6,0)</f>
        <v>2000</v>
      </c>
      <c r="O16" s="115">
        <f>VLOOKUP(A16,'Кавал. нал'!$A$6:$G$44,7,0)</f>
        <v>2084.7399999999998</v>
      </c>
      <c r="P16" s="115">
        <f t="shared" si="6"/>
        <v>104.23699999999998</v>
      </c>
      <c r="Q16" s="115">
        <f t="shared" si="7"/>
        <v>84.739999999999782</v>
      </c>
      <c r="R16" s="115">
        <f t="shared" si="8"/>
        <v>0.85643644810530983</v>
      </c>
      <c r="S16" s="115">
        <f t="shared" si="9"/>
        <v>-34585.060000000005</v>
      </c>
      <c r="T16" s="115">
        <f>VLOOKUP(A16,'Хорол нал'!$A$6:$B$37,2,0)</f>
        <v>36000</v>
      </c>
      <c r="U16" s="115">
        <f>VLOOKUP(A16,'Хорол нал'!$A$6:$C$37,3,0)</f>
        <v>36520.080000000002</v>
      </c>
      <c r="V16" s="115">
        <f t="shared" si="0"/>
        <v>101.44466666666668</v>
      </c>
      <c r="W16" s="115">
        <f>VLOOKUP(A16,'Хорол нал'!$A$6:$F$37,6,0)</f>
        <v>780</v>
      </c>
      <c r="X16" s="115">
        <f>VLOOKUP(A16,'Хорол нал'!$A$6:$G$37,7,0)</f>
        <v>825.87</v>
      </c>
      <c r="Y16" s="115">
        <f t="shared" si="10"/>
        <v>105.88076923076923</v>
      </c>
      <c r="Z16" s="115">
        <f t="shared" si="11"/>
        <v>45.870000000000005</v>
      </c>
      <c r="AA16" s="115">
        <f t="shared" si="12"/>
        <v>0.20089591790402309</v>
      </c>
      <c r="AB16" s="115">
        <f t="shared" si="13"/>
        <v>-35694.21</v>
      </c>
      <c r="AC16" s="115">
        <f>VLOOKUP(A16,'Ольга весь'!$B$6:$C$60,2,0)</f>
        <v>9241.76</v>
      </c>
      <c r="AD16" s="115">
        <f>VLOOKUP(A16,'Ольга весь'!$B$6:$D$60,3,0)</f>
        <v>9794.4699999999993</v>
      </c>
      <c r="AE16" s="115">
        <f t="shared" si="1"/>
        <v>105.98057080036702</v>
      </c>
      <c r="AF16" s="115">
        <f>VLOOKUP(A16,'Ольга весь'!$B$6:$F$93,5,0)</f>
        <v>343.03</v>
      </c>
      <c r="AG16" s="115">
        <f>VLOOKUP(A16,'Ольга весь'!$B$6:$G$93,6,0)</f>
        <v>364.09</v>
      </c>
      <c r="AH16" s="115">
        <f t="shared" si="2"/>
        <v>106.13940471678862</v>
      </c>
      <c r="AI16" s="115">
        <f t="shared" si="3"/>
        <v>21.060000000000002</v>
      </c>
      <c r="AJ16" s="115">
        <f t="shared" si="14"/>
        <v>0.17201516553052118</v>
      </c>
      <c r="AK16" s="115">
        <f t="shared" si="4"/>
        <v>-9430.3799999999992</v>
      </c>
    </row>
    <row r="17" spans="1:37">
      <c r="A17" s="91" t="s">
        <v>18</v>
      </c>
      <c r="B17" s="90">
        <v>339</v>
      </c>
      <c r="C17" s="90">
        <v>296.23</v>
      </c>
      <c r="D17" s="90">
        <v>87.38</v>
      </c>
      <c r="E17" s="94">
        <v>834</v>
      </c>
      <c r="F17" s="90">
        <v>834.66</v>
      </c>
      <c r="G17" s="90">
        <v>100.08</v>
      </c>
      <c r="H17" s="90">
        <v>0.66</v>
      </c>
      <c r="I17" s="90">
        <v>0.27</v>
      </c>
      <c r="J17" s="90">
        <v>538.42999999999995</v>
      </c>
      <c r="K17" s="115">
        <f>VLOOKUP(A17,'Кавал. нал'!$A$6:$B$44,2,0)</f>
        <v>6</v>
      </c>
      <c r="L17" s="115">
        <f>VLOOKUP(A17,'Кавал. нал'!$A$6:$C$44,3,0)</f>
        <v>3.62</v>
      </c>
      <c r="M17" s="115">
        <f t="shared" si="5"/>
        <v>60.333333333333336</v>
      </c>
      <c r="N17" s="115">
        <f>VLOOKUP(A17,'Кавал. нал'!$A$6:$F$44,6,0)</f>
        <v>12</v>
      </c>
      <c r="O17" s="115">
        <f>VLOOKUP(A17,'Кавал. нал'!$A$6:$G$44,7,0)</f>
        <v>13.42</v>
      </c>
      <c r="P17" s="115">
        <f t="shared" si="6"/>
        <v>111.83333333333334</v>
      </c>
      <c r="Q17" s="115">
        <f t="shared" si="7"/>
        <v>1.42</v>
      </c>
      <c r="R17" s="115">
        <f t="shared" si="8"/>
        <v>5.5130985799539791E-3</v>
      </c>
      <c r="S17" s="115">
        <f t="shared" si="9"/>
        <v>9.8000000000000007</v>
      </c>
      <c r="T17" s="115">
        <f>VLOOKUP(A17,'Хорол нал'!$A$6:$B$37,2,0)</f>
        <v>8416</v>
      </c>
      <c r="U17" s="115">
        <f>VLOOKUP(A17,'Хорол нал'!$A$6:$C$37,3,0)</f>
        <v>8673.5400000000009</v>
      </c>
      <c r="V17" s="115">
        <f t="shared" si="0"/>
        <v>103.06012357414448</v>
      </c>
      <c r="W17" s="115">
        <f>VLOOKUP(A17,'Хорол нал'!$A$6:$F$37,6,0)</f>
        <v>9000</v>
      </c>
      <c r="X17" s="115">
        <f>VLOOKUP(A17,'Хорол нал'!$A$6:$G$37,7,0)</f>
        <v>11978.21</v>
      </c>
      <c r="Y17" s="115">
        <f t="shared" si="10"/>
        <v>133.0912222222222</v>
      </c>
      <c r="Z17" s="115">
        <f t="shared" si="11"/>
        <v>2978.2099999999991</v>
      </c>
      <c r="AA17" s="115">
        <f t="shared" si="12"/>
        <v>2.9137436797524412</v>
      </c>
      <c r="AB17" s="115">
        <f t="shared" si="13"/>
        <v>3304.6699999999983</v>
      </c>
      <c r="AC17" s="115">
        <f>VLOOKUP(A17,'Ольга весь'!$B$6:$C$60,2,0)</f>
        <v>776.61</v>
      </c>
      <c r="AD17" s="115">
        <f>VLOOKUP(A17,'Ольга весь'!$B$6:$D$60,3,0)</f>
        <v>662.13</v>
      </c>
      <c r="AE17" s="115">
        <f t="shared" si="1"/>
        <v>85.25901031405725</v>
      </c>
      <c r="AF17" s="115">
        <f>VLOOKUP(A17,'Ольга весь'!$B$6:$F$93,5,0)</f>
        <v>700</v>
      </c>
      <c r="AG17" s="115">
        <f>VLOOKUP(A17,'Ольга весь'!$B$6:$G$93,6,0)</f>
        <v>687.27</v>
      </c>
      <c r="AH17" s="115">
        <f t="shared" si="2"/>
        <v>98.181428571428569</v>
      </c>
      <c r="AI17" s="115">
        <f t="shared" si="3"/>
        <v>-12.730000000000018</v>
      </c>
      <c r="AJ17" s="115">
        <f t="shared" si="14"/>
        <v>0.32470230661144578</v>
      </c>
      <c r="AK17" s="115">
        <f t="shared" si="4"/>
        <v>25.139999999999986</v>
      </c>
    </row>
    <row r="18" spans="1:37" ht="36">
      <c r="A18" s="91" t="s">
        <v>19</v>
      </c>
      <c r="B18" s="92">
        <v>1450</v>
      </c>
      <c r="C18" s="92">
        <v>2509.88</v>
      </c>
      <c r="D18" s="90">
        <v>173.1</v>
      </c>
      <c r="E18" s="93">
        <v>1500</v>
      </c>
      <c r="F18" s="90">
        <v>324.68</v>
      </c>
      <c r="G18" s="90">
        <v>21.65</v>
      </c>
      <c r="H18" s="92">
        <v>-1175.32</v>
      </c>
      <c r="I18" s="90">
        <v>0.1</v>
      </c>
      <c r="J18" s="92">
        <v>-2185.1999999999998</v>
      </c>
      <c r="K18" s="115">
        <f>VLOOKUP(A18,'Кавал. нал'!$A$6:$B$44,2,0)</f>
        <v>7200</v>
      </c>
      <c r="L18" s="115">
        <f>VLOOKUP(A18,'Кавал. нал'!$A$6:$C$44,3,0)</f>
        <v>9124.4</v>
      </c>
      <c r="M18" s="115">
        <f t="shared" si="5"/>
        <v>126.72777777777777</v>
      </c>
      <c r="N18" s="115">
        <f>VLOOKUP(A18,'Кавал. нал'!$A$6:$F$44,6,0)</f>
        <v>3500</v>
      </c>
      <c r="O18" s="115">
        <f>VLOOKUP(A18,'Кавал. нал'!$A$6:$G$44,7,0)</f>
        <v>3239.65</v>
      </c>
      <c r="P18" s="115">
        <f t="shared" si="6"/>
        <v>92.561428571428578</v>
      </c>
      <c r="Q18" s="115">
        <f t="shared" si="7"/>
        <v>-260.34999999999991</v>
      </c>
      <c r="R18" s="115">
        <f t="shared" si="8"/>
        <v>1.330887467552005</v>
      </c>
      <c r="S18" s="115">
        <f t="shared" si="9"/>
        <v>-5884.75</v>
      </c>
      <c r="T18" s="115">
        <f>VLOOKUP(A18,'Хорол нал'!$A$6:$B$37,2,0)</f>
        <v>5439</v>
      </c>
      <c r="U18" s="115">
        <f>VLOOKUP(A18,'Хорол нал'!$A$6:$C$37,3,0)</f>
        <v>6251.52</v>
      </c>
      <c r="V18" s="115">
        <f t="shared" si="0"/>
        <v>114.93877551020408</v>
      </c>
      <c r="W18" s="115">
        <f>VLOOKUP(A18,'Хорол нал'!$A$6:$F$37,6,0)</f>
        <v>3000</v>
      </c>
      <c r="X18" s="115">
        <f>VLOOKUP(A18,'Хорол нал'!$A$6:$G$37,7,0)</f>
        <v>1906.93</v>
      </c>
      <c r="Y18" s="115">
        <f t="shared" si="10"/>
        <v>63.564333333333337</v>
      </c>
      <c r="Z18" s="115">
        <f t="shared" si="11"/>
        <v>-1093.07</v>
      </c>
      <c r="AA18" s="115">
        <f t="shared" si="12"/>
        <v>0.46386774277878934</v>
      </c>
      <c r="AB18" s="115">
        <f t="shared" si="13"/>
        <v>-4344.59</v>
      </c>
      <c r="AC18" s="115">
        <f>VLOOKUP(A18,'Ольга весь'!$B$6:$C$60,2,0)</f>
        <v>1408.4</v>
      </c>
      <c r="AD18" s="115">
        <f>VLOOKUP(A18,'Ольга весь'!$B$6:$D$60,3,0)</f>
        <v>2015.2</v>
      </c>
      <c r="AE18" s="115">
        <f t="shared" si="1"/>
        <v>143.08435103663732</v>
      </c>
      <c r="AF18" s="115">
        <f>VLOOKUP(A18,'Ольга весь'!$B$6:$F$93,5,0)</f>
        <v>252</v>
      </c>
      <c r="AG18" s="115">
        <f>VLOOKUP(A18,'Ольга весь'!$B$6:$G$93,6,0)</f>
        <v>172.95</v>
      </c>
      <c r="AH18" s="115">
        <f t="shared" si="2"/>
        <v>68.63095238095238</v>
      </c>
      <c r="AI18" s="115">
        <f t="shared" si="3"/>
        <v>-79.050000000000011</v>
      </c>
      <c r="AJ18" s="115">
        <f t="shared" si="14"/>
        <v>8.171062890632437E-2</v>
      </c>
      <c r="AK18" s="115">
        <f t="shared" si="4"/>
        <v>-1842.25</v>
      </c>
    </row>
    <row r="19" spans="1:37" ht="36">
      <c r="A19" s="91" t="s">
        <v>55</v>
      </c>
      <c r="B19" s="90" t="s">
        <v>20</v>
      </c>
      <c r="C19" s="90">
        <v>-17.559999999999999</v>
      </c>
      <c r="D19" s="90"/>
      <c r="E19" s="94" t="s">
        <v>20</v>
      </c>
      <c r="F19" s="90">
        <v>-39.33</v>
      </c>
      <c r="G19" s="95"/>
      <c r="H19" s="90">
        <v>-39.33</v>
      </c>
      <c r="I19" s="90">
        <v>-0.01</v>
      </c>
      <c r="J19" s="90">
        <v>-21.77</v>
      </c>
      <c r="K19" s="115">
        <f>VLOOKUP(A19,'Кавал. нал'!$A$6:$B$44,2,0)</f>
        <v>0</v>
      </c>
      <c r="L19" s="115">
        <f>VLOOKUP(A19,'Кавал. нал'!$A$6:$C$44,3,0)</f>
        <v>-122.42</v>
      </c>
      <c r="M19" s="115"/>
      <c r="N19" s="115">
        <f>VLOOKUP(A19,'Кавал. нал'!$A$6:$F$44,6,0)</f>
        <v>0</v>
      </c>
      <c r="O19" s="115">
        <f>VLOOKUP(A19,'Кавал. нал'!$A$6:$G$44,7,0)</f>
        <v>-149.34</v>
      </c>
      <c r="P19" s="115"/>
      <c r="Q19" s="115">
        <f t="shared" si="7"/>
        <v>-149.34</v>
      </c>
      <c r="R19" s="115">
        <f t="shared" si="8"/>
        <v>-6.1350681216864926E-2</v>
      </c>
      <c r="S19" s="115">
        <f t="shared" si="9"/>
        <v>-26.92</v>
      </c>
      <c r="T19" s="115"/>
      <c r="U19" s="115">
        <f>VLOOKUP(A19,'Хорол нал'!$A$6:$C$37,3,0)</f>
        <v>-57.89</v>
      </c>
      <c r="V19" s="115"/>
      <c r="W19" s="115">
        <f>VLOOKUP(A19,'Хорол нал'!$A$6:$F$37,6,0)</f>
        <v>0</v>
      </c>
      <c r="X19" s="115">
        <f>VLOOKUP(A19,'Хорол нал'!$A$6:$G$37,7,0)</f>
        <v>-123.43</v>
      </c>
      <c r="Y19" s="115"/>
      <c r="Z19" s="115">
        <f t="shared" si="11"/>
        <v>-123.43</v>
      </c>
      <c r="AA19" s="115">
        <f t="shared" si="12"/>
        <v>-3.0024801902107559E-2</v>
      </c>
      <c r="AB19" s="115">
        <f t="shared" si="13"/>
        <v>-65.540000000000006</v>
      </c>
      <c r="AC19" s="115">
        <f>VLOOKUP(A19,'Ольга весь'!$B$6:$C$60,2,0)</f>
        <v>0</v>
      </c>
      <c r="AD19" s="115">
        <f>VLOOKUP(A19,'Ольга весь'!$B$6:$D$60,3,0)</f>
        <v>-22.61</v>
      </c>
      <c r="AE19" s="115"/>
      <c r="AF19" s="115">
        <f>VLOOKUP(A19,'Ольга весь'!$B$6:$F$93,5,0)</f>
        <v>0</v>
      </c>
      <c r="AG19" s="115">
        <f>VLOOKUP(A19,'Ольга весь'!$B$6:$G$93,6,0)</f>
        <v>-76.959999999999994</v>
      </c>
      <c r="AH19" s="115"/>
      <c r="AI19" s="115">
        <f t="shared" si="3"/>
        <v>-76.959999999999994</v>
      </c>
      <c r="AJ19" s="115">
        <f t="shared" si="14"/>
        <v>-3.6359930619431761E-2</v>
      </c>
      <c r="AK19" s="115">
        <f t="shared" si="4"/>
        <v>-54.349999999999994</v>
      </c>
    </row>
    <row r="20" spans="1:37">
      <c r="A20" s="91" t="s">
        <v>21</v>
      </c>
      <c r="B20" s="92">
        <v>5916</v>
      </c>
      <c r="C20" s="92">
        <v>6127.34</v>
      </c>
      <c r="D20" s="90">
        <v>103.57</v>
      </c>
      <c r="E20" s="93">
        <v>6468</v>
      </c>
      <c r="F20" s="92">
        <v>9381.2000000000007</v>
      </c>
      <c r="G20" s="90">
        <v>145.04</v>
      </c>
      <c r="H20" s="92">
        <v>2913.2</v>
      </c>
      <c r="I20" s="90">
        <v>3.02</v>
      </c>
      <c r="J20" s="92">
        <v>3253.86</v>
      </c>
      <c r="K20" s="115">
        <f>VLOOKUP(A20,'Кавал. нал'!$A$6:$B$44,2,0)</f>
        <v>11280</v>
      </c>
      <c r="L20" s="115">
        <f>VLOOKUP(A20,'Кавал. нал'!$A$6:$C$44,3,0)</f>
        <v>10672.6</v>
      </c>
      <c r="M20" s="115">
        <f t="shared" si="5"/>
        <v>94.615248226950357</v>
      </c>
      <c r="N20" s="115">
        <f>VLOOKUP(A20,'Кавал. нал'!$A$6:$F$44,6,0)</f>
        <v>10490</v>
      </c>
      <c r="O20" s="115">
        <f>VLOOKUP(A20,'Кавал. нал'!$A$6:$G$44,7,0)</f>
        <v>12352.08</v>
      </c>
      <c r="P20" s="115">
        <f t="shared" si="6"/>
        <v>117.75100095328885</v>
      </c>
      <c r="Q20" s="115">
        <f t="shared" si="7"/>
        <v>1862.08</v>
      </c>
      <c r="R20" s="115">
        <f t="shared" si="8"/>
        <v>5.0743841063694441</v>
      </c>
      <c r="S20" s="115">
        <f t="shared" si="9"/>
        <v>1679.4799999999996</v>
      </c>
      <c r="T20" s="115">
        <f>VLOOKUP(A20,'Хорол нал'!$A$6:$B$37,2,0)</f>
        <v>17529</v>
      </c>
      <c r="U20" s="115">
        <f>VLOOKUP(A20,'Хорол нал'!$A$6:$C$37,3,0)</f>
        <v>16658.2</v>
      </c>
      <c r="V20" s="115">
        <f t="shared" si="0"/>
        <v>95.03223230075875</v>
      </c>
      <c r="W20" s="115">
        <f>VLOOKUP(A20,'Хорол нал'!$A$6:$F$37,6,0)</f>
        <v>11248</v>
      </c>
      <c r="X20" s="115">
        <f>VLOOKUP(A20,'Хорол нал'!$A$6:$G$37,7,0)</f>
        <v>11592.38</v>
      </c>
      <c r="Y20" s="115">
        <f t="shared" si="10"/>
        <v>103.06169985775249</v>
      </c>
      <c r="Z20" s="115">
        <f t="shared" si="11"/>
        <v>344.3799999999992</v>
      </c>
      <c r="AA20" s="115">
        <f t="shared" si="12"/>
        <v>2.8198891118362925</v>
      </c>
      <c r="AB20" s="115">
        <f t="shared" si="13"/>
        <v>-5065.8200000000015</v>
      </c>
      <c r="AC20" s="115">
        <f>VLOOKUP(A20,'Ольга весь'!$B$6:$C$60,2,0)</f>
        <v>6199.79</v>
      </c>
      <c r="AD20" s="115">
        <f>VLOOKUP(A20,'Ольга весь'!$B$6:$D$60,3,0)</f>
        <v>5393.9</v>
      </c>
      <c r="AE20" s="115">
        <f t="shared" si="1"/>
        <v>87.001333916148766</v>
      </c>
      <c r="AF20" s="115">
        <f>VLOOKUP(A20,'Ольга весь'!$B$6:$F$93,5,0)</f>
        <v>6320.9</v>
      </c>
      <c r="AG20" s="115">
        <f>VLOOKUP(A20,'Ольга весь'!$B$6:$G$93,6,0)</f>
        <v>6058.11</v>
      </c>
      <c r="AH20" s="115">
        <f t="shared" si="2"/>
        <v>95.842522425603946</v>
      </c>
      <c r="AI20" s="115">
        <f t="shared" si="3"/>
        <v>-262.78999999999996</v>
      </c>
      <c r="AJ20" s="115">
        <f t="shared" si="14"/>
        <v>2.8621681300011144</v>
      </c>
      <c r="AK20" s="115">
        <f t="shared" si="4"/>
        <v>664.21</v>
      </c>
    </row>
    <row r="21" spans="1:37" ht="24">
      <c r="A21" s="91" t="s">
        <v>22</v>
      </c>
      <c r="B21" s="92">
        <v>2100</v>
      </c>
      <c r="C21" s="92">
        <v>2455.73</v>
      </c>
      <c r="D21" s="90">
        <v>116.94</v>
      </c>
      <c r="E21" s="93">
        <v>3300</v>
      </c>
      <c r="F21" s="92">
        <v>4083.08</v>
      </c>
      <c r="G21" s="90">
        <v>123.73</v>
      </c>
      <c r="H21" s="90">
        <v>783.08</v>
      </c>
      <c r="I21" s="90">
        <v>1.31</v>
      </c>
      <c r="J21" s="92">
        <v>1627.35</v>
      </c>
      <c r="K21" s="115">
        <f>VLOOKUP(A21,'Кавал. нал'!$A$6:$B$44,2,0)</f>
        <v>4023</v>
      </c>
      <c r="L21" s="115">
        <f>VLOOKUP(A21,'Кавал. нал'!$A$6:$C$44,3,0)</f>
        <v>4142.95</v>
      </c>
      <c r="M21" s="115">
        <f t="shared" si="5"/>
        <v>102.98160576684066</v>
      </c>
      <c r="N21" s="115">
        <f>VLOOKUP(A21,'Кавал. нал'!$A$6:$F$44,6,0)</f>
        <v>4500</v>
      </c>
      <c r="O21" s="115">
        <f>VLOOKUP(A21,'Кавал. нал'!$A$6:$G$44,7,0)</f>
        <v>5030.87</v>
      </c>
      <c r="P21" s="115">
        <f t="shared" si="6"/>
        <v>111.79711111111111</v>
      </c>
      <c r="Q21" s="115">
        <f t="shared" si="7"/>
        <v>530.86999999999989</v>
      </c>
      <c r="R21" s="115">
        <f t="shared" si="8"/>
        <v>2.0667423437356987</v>
      </c>
      <c r="S21" s="115">
        <f t="shared" si="9"/>
        <v>887.92000000000007</v>
      </c>
      <c r="T21" s="115">
        <f>VLOOKUP(A21,'Хорол нал'!$A$6:$B$37,2,0)</f>
        <v>4000</v>
      </c>
      <c r="U21" s="115">
        <f>VLOOKUP(A21,'Хорол нал'!$A$6:$C$37,3,0)</f>
        <v>4222.55</v>
      </c>
      <c r="V21" s="115">
        <f t="shared" si="0"/>
        <v>105.56375</v>
      </c>
      <c r="W21" s="115">
        <f>VLOOKUP(A21,'Хорол нал'!$A$6:$F$37,6,0)</f>
        <v>5200</v>
      </c>
      <c r="X21" s="115">
        <f>VLOOKUP(A21,'Хорол нал'!$A$6:$G$37,7,0)</f>
        <v>6163.52</v>
      </c>
      <c r="Y21" s="115">
        <f t="shared" si="10"/>
        <v>118.52923076923079</v>
      </c>
      <c r="Z21" s="115">
        <f t="shared" si="11"/>
        <v>963.52000000000044</v>
      </c>
      <c r="AA21" s="115">
        <f t="shared" si="12"/>
        <v>1.4992989307273596</v>
      </c>
      <c r="AB21" s="115">
        <f t="shared" si="13"/>
        <v>1940.9700000000003</v>
      </c>
      <c r="AC21" s="115">
        <f>VLOOKUP(A21,'Ольга весь'!$B$6:$C$60,2,0)</f>
        <v>2120</v>
      </c>
      <c r="AD21" s="115">
        <f>VLOOKUP(A21,'Ольга весь'!$B$6:$D$60,3,0)</f>
        <v>2112.67</v>
      </c>
      <c r="AE21" s="115">
        <f t="shared" si="1"/>
        <v>99.654245283018867</v>
      </c>
      <c r="AF21" s="115">
        <f>VLOOKUP(A21,'Ольга весь'!$B$6:$F$93,5,0)</f>
        <v>2120.9</v>
      </c>
      <c r="AG21" s="115">
        <f>VLOOKUP(A21,'Ольга весь'!$B$6:$G$93,6,0)</f>
        <v>2078.7800000000002</v>
      </c>
      <c r="AH21" s="115">
        <f t="shared" si="2"/>
        <v>98.014050638879723</v>
      </c>
      <c r="AI21" s="115">
        <f t="shared" si="3"/>
        <v>-42.119999999999891</v>
      </c>
      <c r="AJ21" s="115">
        <f t="shared" si="14"/>
        <v>0.98212443572066499</v>
      </c>
      <c r="AK21" s="115">
        <f t="shared" si="4"/>
        <v>-33.889999999999873</v>
      </c>
    </row>
    <row r="22" spans="1:37">
      <c r="A22" s="91" t="s">
        <v>23</v>
      </c>
      <c r="B22" s="92">
        <v>3816</v>
      </c>
      <c r="C22" s="92">
        <v>3671.61</v>
      </c>
      <c r="D22" s="90">
        <v>96.22</v>
      </c>
      <c r="E22" s="93">
        <v>3168</v>
      </c>
      <c r="F22" s="92">
        <v>5298.12</v>
      </c>
      <c r="G22" s="90">
        <v>167.24</v>
      </c>
      <c r="H22" s="92">
        <v>2130.12</v>
      </c>
      <c r="I22" s="90">
        <v>1.71</v>
      </c>
      <c r="J22" s="92">
        <v>1626.51</v>
      </c>
      <c r="K22" s="115">
        <f>VLOOKUP(A22,'Кавал. нал'!$A$6:$B$44,2,0)</f>
        <v>7257</v>
      </c>
      <c r="L22" s="115">
        <f>VLOOKUP(A22,'Кавал. нал'!$A$6:$C$44,3,0)</f>
        <v>6529.65</v>
      </c>
      <c r="M22" s="115">
        <f t="shared" si="5"/>
        <v>89.977263331955342</v>
      </c>
      <c r="N22" s="115">
        <f>VLOOKUP(A22,'Кавал. нал'!$A$6:$F$44,6,0)</f>
        <v>5990</v>
      </c>
      <c r="O22" s="115">
        <f>VLOOKUP(A22,'Кавал. нал'!$A$6:$G$44,7,0)</f>
        <v>7321.21</v>
      </c>
      <c r="P22" s="115">
        <f t="shared" si="6"/>
        <v>122.22387312186977</v>
      </c>
      <c r="Q22" s="115">
        <f t="shared" si="7"/>
        <v>1331.21</v>
      </c>
      <c r="R22" s="115">
        <f t="shared" si="8"/>
        <v>3.0076417626337464</v>
      </c>
      <c r="S22" s="115">
        <f t="shared" si="9"/>
        <v>791.5600000000004</v>
      </c>
      <c r="T22" s="115">
        <f>VLOOKUP(A22,'Хорол нал'!$A$6:$B$37,2,0)</f>
        <v>13529</v>
      </c>
      <c r="U22" s="115">
        <f>VLOOKUP(A22,'Хорол нал'!$A$6:$C$37,3,0)</f>
        <v>12435.65</v>
      </c>
      <c r="V22" s="115">
        <f t="shared" si="0"/>
        <v>91.918471431739221</v>
      </c>
      <c r="W22" s="115">
        <f>VLOOKUP(A22,'Хорол нал'!$A$6:$F$37,6,0)</f>
        <v>6048</v>
      </c>
      <c r="X22" s="115">
        <f>VLOOKUP(A22,'Хорол нал'!$A$6:$G$37,7,0)</f>
        <v>5428.86</v>
      </c>
      <c r="Y22" s="115">
        <f t="shared" si="10"/>
        <v>89.762896825396822</v>
      </c>
      <c r="Z22" s="115">
        <f t="shared" si="11"/>
        <v>-619.14000000000033</v>
      </c>
      <c r="AA22" s="115">
        <f t="shared" si="12"/>
        <v>1.3205901811089333</v>
      </c>
      <c r="AB22" s="115">
        <f t="shared" si="13"/>
        <v>-7006.79</v>
      </c>
      <c r="AC22" s="115">
        <f>VLOOKUP(A22,'Ольга весь'!$B$6:$C$60,2,0)</f>
        <v>4079.79</v>
      </c>
      <c r="AD22" s="115">
        <f>VLOOKUP(A22,'Ольга весь'!$B$6:$D$60,3,0)</f>
        <v>3281.23</v>
      </c>
      <c r="AE22" s="115">
        <f t="shared" si="1"/>
        <v>80.426443517926174</v>
      </c>
      <c r="AF22" s="115">
        <f>VLOOKUP(A22,'Ольга весь'!$B$6:$F$93,5,0)</f>
        <v>4200</v>
      </c>
      <c r="AG22" s="115">
        <f>VLOOKUP(A22,'Ольга весь'!$B$6:$G$93,6,0)</f>
        <v>3979.33</v>
      </c>
      <c r="AH22" s="115">
        <f t="shared" si="2"/>
        <v>94.745952380952374</v>
      </c>
      <c r="AI22" s="115">
        <f t="shared" si="3"/>
        <v>-220.67000000000007</v>
      </c>
      <c r="AJ22" s="115">
        <f t="shared" si="14"/>
        <v>1.8800436942804495</v>
      </c>
      <c r="AK22" s="115">
        <f t="shared" si="4"/>
        <v>698.09999999999991</v>
      </c>
    </row>
    <row r="23" spans="1:37" ht="24">
      <c r="A23" s="91" t="s">
        <v>24</v>
      </c>
      <c r="B23" s="92">
        <v>1400</v>
      </c>
      <c r="C23" s="92">
        <v>1631.33</v>
      </c>
      <c r="D23" s="90">
        <v>116.52</v>
      </c>
      <c r="E23" s="93">
        <v>1700</v>
      </c>
      <c r="F23" s="92">
        <v>1667.61</v>
      </c>
      <c r="G23" s="90">
        <v>98.09</v>
      </c>
      <c r="H23" s="90">
        <v>-32.39</v>
      </c>
      <c r="I23" s="90">
        <v>0.54</v>
      </c>
      <c r="J23" s="90">
        <v>36.28</v>
      </c>
      <c r="K23" s="115">
        <f>VLOOKUP(A23,'Кавал. нал'!$A$6:$B$44,2,0)</f>
        <v>3800</v>
      </c>
      <c r="L23" s="115">
        <f>VLOOKUP(A23,'Кавал. нал'!$A$6:$C$44,3,0)</f>
        <v>3905.99</v>
      </c>
      <c r="M23" s="115">
        <f t="shared" si="5"/>
        <v>102.78921052631577</v>
      </c>
      <c r="N23" s="115">
        <f>VLOOKUP(A23,'Кавал. нал'!$A$6:$F$44,6,0)</f>
        <v>3000</v>
      </c>
      <c r="O23" s="115">
        <f>VLOOKUP(A23,'Кавал. нал'!$A$6:$G$44,7,0)</f>
        <v>2945.63</v>
      </c>
      <c r="P23" s="115">
        <f t="shared" si="6"/>
        <v>98.187666666666672</v>
      </c>
      <c r="Q23" s="115">
        <f t="shared" si="7"/>
        <v>-54.369999999999891</v>
      </c>
      <c r="R23" s="115">
        <f t="shared" si="8"/>
        <v>1.2101004895730134</v>
      </c>
      <c r="S23" s="115">
        <f t="shared" si="9"/>
        <v>-960.35999999999967</v>
      </c>
      <c r="T23" s="115">
        <f>VLOOKUP(A23,'Хорол нал'!$A$6:$B$37,2,0)</f>
        <v>3800</v>
      </c>
      <c r="U23" s="115">
        <f>VLOOKUP(A23,'Хорол нал'!$A$6:$C$37,3,0)</f>
        <v>4087.13</v>
      </c>
      <c r="V23" s="115">
        <f t="shared" si="0"/>
        <v>107.55605263157895</v>
      </c>
      <c r="W23" s="115">
        <f>VLOOKUP(A23,'Хорол нал'!$A$6:$F$37,6,0)</f>
        <v>4000</v>
      </c>
      <c r="X23" s="115">
        <f>VLOOKUP(A23,'Хорол нал'!$A$6:$G$37,7,0)</f>
        <v>4546.34</v>
      </c>
      <c r="Y23" s="115">
        <f t="shared" si="10"/>
        <v>113.65849999999999</v>
      </c>
      <c r="Z23" s="115">
        <f t="shared" si="11"/>
        <v>546.34000000000015</v>
      </c>
      <c r="AA23" s="115">
        <f t="shared" si="12"/>
        <v>1.1059139421504309</v>
      </c>
      <c r="AB23" s="115">
        <f t="shared" si="13"/>
        <v>459.21000000000004</v>
      </c>
      <c r="AC23" s="115">
        <f>VLOOKUP(A23,'Ольга весь'!$B$6:$C$60,2,0)</f>
        <v>924.27</v>
      </c>
      <c r="AD23" s="115">
        <f>VLOOKUP(A23,'Ольга весь'!$B$6:$D$60,3,0)</f>
        <v>1299.1600000000001</v>
      </c>
      <c r="AE23" s="115">
        <f t="shared" si="1"/>
        <v>140.56065868198689</v>
      </c>
      <c r="AF23" s="115">
        <f>VLOOKUP(A23,'Ольга весь'!$B$6:$F$93,5,0)</f>
        <v>1009</v>
      </c>
      <c r="AG23" s="115">
        <f>VLOOKUP(A23,'Ольга весь'!$B$6:$G$93,6,0)</f>
        <v>985.25</v>
      </c>
      <c r="AH23" s="115">
        <f t="shared" si="2"/>
        <v>97.646184340931626</v>
      </c>
      <c r="AI23" s="115">
        <f t="shared" si="3"/>
        <v>-23.75</v>
      </c>
      <c r="AJ23" s="115">
        <f t="shared" si="14"/>
        <v>0.46548364920471869</v>
      </c>
      <c r="AK23" s="115">
        <f t="shared" si="4"/>
        <v>-313.91000000000008</v>
      </c>
    </row>
    <row r="24" spans="1:37" ht="48">
      <c r="A24" s="91" t="s">
        <v>25</v>
      </c>
      <c r="B24" s="92">
        <v>1400</v>
      </c>
      <c r="C24" s="92">
        <v>1631.33</v>
      </c>
      <c r="D24" s="90">
        <v>116.52</v>
      </c>
      <c r="E24" s="93">
        <v>1700</v>
      </c>
      <c r="F24" s="92">
        <v>1667.61</v>
      </c>
      <c r="G24" s="90">
        <v>98.09</v>
      </c>
      <c r="H24" s="90">
        <v>-32.39</v>
      </c>
      <c r="I24" s="90">
        <v>0.54</v>
      </c>
      <c r="J24" s="90">
        <v>36.28</v>
      </c>
      <c r="K24" s="115">
        <f>VLOOKUP(A24,'Кавал. нал'!$A$6:$B$44,2,0)</f>
        <v>3795</v>
      </c>
      <c r="L24" s="115">
        <f>VLOOKUP(A24,'Кавал. нал'!$A$6:$C$44,3,0)</f>
        <v>3900.99</v>
      </c>
      <c r="M24" s="115">
        <f t="shared" si="5"/>
        <v>102.79288537549407</v>
      </c>
      <c r="N24" s="115">
        <f>VLOOKUP(A24,'Кавал. нал'!$A$6:$F$44,6,0)</f>
        <v>3000</v>
      </c>
      <c r="O24" s="115">
        <f>VLOOKUP(A24,'Кавал. нал'!$A$6:$G$44,7,0)</f>
        <v>2945.63</v>
      </c>
      <c r="P24" s="115">
        <f t="shared" si="6"/>
        <v>98.187666666666672</v>
      </c>
      <c r="Q24" s="115">
        <f t="shared" si="7"/>
        <v>-54.369999999999891</v>
      </c>
      <c r="R24" s="115">
        <f t="shared" si="8"/>
        <v>1.2101004895730134</v>
      </c>
      <c r="S24" s="115">
        <f t="shared" si="9"/>
        <v>-955.35999999999967</v>
      </c>
      <c r="T24" s="115">
        <f>VLOOKUP(A24,'Хорол нал'!$A$6:$B$37,2,0)</f>
        <v>3800</v>
      </c>
      <c r="U24" s="115">
        <f>VLOOKUP(A24,'Хорол нал'!$A$6:$C$37,3,0)</f>
        <v>4087.13</v>
      </c>
      <c r="V24" s="115">
        <f t="shared" si="0"/>
        <v>107.55605263157895</v>
      </c>
      <c r="W24" s="115">
        <f>VLOOKUP(A24,'Хорол нал'!$A$6:$F$37,6,0)</f>
        <v>4000</v>
      </c>
      <c r="X24" s="115">
        <f>VLOOKUP(A24,'Хорол нал'!$A$6:$G$37,7,0)</f>
        <v>4546.34</v>
      </c>
      <c r="Y24" s="115">
        <f t="shared" si="10"/>
        <v>113.65849999999999</v>
      </c>
      <c r="Z24" s="115">
        <f t="shared" si="11"/>
        <v>546.34000000000015</v>
      </c>
      <c r="AA24" s="115">
        <f t="shared" si="12"/>
        <v>1.1059139421504309</v>
      </c>
      <c r="AB24" s="115">
        <f t="shared" si="13"/>
        <v>459.21000000000004</v>
      </c>
      <c r="AC24" s="115">
        <f>VLOOKUP(A24,'Ольга весь'!$B$6:$C$60,2,0)</f>
        <v>920</v>
      </c>
      <c r="AD24" s="115">
        <f>VLOOKUP(A24,'Ольга весь'!$B$6:$D$60,3,0)</f>
        <v>1294.8800000000001</v>
      </c>
      <c r="AE24" s="115">
        <f t="shared" si="1"/>
        <v>140.74782608695654</v>
      </c>
      <c r="AF24" s="115">
        <f>VLOOKUP(A24,'Ольга весь'!$B$6:$F$93,5,0)</f>
        <v>1009</v>
      </c>
      <c r="AG24" s="115">
        <f>VLOOKUP(A24,'Ольга весь'!$B$6:$G$93,6,0)</f>
        <v>985.25</v>
      </c>
      <c r="AH24" s="115">
        <f t="shared" si="2"/>
        <v>97.646184340931626</v>
      </c>
      <c r="AI24" s="115">
        <f t="shared" si="3"/>
        <v>-23.75</v>
      </c>
      <c r="AJ24" s="115">
        <f t="shared" si="14"/>
        <v>0.46548364920471869</v>
      </c>
      <c r="AK24" s="115">
        <f t="shared" si="4"/>
        <v>-309.63000000000011</v>
      </c>
    </row>
    <row r="25" spans="1:37" ht="48">
      <c r="A25" s="91" t="s">
        <v>56</v>
      </c>
      <c r="B25" s="96"/>
      <c r="C25" s="96"/>
      <c r="D25" s="96"/>
      <c r="E25" s="93"/>
      <c r="F25" s="92"/>
      <c r="G25" s="90"/>
      <c r="H25" s="90"/>
      <c r="I25" s="90"/>
      <c r="J25" s="90"/>
      <c r="K25" s="115">
        <v>5</v>
      </c>
      <c r="L25" s="115">
        <v>5</v>
      </c>
      <c r="M25" s="115">
        <f t="shared" si="5"/>
        <v>100</v>
      </c>
      <c r="N25" s="115">
        <f>VLOOKUP(A25,'Кавал. нал'!$A$6:$F$44,6,0)</f>
        <v>0</v>
      </c>
      <c r="O25" s="115">
        <f>VLOOKUP(A25,'Кавал. нал'!$A$6:$G$44,7,0)</f>
        <v>0</v>
      </c>
      <c r="P25" s="115"/>
      <c r="Q25" s="115">
        <f t="shared" si="7"/>
        <v>0</v>
      </c>
      <c r="R25" s="115"/>
      <c r="S25" s="115">
        <f t="shared" si="9"/>
        <v>-5</v>
      </c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>
        <f t="shared" si="3"/>
        <v>0</v>
      </c>
      <c r="AJ25" s="115">
        <f t="shared" si="14"/>
        <v>0</v>
      </c>
      <c r="AK25" s="115">
        <f t="shared" si="4"/>
        <v>0</v>
      </c>
    </row>
    <row r="26" spans="1:37" ht="72">
      <c r="A26" s="91" t="s">
        <v>57</v>
      </c>
      <c r="B26" s="96"/>
      <c r="C26" s="96"/>
      <c r="D26" s="96"/>
      <c r="E26" s="93"/>
      <c r="F26" s="92"/>
      <c r="G26" s="90"/>
      <c r="H26" s="90"/>
      <c r="I26" s="90"/>
      <c r="J26" s="90"/>
      <c r="K26" s="115">
        <v>0</v>
      </c>
      <c r="L26" s="115">
        <v>-0.25</v>
      </c>
      <c r="M26" s="115"/>
      <c r="N26" s="115">
        <f>VLOOKUP(A26,'Кавал. нал'!$A$6:$F$44,6,0)</f>
        <v>0</v>
      </c>
      <c r="O26" s="115">
        <f>VLOOKUP(A26,'Кавал. нал'!$A$6:$G$44,7,0)</f>
        <v>0.02</v>
      </c>
      <c r="P26" s="115"/>
      <c r="Q26" s="115">
        <f t="shared" si="7"/>
        <v>0.02</v>
      </c>
      <c r="R26" s="115"/>
      <c r="S26" s="115">
        <f t="shared" si="9"/>
        <v>0.27</v>
      </c>
      <c r="T26" s="115"/>
      <c r="U26" s="115"/>
      <c r="V26" s="115"/>
      <c r="W26" s="115"/>
      <c r="X26" s="115"/>
      <c r="Y26" s="115"/>
      <c r="Z26" s="115"/>
      <c r="AA26" s="115"/>
      <c r="AB26" s="115"/>
      <c r="AC26" s="115">
        <f>VLOOKUP(A26,'Ольга весь'!$B$6:$C$60,2,0)</f>
        <v>0</v>
      </c>
      <c r="AD26" s="115">
        <f>VLOOKUP(A26,'Ольга весь'!$B$6:$D$60,3,0)</f>
        <v>-0.59</v>
      </c>
      <c r="AE26" s="115"/>
      <c r="AF26" s="115">
        <f>VLOOKUP(A26,'Ольга весь'!$B$6:$F$93,5,0)</f>
        <v>0</v>
      </c>
      <c r="AG26" s="115">
        <f>VLOOKUP(A26,'Ольга весь'!$B$6:$G$93,6,0)</f>
        <v>-4.08</v>
      </c>
      <c r="AH26" s="115"/>
      <c r="AI26" s="115">
        <f t="shared" si="3"/>
        <v>-4.08</v>
      </c>
      <c r="AJ26" s="115">
        <f t="shared" si="14"/>
        <v>-1.9276054694293348E-3</v>
      </c>
      <c r="AK26" s="115">
        <f t="shared" si="4"/>
        <v>-3.49</v>
      </c>
    </row>
    <row r="27" spans="1:37">
      <c r="A27" s="105" t="s">
        <v>26</v>
      </c>
      <c r="B27" s="106">
        <v>23209</v>
      </c>
      <c r="C27" s="106">
        <v>26712.01</v>
      </c>
      <c r="D27" s="109">
        <v>115.09</v>
      </c>
      <c r="E27" s="106">
        <v>26682</v>
      </c>
      <c r="F27" s="106">
        <v>23062.03</v>
      </c>
      <c r="G27" s="109">
        <v>86.43</v>
      </c>
      <c r="H27" s="106">
        <v>-3619.97</v>
      </c>
      <c r="I27" s="109">
        <v>7.43</v>
      </c>
      <c r="J27" s="106">
        <v>-3649.98</v>
      </c>
      <c r="K27" s="106">
        <f>K28+K35+K37+K40+K46+K47</f>
        <v>18098</v>
      </c>
      <c r="L27" s="106">
        <f t="shared" ref="L27" si="15">L28+L35+L37+L40+L46+L47</f>
        <v>17994.990000000002</v>
      </c>
      <c r="M27" s="106">
        <f t="shared" si="5"/>
        <v>99.430821085202794</v>
      </c>
      <c r="N27" s="106">
        <f>N28+N35+N37+N40+N46+N47</f>
        <v>19467</v>
      </c>
      <c r="O27" s="106">
        <f t="shared" ref="O27" si="16">O28+O35+O37+O40+O46+O47</f>
        <v>18602.129999999997</v>
      </c>
      <c r="P27" s="106">
        <f t="shared" si="6"/>
        <v>95.557250732008001</v>
      </c>
      <c r="Q27" s="106">
        <f t="shared" si="7"/>
        <v>-864.87000000000262</v>
      </c>
      <c r="R27" s="106">
        <f t="shared" si="8"/>
        <v>7.6419803641668631</v>
      </c>
      <c r="S27" s="106">
        <f t="shared" si="9"/>
        <v>607.13999999999578</v>
      </c>
      <c r="T27" s="106">
        <f>T28+T35+T37+T40+T46+T47</f>
        <v>32553</v>
      </c>
      <c r="U27" s="106">
        <f>U28+U35+U37+U40+U46+U47</f>
        <v>33603.230000000003</v>
      </c>
      <c r="V27" s="106">
        <f t="shared" si="0"/>
        <v>103.22621570976563</v>
      </c>
      <c r="W27" s="106">
        <f>W28+W35+W37+W40+W46+W47</f>
        <v>32529</v>
      </c>
      <c r="X27" s="106">
        <f>X28+X35+X37+X40+X46+X47</f>
        <v>38248.269999999997</v>
      </c>
      <c r="Y27" s="106">
        <f t="shared" si="10"/>
        <v>117.58206523409879</v>
      </c>
      <c r="Z27" s="106">
        <f t="shared" si="11"/>
        <v>5719.2699999999968</v>
      </c>
      <c r="AA27" s="106">
        <f t="shared" si="12"/>
        <v>9.3040324868210593</v>
      </c>
      <c r="AB27" s="106">
        <f t="shared" si="13"/>
        <v>4645.0399999999936</v>
      </c>
      <c r="AC27" s="106">
        <f>AC28+AC35+AC37+AC40+AC46+AC47+AC44</f>
        <v>41027.379999999997</v>
      </c>
      <c r="AD27" s="106">
        <f>AD28+AD35+AD37+AD40+AD46+AD47+AD44</f>
        <v>40953.980000000003</v>
      </c>
      <c r="AE27" s="106">
        <f t="shared" si="1"/>
        <v>99.821095083332168</v>
      </c>
      <c r="AF27" s="106">
        <f>AF28+AF35+AF37+AF40+AF46+AF47+AF44</f>
        <v>21557.3</v>
      </c>
      <c r="AG27" s="106">
        <f>AG28+AG35+AG37+AG40+AG46+AG47+AG44</f>
        <v>21653.65</v>
      </c>
      <c r="AH27" s="106">
        <f t="shared" si="2"/>
        <v>100.44694836551888</v>
      </c>
      <c r="AI27" s="106">
        <f t="shared" si="3"/>
        <v>96.350000000002183</v>
      </c>
      <c r="AJ27" s="106">
        <f t="shared" si="14"/>
        <v>10.230317199291303</v>
      </c>
      <c r="AK27" s="106">
        <f t="shared" si="4"/>
        <v>-19300.330000000002</v>
      </c>
    </row>
    <row r="28" spans="1:37" ht="84">
      <c r="A28" s="91" t="s">
        <v>27</v>
      </c>
      <c r="B28" s="92">
        <v>16629</v>
      </c>
      <c r="C28" s="92">
        <v>17808.22</v>
      </c>
      <c r="D28" s="90">
        <v>107.09</v>
      </c>
      <c r="E28" s="93">
        <v>17497</v>
      </c>
      <c r="F28" s="93">
        <v>11898.14</v>
      </c>
      <c r="G28" s="94">
        <v>68</v>
      </c>
      <c r="H28" s="92">
        <v>-5598.86</v>
      </c>
      <c r="I28" s="90">
        <v>3.83</v>
      </c>
      <c r="J28" s="92">
        <v>-5910.08</v>
      </c>
      <c r="K28" s="115">
        <f>VLOOKUP(A28,'Кавал. нал'!$A$6:$B$44,2,0)</f>
        <v>11404</v>
      </c>
      <c r="L28" s="115">
        <f>VLOOKUP(A28,'Кавал. нал'!$A$6:$C$44,3,0)</f>
        <v>11396.54</v>
      </c>
      <c r="M28" s="115">
        <f t="shared" si="5"/>
        <v>99.934584356366202</v>
      </c>
      <c r="N28" s="115">
        <f>VLOOKUP(A28,'Кавал. нал'!$A$6:$F$44,6,0)</f>
        <v>11710</v>
      </c>
      <c r="O28" s="115">
        <f>VLOOKUP(A28,'Кавал. нал'!$A$6:$G$44,7,0)</f>
        <v>10206.89</v>
      </c>
      <c r="P28" s="115">
        <f t="shared" si="6"/>
        <v>87.163877028181034</v>
      </c>
      <c r="Q28" s="115">
        <f t="shared" si="7"/>
        <v>-1503.1100000000006</v>
      </c>
      <c r="R28" s="115">
        <f t="shared" si="8"/>
        <v>4.1931140659274568</v>
      </c>
      <c r="S28" s="115">
        <f t="shared" si="9"/>
        <v>-1189.6500000000015</v>
      </c>
      <c r="T28" s="115">
        <f>VLOOKUP(A28,'Хорол нал'!$A$6:$B$37,2,0)</f>
        <v>22283</v>
      </c>
      <c r="U28" s="115">
        <f>VLOOKUP(A28,'Хорол нал'!$A$6:$C$37,3,0)</f>
        <v>23374.51</v>
      </c>
      <c r="V28" s="115">
        <f t="shared" si="0"/>
        <v>104.89839788179329</v>
      </c>
      <c r="W28" s="115">
        <f>VLOOKUP(A28,'Хорол нал'!$A$6:$F$37,6,0)</f>
        <v>20157</v>
      </c>
      <c r="X28" s="115">
        <f>VLOOKUP(A28,'Хорол нал'!$A$6:$G$37,7,0)</f>
        <v>23320.57</v>
      </c>
      <c r="Y28" s="115">
        <f t="shared" si="10"/>
        <v>115.69464702088604</v>
      </c>
      <c r="Z28" s="115">
        <f t="shared" si="11"/>
        <v>3163.5699999999997</v>
      </c>
      <c r="AA28" s="115">
        <f t="shared" si="12"/>
        <v>5.6728145061511182</v>
      </c>
      <c r="AB28" s="115">
        <f t="shared" si="13"/>
        <v>-53.93999999999869</v>
      </c>
      <c r="AC28" s="115">
        <f>VLOOKUP(A28,'Ольга весь'!$B$6:$C$60,2,0)</f>
        <v>5247.55</v>
      </c>
      <c r="AD28" s="115">
        <f>VLOOKUP(A28,'Ольга весь'!$B$6:$D$60,3,0)</f>
        <v>5318.87</v>
      </c>
      <c r="AE28" s="115">
        <f t="shared" si="1"/>
        <v>101.3591104420158</v>
      </c>
      <c r="AF28" s="115">
        <f>VLOOKUP(A28,'Ольга весь'!$B$6:$F$93,5,0)</f>
        <v>7004.1</v>
      </c>
      <c r="AG28" s="115">
        <f>VLOOKUP(A28,'Ольга весь'!$B$6:$G$93,6,0)</f>
        <v>7087.72</v>
      </c>
      <c r="AH28" s="115">
        <f t="shared" si="2"/>
        <v>101.19387216059165</v>
      </c>
      <c r="AI28" s="115">
        <f t="shared" si="3"/>
        <v>83.619999999999891</v>
      </c>
      <c r="AJ28" s="115">
        <f t="shared" si="14"/>
        <v>3.3486097641626675</v>
      </c>
      <c r="AK28" s="115">
        <f t="shared" si="4"/>
        <v>1768.8500000000004</v>
      </c>
    </row>
    <row r="29" spans="1:37" ht="60">
      <c r="A29" s="91" t="s">
        <v>28</v>
      </c>
      <c r="B29" s="92">
        <v>16233</v>
      </c>
      <c r="C29" s="92">
        <v>17422.900000000001</v>
      </c>
      <c r="D29" s="90">
        <v>107.33</v>
      </c>
      <c r="E29" s="93">
        <v>16911</v>
      </c>
      <c r="F29" s="92">
        <v>11525.69</v>
      </c>
      <c r="G29" s="90">
        <v>68.150000000000006</v>
      </c>
      <c r="H29" s="92">
        <v>-5385.31</v>
      </c>
      <c r="I29" s="90">
        <v>3.71</v>
      </c>
      <c r="J29" s="92">
        <v>-5897.21</v>
      </c>
      <c r="K29" s="115">
        <f>VLOOKUP(A29,'Кавал. нал'!$A$6:$B$44,2,0)</f>
        <v>8354</v>
      </c>
      <c r="L29" s="115">
        <f>VLOOKUP(A29,'Кавал. нал'!$A$6:$C$44,3,0)</f>
        <v>8254</v>
      </c>
      <c r="M29" s="115">
        <f t="shared" si="5"/>
        <v>98.802968637778307</v>
      </c>
      <c r="N29" s="115">
        <f>VLOOKUP(A29,'Кавал. нал'!$A$6:$F$44,6,0)</f>
        <v>8470</v>
      </c>
      <c r="O29" s="115">
        <f>VLOOKUP(A29,'Кавал. нал'!$A$6:$G$44,7,0)</f>
        <v>7647.24</v>
      </c>
      <c r="P29" s="115">
        <f t="shared" si="6"/>
        <v>90.28618654073199</v>
      </c>
      <c r="Q29" s="115">
        <f t="shared" si="7"/>
        <v>-822.76000000000022</v>
      </c>
      <c r="R29" s="115">
        <f t="shared" si="8"/>
        <v>3.1415788364059067</v>
      </c>
      <c r="S29" s="115">
        <f t="shared" si="9"/>
        <v>-606.76000000000022</v>
      </c>
      <c r="T29" s="115">
        <f>VLOOKUP(A29,'Хорол нал'!$A$6:$B$37,2,0)</f>
        <v>17905</v>
      </c>
      <c r="U29" s="115">
        <f>VLOOKUP(A29,'Хорол нал'!$A$6:$C$37,3,0)</f>
        <v>19011.080000000002</v>
      </c>
      <c r="V29" s="115">
        <f t="shared" si="0"/>
        <v>106.17749232058085</v>
      </c>
      <c r="W29" s="115">
        <f>VLOOKUP(A29,'Хорол нал'!$A$6:$F$37,6,0)</f>
        <v>16168</v>
      </c>
      <c r="X29" s="115">
        <f>VLOOKUP(A29,'Хорол нал'!$A$6:$G$37,7,0)</f>
        <v>18844.96</v>
      </c>
      <c r="Y29" s="115">
        <f t="shared" si="10"/>
        <v>116.5571499257793</v>
      </c>
      <c r="Z29" s="115">
        <f t="shared" si="11"/>
        <v>2676.9599999999991</v>
      </c>
      <c r="AA29" s="115">
        <f t="shared" si="12"/>
        <v>4.5841058968900663</v>
      </c>
      <c r="AB29" s="115">
        <f t="shared" si="13"/>
        <v>-166.12000000000262</v>
      </c>
      <c r="AC29" s="115">
        <v>5247.55</v>
      </c>
      <c r="AD29" s="115">
        <v>5318.87</v>
      </c>
      <c r="AE29" s="115">
        <f t="shared" si="1"/>
        <v>101.3591104420158</v>
      </c>
      <c r="AF29" s="115">
        <v>6192.1</v>
      </c>
      <c r="AG29" s="115">
        <v>6164.32</v>
      </c>
      <c r="AH29" s="115">
        <f t="shared" si="2"/>
        <v>99.551363834563389</v>
      </c>
      <c r="AI29" s="115">
        <f t="shared" si="3"/>
        <v>-27.780000000000655</v>
      </c>
      <c r="AJ29" s="115">
        <f t="shared" si="14"/>
        <v>2.9123472910079991</v>
      </c>
      <c r="AK29" s="115">
        <f t="shared" si="4"/>
        <v>845.44999999999982</v>
      </c>
    </row>
    <row r="30" spans="1:37" ht="36">
      <c r="A30" s="91" t="s">
        <v>129</v>
      </c>
      <c r="B30" s="97"/>
      <c r="C30" s="92"/>
      <c r="D30" s="90"/>
      <c r="E30" s="93"/>
      <c r="F30" s="92"/>
      <c r="G30" s="90"/>
      <c r="H30" s="92"/>
      <c r="I30" s="90"/>
      <c r="J30" s="92"/>
      <c r="K30" s="115"/>
      <c r="L30" s="115"/>
      <c r="M30" s="115"/>
      <c r="N30" s="115"/>
      <c r="O30" s="115"/>
      <c r="P30" s="115"/>
      <c r="Q30" s="115"/>
      <c r="R30" s="115"/>
      <c r="S30" s="115"/>
      <c r="T30" s="115">
        <f>VLOOKUP(A30,'Хорол нал'!$A$6:$B$37,2,0)</f>
        <v>1013</v>
      </c>
      <c r="U30" s="115">
        <f>VLOOKUP(A30,'Хорол нал'!$A$6:$C$37,3,0)</f>
        <v>1013.3</v>
      </c>
      <c r="V30" s="115">
        <f t="shared" si="0"/>
        <v>100.02961500493583</v>
      </c>
      <c r="W30" s="115">
        <f>VLOOKUP(A30,'Хорол нал'!$A$6:$F$37,6,0)</f>
        <v>1099</v>
      </c>
      <c r="X30" s="115">
        <f>VLOOKUP(A30,'Хорол нал'!$A$6:$G$37,7,0)</f>
        <v>1098.6400000000001</v>
      </c>
      <c r="Y30" s="115">
        <f t="shared" si="10"/>
        <v>99.967242948134682</v>
      </c>
      <c r="Z30" s="115">
        <f t="shared" si="11"/>
        <v>-0.35999999999989996</v>
      </c>
      <c r="AA30" s="115">
        <f t="shared" si="12"/>
        <v>0.26724822459476183</v>
      </c>
      <c r="AB30" s="115">
        <f t="shared" si="13"/>
        <v>85.340000000000146</v>
      </c>
      <c r="AC30" s="115"/>
      <c r="AD30" s="115"/>
      <c r="AE30" s="115"/>
      <c r="AF30" s="115"/>
      <c r="AG30" s="115"/>
      <c r="AH30" s="115"/>
      <c r="AI30" s="115">
        <f t="shared" si="3"/>
        <v>0</v>
      </c>
      <c r="AJ30" s="115">
        <f t="shared" si="14"/>
        <v>0</v>
      </c>
      <c r="AK30" s="115">
        <f t="shared" si="4"/>
        <v>0</v>
      </c>
    </row>
    <row r="31" spans="1:37" ht="48">
      <c r="A31" s="98" t="s">
        <v>29</v>
      </c>
      <c r="B31" s="90">
        <v>396</v>
      </c>
      <c r="C31" s="90">
        <v>385.25</v>
      </c>
      <c r="D31" s="99">
        <v>97.29</v>
      </c>
      <c r="E31" s="94">
        <v>586</v>
      </c>
      <c r="F31" s="90">
        <v>371.35</v>
      </c>
      <c r="G31" s="99">
        <v>63.37</v>
      </c>
      <c r="H31" s="90">
        <v>-214.65</v>
      </c>
      <c r="I31" s="99">
        <v>0.12</v>
      </c>
      <c r="J31" s="99">
        <v>-13.9</v>
      </c>
      <c r="K31" s="115">
        <f>VLOOKUP(A31,'Кавал. нал'!$A$6:$B$44,2,0)</f>
        <v>3050</v>
      </c>
      <c r="L31" s="115">
        <f>VLOOKUP(A31,'Кавал. нал'!$A$6:$C$44,3,0)</f>
        <v>3142.54</v>
      </c>
      <c r="M31" s="115">
        <f t="shared" si="5"/>
        <v>103.03409836065573</v>
      </c>
      <c r="N31" s="115">
        <f>VLOOKUP(A31,'Кавал. нал'!$A$6:$F$44,6,0)</f>
        <v>3240</v>
      </c>
      <c r="O31" s="115">
        <f>VLOOKUP(A31,'Кавал. нал'!$A$6:$G$44,7,0)</f>
        <v>2559.65</v>
      </c>
      <c r="P31" s="115">
        <f t="shared" si="6"/>
        <v>79.001543209876544</v>
      </c>
      <c r="Q31" s="115">
        <f t="shared" si="7"/>
        <v>-680.34999999999991</v>
      </c>
      <c r="R31" s="115">
        <f t="shared" si="8"/>
        <v>1.0515352295215501</v>
      </c>
      <c r="S31" s="115">
        <f t="shared" si="9"/>
        <v>-582.88999999999987</v>
      </c>
      <c r="T31" s="115">
        <v>3365</v>
      </c>
      <c r="U31" s="115">
        <v>3350.13</v>
      </c>
      <c r="V31" s="115">
        <f t="shared" si="0"/>
        <v>99.558098068350674</v>
      </c>
      <c r="W31" s="115">
        <v>2890</v>
      </c>
      <c r="X31" s="115">
        <v>3376.97</v>
      </c>
      <c r="Y31" s="115">
        <f t="shared" si="10"/>
        <v>116.85017301038062</v>
      </c>
      <c r="Z31" s="115">
        <f t="shared" si="11"/>
        <v>486.9699999999998</v>
      </c>
      <c r="AA31" s="115">
        <f t="shared" si="12"/>
        <v>0.8214603846662899</v>
      </c>
      <c r="AB31" s="115">
        <f t="shared" si="13"/>
        <v>26.839999999999691</v>
      </c>
      <c r="AC31" s="115"/>
      <c r="AD31" s="115"/>
      <c r="AE31" s="115"/>
      <c r="AF31" s="115">
        <v>812</v>
      </c>
      <c r="AG31" s="115">
        <v>923.4</v>
      </c>
      <c r="AH31" s="115">
        <f t="shared" si="2"/>
        <v>113.7192118226601</v>
      </c>
      <c r="AI31" s="115">
        <f t="shared" si="3"/>
        <v>111.39999999999998</v>
      </c>
      <c r="AJ31" s="115">
        <f t="shared" si="14"/>
        <v>0.43626247315466848</v>
      </c>
      <c r="AK31" s="115">
        <f t="shared" si="4"/>
        <v>923.4</v>
      </c>
    </row>
    <row r="32" spans="1:37" ht="72">
      <c r="A32" s="91" t="s">
        <v>30</v>
      </c>
      <c r="B32" s="90" t="s">
        <v>31</v>
      </c>
      <c r="C32" s="90">
        <v>7.0000000000000007E-2</v>
      </c>
      <c r="D32" s="99"/>
      <c r="E32" s="94"/>
      <c r="F32" s="90"/>
      <c r="G32" s="99"/>
      <c r="H32" s="90"/>
      <c r="I32" s="99"/>
      <c r="J32" s="99">
        <v>-7.0000000000000007E-2</v>
      </c>
      <c r="K32" s="115"/>
      <c r="L32" s="115"/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>
        <f t="shared" si="3"/>
        <v>0</v>
      </c>
      <c r="AJ32" s="115">
        <f t="shared" si="14"/>
        <v>0</v>
      </c>
      <c r="AK32" s="115">
        <f t="shared" si="4"/>
        <v>0</v>
      </c>
    </row>
    <row r="33" spans="1:37" ht="72">
      <c r="A33" s="91" t="s">
        <v>32</v>
      </c>
      <c r="B33" s="90"/>
      <c r="C33" s="90"/>
      <c r="D33" s="99"/>
      <c r="E33" s="94" t="s">
        <v>31</v>
      </c>
      <c r="F33" s="90">
        <v>0.01</v>
      </c>
      <c r="G33" s="99"/>
      <c r="H33" s="90">
        <v>0.01</v>
      </c>
      <c r="I33" s="99">
        <v>0</v>
      </c>
      <c r="J33" s="99">
        <v>0.01</v>
      </c>
      <c r="K33" s="115"/>
      <c r="L33" s="115"/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>
        <f t="shared" si="3"/>
        <v>0</v>
      </c>
      <c r="AJ33" s="115">
        <f t="shared" si="14"/>
        <v>0</v>
      </c>
      <c r="AK33" s="115">
        <f t="shared" si="4"/>
        <v>0</v>
      </c>
    </row>
    <row r="34" spans="1:37" ht="120">
      <c r="A34" s="91" t="s">
        <v>33</v>
      </c>
      <c r="B34" s="90"/>
      <c r="C34" s="90"/>
      <c r="D34" s="99"/>
      <c r="E34" s="94" t="s">
        <v>20</v>
      </c>
      <c r="F34" s="90">
        <v>1.0900000000000001</v>
      </c>
      <c r="G34" s="99"/>
      <c r="H34" s="90">
        <v>1.0900000000000001</v>
      </c>
      <c r="I34" s="99">
        <v>0</v>
      </c>
      <c r="J34" s="99">
        <v>1.0900000000000001</v>
      </c>
      <c r="K34" s="115"/>
      <c r="L34" s="115"/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>
        <f t="shared" si="3"/>
        <v>0</v>
      </c>
      <c r="AJ34" s="115">
        <f t="shared" si="14"/>
        <v>0</v>
      </c>
      <c r="AK34" s="115">
        <f t="shared" si="4"/>
        <v>0</v>
      </c>
    </row>
    <row r="35" spans="1:37" ht="36">
      <c r="A35" s="91" t="s">
        <v>34</v>
      </c>
      <c r="B35" s="90">
        <v>355</v>
      </c>
      <c r="C35" s="90">
        <v>427.09</v>
      </c>
      <c r="D35" s="90">
        <v>120.31</v>
      </c>
      <c r="E35" s="94">
        <v>85</v>
      </c>
      <c r="F35" s="90">
        <v>79.47</v>
      </c>
      <c r="G35" s="90">
        <v>93.49</v>
      </c>
      <c r="H35" s="90">
        <v>-5.53</v>
      </c>
      <c r="I35" s="90">
        <v>0.03</v>
      </c>
      <c r="J35" s="90">
        <v>-347.62</v>
      </c>
      <c r="K35" s="115">
        <f>VLOOKUP(A35,'Кавал. нал'!$A$6:$B$44,2,0)</f>
        <v>130</v>
      </c>
      <c r="L35" s="115">
        <f>VLOOKUP(A35,'Кавал. нал'!$A$6:$C$44,3,0)</f>
        <v>127.79</v>
      </c>
      <c r="M35" s="115">
        <f t="shared" si="5"/>
        <v>98.300000000000011</v>
      </c>
      <c r="N35" s="115">
        <f>VLOOKUP(A35,'Кавал. нал'!$A$6:$F$44,6,0)</f>
        <v>150</v>
      </c>
      <c r="O35" s="115">
        <f>VLOOKUP(A35,'Кавал. нал'!$A$6:$G$44,7,0)</f>
        <v>132.79</v>
      </c>
      <c r="P35" s="115">
        <f t="shared" si="6"/>
        <v>88.526666666666671</v>
      </c>
      <c r="Q35" s="115">
        <f t="shared" si="7"/>
        <v>-17.210000000000008</v>
      </c>
      <c r="R35" s="115">
        <f t="shared" si="8"/>
        <v>5.4551740717741347E-2</v>
      </c>
      <c r="S35" s="115">
        <f t="shared" si="9"/>
        <v>4.9999999999999858</v>
      </c>
      <c r="T35" s="115">
        <f>VLOOKUP(A35,'Хорол нал'!$A$6:$B$37,2,0)</f>
        <v>1020</v>
      </c>
      <c r="U35" s="115">
        <f>VLOOKUP(A35,'Хорол нал'!$A$6:$C$37,3,0)</f>
        <v>1114.1500000000001</v>
      </c>
      <c r="V35" s="115">
        <f t="shared" si="0"/>
        <v>109.23039215686275</v>
      </c>
      <c r="W35" s="115">
        <f>VLOOKUP(A35,'Хорол нал'!$A$6:$F$37,6,0)</f>
        <v>1120</v>
      </c>
      <c r="X35" s="115">
        <f>VLOOKUP(A35,'Хорол нал'!$A$6:$G$37,7,0)</f>
        <v>1216.56</v>
      </c>
      <c r="Y35" s="115">
        <f t="shared" si="10"/>
        <v>108.62142857142855</v>
      </c>
      <c r="Z35" s="115">
        <f t="shared" si="11"/>
        <v>96.559999999999945</v>
      </c>
      <c r="AA35" s="115">
        <f t="shared" si="12"/>
        <v>0.29593269871204708</v>
      </c>
      <c r="AB35" s="115">
        <f t="shared" si="13"/>
        <v>102.40999999999985</v>
      </c>
      <c r="AC35" s="115">
        <f>VLOOKUP(A35,'Ольга весь'!$B$6:$C$60,2,0)</f>
        <v>22</v>
      </c>
      <c r="AD35" s="115">
        <f>VLOOKUP(A35,'Ольга весь'!$B$6:$D$60,3,0)</f>
        <v>20.11</v>
      </c>
      <c r="AE35" s="115">
        <f t="shared" si="1"/>
        <v>91.409090909090907</v>
      </c>
      <c r="AF35" s="115">
        <f>VLOOKUP(A35,'Ольга весь'!$B$6:$F$93,5,0)</f>
        <v>34</v>
      </c>
      <c r="AG35" s="115">
        <f>VLOOKUP(A35,'Ольга весь'!$B$6:$G$93,6,0)</f>
        <v>31.88</v>
      </c>
      <c r="AH35" s="115">
        <f t="shared" si="2"/>
        <v>93.764705882352942</v>
      </c>
      <c r="AI35" s="115">
        <f t="shared" si="3"/>
        <v>-2.120000000000001</v>
      </c>
      <c r="AJ35" s="115">
        <f t="shared" si="14"/>
        <v>1.5061779991521371E-2</v>
      </c>
      <c r="AK35" s="115">
        <f t="shared" si="4"/>
        <v>11.77</v>
      </c>
    </row>
    <row r="36" spans="1:37" ht="24">
      <c r="A36" s="91" t="s">
        <v>107</v>
      </c>
      <c r="B36" s="90">
        <v>355</v>
      </c>
      <c r="C36" s="90">
        <v>427.09</v>
      </c>
      <c r="D36" s="90">
        <v>120.31</v>
      </c>
      <c r="E36" s="94">
        <v>85</v>
      </c>
      <c r="F36" s="90">
        <v>79.47</v>
      </c>
      <c r="G36" s="90">
        <v>93.49</v>
      </c>
      <c r="H36" s="90">
        <v>-5.53</v>
      </c>
      <c r="I36" s="90">
        <v>0.03</v>
      </c>
      <c r="J36" s="90">
        <v>-347.62</v>
      </c>
      <c r="K36" s="115">
        <f>VLOOKUP(A36,'Кавал. нал'!$A$6:$B$44,2,0)</f>
        <v>130</v>
      </c>
      <c r="L36" s="115">
        <f>VLOOKUP(A36,'Кавал. нал'!$A$6:$C$44,3,0)</f>
        <v>127.79</v>
      </c>
      <c r="M36" s="115">
        <f t="shared" si="5"/>
        <v>98.300000000000011</v>
      </c>
      <c r="N36" s="115">
        <f>VLOOKUP(A36,'Кавал. нал'!$A$6:$F$44,6,0)</f>
        <v>150</v>
      </c>
      <c r="O36" s="115">
        <f>VLOOKUP(A36,'Кавал. нал'!$A$6:$G$44,7,0)</f>
        <v>132.79</v>
      </c>
      <c r="P36" s="115">
        <f t="shared" si="6"/>
        <v>88.526666666666671</v>
      </c>
      <c r="Q36" s="115">
        <f t="shared" si="7"/>
        <v>-17.210000000000008</v>
      </c>
      <c r="R36" s="115">
        <f t="shared" si="8"/>
        <v>5.4551740717741347E-2</v>
      </c>
      <c r="S36" s="115">
        <f t="shared" si="9"/>
        <v>4.9999999999999858</v>
      </c>
      <c r="T36" s="115">
        <f>VLOOKUP(A36,'Хорол нал'!$A$6:$B$37,2,0)</f>
        <v>1020</v>
      </c>
      <c r="U36" s="115">
        <f>VLOOKUP(A36,'Хорол нал'!$A$6:$C$37,3,0)</f>
        <v>1114.1500000000001</v>
      </c>
      <c r="V36" s="115">
        <f t="shared" si="0"/>
        <v>109.23039215686275</v>
      </c>
      <c r="W36" s="115">
        <f>VLOOKUP(A36,'Хорол нал'!$A$6:$F$37,6,0)</f>
        <v>1120</v>
      </c>
      <c r="X36" s="115">
        <f>VLOOKUP(A36,'Хорол нал'!$A$6:$G$37,7,0)</f>
        <v>1216.56</v>
      </c>
      <c r="Y36" s="115">
        <f t="shared" si="10"/>
        <v>108.62142857142855</v>
      </c>
      <c r="Z36" s="115">
        <f t="shared" si="11"/>
        <v>96.559999999999945</v>
      </c>
      <c r="AA36" s="115">
        <f t="shared" si="12"/>
        <v>0.29593269871204708</v>
      </c>
      <c r="AB36" s="115">
        <f t="shared" si="13"/>
        <v>102.40999999999985</v>
      </c>
      <c r="AC36" s="115">
        <f>VLOOKUP(A36,'Ольга весь'!$B$6:$C$60,2,0)</f>
        <v>22</v>
      </c>
      <c r="AD36" s="115">
        <f>VLOOKUP(A36,'Ольга весь'!$B$6:$D$60,3,0)</f>
        <v>20.11</v>
      </c>
      <c r="AE36" s="115">
        <f t="shared" si="1"/>
        <v>91.409090909090907</v>
      </c>
      <c r="AF36" s="115">
        <f>VLOOKUP(A36,'Ольга весь'!$B$6:$F$93,5,0)</f>
        <v>34</v>
      </c>
      <c r="AG36" s="115">
        <f>VLOOKUP(A36,'Ольга весь'!$B$6:$G$93,6,0)</f>
        <v>31.88</v>
      </c>
      <c r="AH36" s="115">
        <f t="shared" si="2"/>
        <v>93.764705882352942</v>
      </c>
      <c r="AI36" s="115">
        <f t="shared" si="3"/>
        <v>-2.120000000000001</v>
      </c>
      <c r="AJ36" s="115">
        <f t="shared" si="14"/>
        <v>1.5061779991521371E-2</v>
      </c>
      <c r="AK36" s="115">
        <f t="shared" si="4"/>
        <v>11.77</v>
      </c>
    </row>
    <row r="37" spans="1:37" ht="48">
      <c r="A37" s="91" t="s">
        <v>35</v>
      </c>
      <c r="B37" s="92">
        <v>1100</v>
      </c>
      <c r="C37" s="92">
        <v>1528.08</v>
      </c>
      <c r="D37" s="90">
        <v>138.91999999999999</v>
      </c>
      <c r="E37" s="93">
        <v>1735</v>
      </c>
      <c r="F37" s="92">
        <v>1988.61</v>
      </c>
      <c r="G37" s="90">
        <v>114.62</v>
      </c>
      <c r="H37" s="90">
        <v>253.61</v>
      </c>
      <c r="I37" s="90">
        <v>0.64</v>
      </c>
      <c r="J37" s="90">
        <v>460.53</v>
      </c>
      <c r="K37" s="115">
        <f>VLOOKUP(A37,'Кавал. нал'!$A$6:$B$44,2,0)</f>
        <v>2720</v>
      </c>
      <c r="L37" s="115">
        <f>VLOOKUP(A37,'Кавал. нал'!$A$6:$C$44,3,0)</f>
        <v>2562.09</v>
      </c>
      <c r="M37" s="115">
        <f t="shared" si="5"/>
        <v>94.194485294117641</v>
      </c>
      <c r="N37" s="115">
        <f>VLOOKUP(A37,'Кавал. нал'!$A$6:$F$44,6,0)</f>
        <v>2521</v>
      </c>
      <c r="O37" s="115">
        <f>VLOOKUP(A37,'Кавал. нал'!$A$6:$G$44,7,0)</f>
        <v>2905.87</v>
      </c>
      <c r="P37" s="115">
        <f t="shared" si="6"/>
        <v>115.26656088853629</v>
      </c>
      <c r="Q37" s="115">
        <f t="shared" si="7"/>
        <v>384.86999999999989</v>
      </c>
      <c r="R37" s="115">
        <f t="shared" si="8"/>
        <v>1.1937665998905267</v>
      </c>
      <c r="S37" s="115">
        <f t="shared" si="9"/>
        <v>343.77999999999975</v>
      </c>
      <c r="T37" s="115">
        <f>VLOOKUP(A37,'Хорол нал'!$A$6:$B$37,2,0)</f>
        <v>3029</v>
      </c>
      <c r="U37" s="115">
        <f>VLOOKUP(A37,'Хорол нал'!$A$6:$C$37,3,0)</f>
        <v>2817.75</v>
      </c>
      <c r="V37" s="115">
        <f t="shared" si="0"/>
        <v>93.02575107296137</v>
      </c>
      <c r="W37" s="115">
        <f>VLOOKUP(A37,'Хорол нал'!$A$6:$F$37,6,0)</f>
        <v>60</v>
      </c>
      <c r="X37" s="115">
        <f>VLOOKUP(A37,'Хорол нал'!$A$6:$G$37,7,0)</f>
        <v>536.67999999999995</v>
      </c>
      <c r="Y37" s="115">
        <f t="shared" si="10"/>
        <v>894.4666666666667</v>
      </c>
      <c r="Z37" s="115">
        <f t="shared" si="11"/>
        <v>476.67999999999995</v>
      </c>
      <c r="AA37" s="115">
        <f t="shared" si="12"/>
        <v>0.13054938576377773</v>
      </c>
      <c r="AB37" s="115">
        <f t="shared" si="13"/>
        <v>-2281.0700000000002</v>
      </c>
      <c r="AC37" s="115">
        <f>VLOOKUP(A37,'Ольга весь'!$B$6:$C$60,2,0)</f>
        <v>6057.68</v>
      </c>
      <c r="AD37" s="115">
        <f>VLOOKUP(A37,'Ольга весь'!$B$6:$D$60,3,0)</f>
        <v>4608.18</v>
      </c>
      <c r="AE37" s="115">
        <f t="shared" si="1"/>
        <v>76.071697415512205</v>
      </c>
      <c r="AF37" s="115">
        <f>VLOOKUP(A37,'Ольга весь'!$B$6:$F$93,5,0)</f>
        <v>4800</v>
      </c>
      <c r="AG37" s="115">
        <f>VLOOKUP(A37,'Ольга весь'!$B$6:$G$93,6,0)</f>
        <v>4835.8900000000003</v>
      </c>
      <c r="AH37" s="115">
        <f t="shared" si="2"/>
        <v>100.74770833333334</v>
      </c>
      <c r="AI37" s="115">
        <f t="shared" si="3"/>
        <v>35.890000000000327</v>
      </c>
      <c r="AJ37" s="115">
        <f t="shared" si="14"/>
        <v>2.2847274543035851</v>
      </c>
      <c r="AK37" s="115">
        <f t="shared" si="4"/>
        <v>227.71000000000004</v>
      </c>
    </row>
    <row r="38" spans="1:37" ht="24">
      <c r="A38" s="91" t="s">
        <v>36</v>
      </c>
      <c r="B38" s="92">
        <v>1100</v>
      </c>
      <c r="C38" s="92">
        <v>1411.27</v>
      </c>
      <c r="D38" s="90">
        <v>128.30000000000001</v>
      </c>
      <c r="E38" s="93">
        <v>1430</v>
      </c>
      <c r="F38" s="92">
        <v>1552.06</v>
      </c>
      <c r="G38" s="90">
        <v>108.54</v>
      </c>
      <c r="H38" s="90">
        <v>122.06</v>
      </c>
      <c r="I38" s="90">
        <v>0.5</v>
      </c>
      <c r="J38" s="90">
        <v>140.79</v>
      </c>
      <c r="K38" s="115">
        <f>VLOOKUP(A38,'Кавал. нал'!$A$6:$B$44,2,0)</f>
        <v>1782</v>
      </c>
      <c r="L38" s="115">
        <f>VLOOKUP(A38,'Кавал. нал'!$A$6:$C$44,3,0)</f>
        <v>1697.46</v>
      </c>
      <c r="M38" s="115">
        <f t="shared" si="5"/>
        <v>95.255892255892263</v>
      </c>
      <c r="N38" s="115">
        <f>VLOOKUP(A38,'Кавал. нал'!$A$6:$F$44,6,0)</f>
        <v>1280</v>
      </c>
      <c r="O38" s="115">
        <f>VLOOKUP(A38,'Кавал. нал'!$A$6:$G$44,7,0)</f>
        <v>1309.02</v>
      </c>
      <c r="P38" s="115">
        <f t="shared" si="6"/>
        <v>102.26718749999999</v>
      </c>
      <c r="Q38" s="115">
        <f t="shared" si="7"/>
        <v>29.019999999999982</v>
      </c>
      <c r="R38" s="115">
        <f t="shared" si="8"/>
        <v>0.53776127445092081</v>
      </c>
      <c r="S38" s="115">
        <f t="shared" si="9"/>
        <v>-388.44000000000005</v>
      </c>
      <c r="T38" s="115">
        <f>VLOOKUP(A38,'Хорол нал'!$A$6:$B$37,2,0)</f>
        <v>529</v>
      </c>
      <c r="U38" s="115">
        <f>VLOOKUP(A38,'Хорол нал'!$A$6:$C$37,3,0)</f>
        <v>498.15</v>
      </c>
      <c r="V38" s="115">
        <f t="shared" si="0"/>
        <v>94.168241965973536</v>
      </c>
      <c r="W38" s="115">
        <f>VLOOKUP(A38,'Хорол нал'!$A$6:$F$37,6,0)</f>
        <v>0</v>
      </c>
      <c r="X38" s="115">
        <f>VLOOKUP(A38,'Хорол нал'!$A$6:$G$37,7,0)</f>
        <v>0</v>
      </c>
      <c r="Y38" s="115"/>
      <c r="Z38" s="115">
        <f t="shared" si="11"/>
        <v>0</v>
      </c>
      <c r="AA38" s="115">
        <f t="shared" si="12"/>
        <v>0</v>
      </c>
      <c r="AB38" s="115">
        <f t="shared" si="13"/>
        <v>-498.15</v>
      </c>
      <c r="AC38" s="115">
        <f>VLOOKUP(A38,'Ольга весь'!$B$6:$C$60,2,0)</f>
        <v>300</v>
      </c>
      <c r="AD38" s="115">
        <f>VLOOKUP(A38,'Ольга весь'!$B$6:$D$60,3,0)</f>
        <v>189.4</v>
      </c>
      <c r="AE38" s="115">
        <f t="shared" si="1"/>
        <v>63.133333333333333</v>
      </c>
      <c r="AF38" s="115">
        <f>VLOOKUP(A38,'Ольга весь'!$B$6:$F$93,5,0)</f>
        <v>150</v>
      </c>
      <c r="AG38" s="115">
        <f>VLOOKUP(A38,'Ольга весь'!$B$6:$G$93,6,0)</f>
        <v>112.49</v>
      </c>
      <c r="AH38" s="115">
        <f t="shared" si="2"/>
        <v>74.993333333333339</v>
      </c>
      <c r="AI38" s="115">
        <f t="shared" si="3"/>
        <v>-37.510000000000005</v>
      </c>
      <c r="AJ38" s="115">
        <f t="shared" si="14"/>
        <v>5.3146161582378885E-2</v>
      </c>
      <c r="AK38" s="115">
        <f t="shared" si="4"/>
        <v>-76.910000000000011</v>
      </c>
    </row>
    <row r="39" spans="1:37" ht="24">
      <c r="A39" s="91" t="s">
        <v>62</v>
      </c>
      <c r="B39" s="90" t="s">
        <v>20</v>
      </c>
      <c r="C39" s="90">
        <v>116.81</v>
      </c>
      <c r="D39" s="90"/>
      <c r="E39" s="94">
        <v>305</v>
      </c>
      <c r="F39" s="90">
        <v>436.55</v>
      </c>
      <c r="G39" s="90">
        <v>143.13</v>
      </c>
      <c r="H39" s="90">
        <v>131.55000000000001</v>
      </c>
      <c r="I39" s="90">
        <v>0.14000000000000001</v>
      </c>
      <c r="J39" s="90">
        <v>319.74</v>
      </c>
      <c r="K39" s="115">
        <f>VLOOKUP(A39,'Кавал. нал'!$A$6:$B$44,2,0)</f>
        <v>938</v>
      </c>
      <c r="L39" s="115">
        <f>VLOOKUP(A39,'Кавал. нал'!$A$6:$C$44,3,0)</f>
        <v>864.63</v>
      </c>
      <c r="M39" s="115">
        <f t="shared" si="5"/>
        <v>92.178038379530918</v>
      </c>
      <c r="N39" s="115">
        <f>VLOOKUP(A39,'Кавал. нал'!$A$6:$F$44,6,0)</f>
        <v>1241</v>
      </c>
      <c r="O39" s="115">
        <f>VLOOKUP(A39,'Кавал. нал'!$A$6:$G$44,7,0)</f>
        <v>1596.85</v>
      </c>
      <c r="P39" s="115">
        <f t="shared" si="6"/>
        <v>128.67445608380336</v>
      </c>
      <c r="Q39" s="115">
        <f t="shared" si="7"/>
        <v>355.84999999999991</v>
      </c>
      <c r="R39" s="115">
        <f t="shared" si="8"/>
        <v>0.65600532543960588</v>
      </c>
      <c r="S39" s="115">
        <f t="shared" si="9"/>
        <v>732.21999999999991</v>
      </c>
      <c r="T39" s="115">
        <f>VLOOKUP(A39,'Хорол нал'!$A$6:$B$37,2,0)</f>
        <v>2500</v>
      </c>
      <c r="U39" s="115">
        <f>VLOOKUP(A39,'Хорол нал'!$A$6:$C$37,3,0)</f>
        <v>2319.6</v>
      </c>
      <c r="V39" s="115">
        <f t="shared" si="0"/>
        <v>92.784000000000006</v>
      </c>
      <c r="W39" s="115">
        <f>VLOOKUP(A39,'Хорол нал'!$A$6:$F$37,6,0)</f>
        <v>60</v>
      </c>
      <c r="X39" s="115">
        <f>VLOOKUP(A39,'Хорол нал'!$A$6:$G$37,7,0)</f>
        <v>536.67999999999995</v>
      </c>
      <c r="Y39" s="115">
        <f t="shared" si="10"/>
        <v>894.4666666666667</v>
      </c>
      <c r="Z39" s="115">
        <f t="shared" si="11"/>
        <v>476.67999999999995</v>
      </c>
      <c r="AA39" s="115">
        <f t="shared" si="12"/>
        <v>0.13054938576377773</v>
      </c>
      <c r="AB39" s="115">
        <f t="shared" si="13"/>
        <v>-1782.92</v>
      </c>
      <c r="AC39" s="115">
        <f>VLOOKUP(A39,'Ольга весь'!$B$6:$C$60,2,0)</f>
        <v>5757.68</v>
      </c>
      <c r="AD39" s="115">
        <f>VLOOKUP(A39,'Ольга весь'!$B$6:$D$60,3,0)</f>
        <v>4418.7700000000004</v>
      </c>
      <c r="AE39" s="115">
        <f t="shared" si="1"/>
        <v>76.745668394214334</v>
      </c>
      <c r="AF39" s="115">
        <f>VLOOKUP(A39,'Ольга весь'!$B$6:$F$93,5,0)</f>
        <v>4650</v>
      </c>
      <c r="AG39" s="115">
        <f>VLOOKUP(A39,'Ольга весь'!$B$6:$G$93,6,0)</f>
        <v>4723.3999999999996</v>
      </c>
      <c r="AH39" s="115">
        <f t="shared" si="2"/>
        <v>101.57849462365591</v>
      </c>
      <c r="AI39" s="115">
        <f t="shared" si="3"/>
        <v>73.399999999999636</v>
      </c>
      <c r="AJ39" s="115">
        <f t="shared" si="14"/>
        <v>2.2315812927212053</v>
      </c>
      <c r="AK39" s="115">
        <f t="shared" si="4"/>
        <v>304.6299999999992</v>
      </c>
    </row>
    <row r="40" spans="1:37" ht="48">
      <c r="A40" s="91" t="s">
        <v>37</v>
      </c>
      <c r="B40" s="92">
        <v>4215</v>
      </c>
      <c r="C40" s="92">
        <v>5885.01</v>
      </c>
      <c r="D40" s="90">
        <v>139.62</v>
      </c>
      <c r="E40" s="93">
        <v>6074</v>
      </c>
      <c r="F40" s="93">
        <v>7263.6</v>
      </c>
      <c r="G40" s="90">
        <v>119.59</v>
      </c>
      <c r="H40" s="92">
        <v>1189.5999999999999</v>
      </c>
      <c r="I40" s="90">
        <v>2.34</v>
      </c>
      <c r="J40" s="92">
        <v>1378.59</v>
      </c>
      <c r="K40" s="115">
        <f>VLOOKUP(A40,'Кавал. нал'!$A$6:$B$44,2,0)</f>
        <v>1225</v>
      </c>
      <c r="L40" s="115">
        <f>VLOOKUP(A40,'Кавал. нал'!$A$6:$C$44,3,0)</f>
        <v>1303.05</v>
      </c>
      <c r="M40" s="115">
        <f t="shared" si="5"/>
        <v>106.37142857142857</v>
      </c>
      <c r="N40" s="115">
        <f>VLOOKUP(A40,'Кавал. нал'!$A$6:$F$44,6,0)</f>
        <v>836</v>
      </c>
      <c r="O40" s="115">
        <f>VLOOKUP(A40,'Кавал. нал'!$A$6:$G$44,7,0)</f>
        <v>869.65</v>
      </c>
      <c r="P40" s="115">
        <f t="shared" si="6"/>
        <v>104.02511961722487</v>
      </c>
      <c r="Q40" s="115">
        <f t="shared" si="7"/>
        <v>33.649999999999977</v>
      </c>
      <c r="R40" s="115">
        <f t="shared" si="8"/>
        <v>0.35726275559291937</v>
      </c>
      <c r="S40" s="115">
        <f t="shared" si="9"/>
        <v>-433.4</v>
      </c>
      <c r="T40" s="115">
        <f>VLOOKUP(A40,'Хорол нал'!$A$6:$B$37,2,0)</f>
        <v>4721</v>
      </c>
      <c r="U40" s="115">
        <f>VLOOKUP(A40,'Хорол нал'!$A$6:$C$37,3,0)</f>
        <v>4743.6899999999996</v>
      </c>
      <c r="V40" s="115">
        <f t="shared" si="0"/>
        <v>100.4806185130269</v>
      </c>
      <c r="W40" s="115">
        <f>VLOOKUP(A40,'Хорол нал'!$A$6:$F$37,6,0)</f>
        <v>10196</v>
      </c>
      <c r="X40" s="115">
        <f>VLOOKUP(A40,'Хорол нал'!$A$6:$G$37,7,0)</f>
        <v>11490.62</v>
      </c>
      <c r="Y40" s="115">
        <f t="shared" si="10"/>
        <v>112.69733228717145</v>
      </c>
      <c r="Z40" s="115">
        <f t="shared" si="11"/>
        <v>1294.6200000000008</v>
      </c>
      <c r="AA40" s="115">
        <f t="shared" si="12"/>
        <v>2.795135617211336</v>
      </c>
      <c r="AB40" s="115">
        <f t="shared" si="13"/>
        <v>6746.9300000000012</v>
      </c>
      <c r="AC40" s="115">
        <f>VLOOKUP(A40,'Ольга весь'!$B$6:$C$60,2,0)</f>
        <v>22723.02</v>
      </c>
      <c r="AD40" s="115">
        <f>VLOOKUP(A40,'Ольга весь'!$B$6:$D$60,3,0)</f>
        <v>21772.63</v>
      </c>
      <c r="AE40" s="115">
        <f t="shared" si="1"/>
        <v>95.817501370856519</v>
      </c>
      <c r="AF40" s="115">
        <f>VLOOKUP(A40,'Ольга весь'!$B$6:$F$93,5,0)</f>
        <v>7479.2</v>
      </c>
      <c r="AG40" s="115">
        <f>VLOOKUP(A40,'Ольга весь'!$B$6:$G$93,6,0)</f>
        <v>7451.34</v>
      </c>
      <c r="AH40" s="115">
        <f t="shared" si="2"/>
        <v>99.62750026740828</v>
      </c>
      <c r="AI40" s="115">
        <f t="shared" si="3"/>
        <v>-27.859999999999673</v>
      </c>
      <c r="AJ40" s="115">
        <f t="shared" si="14"/>
        <v>3.5204028771023479</v>
      </c>
      <c r="AK40" s="115">
        <f t="shared" si="4"/>
        <v>-14321.29</v>
      </c>
    </row>
    <row r="41" spans="1:37" ht="144">
      <c r="A41" s="91" t="s">
        <v>38</v>
      </c>
      <c r="B41" s="90">
        <v>265</v>
      </c>
      <c r="C41" s="90">
        <v>265.2</v>
      </c>
      <c r="D41" s="90">
        <v>100.08</v>
      </c>
      <c r="E41" s="94">
        <v>14</v>
      </c>
      <c r="F41" s="90">
        <v>14</v>
      </c>
      <c r="G41" s="90">
        <v>100</v>
      </c>
      <c r="H41" s="90">
        <v>0</v>
      </c>
      <c r="I41" s="90">
        <v>0</v>
      </c>
      <c r="J41" s="90">
        <v>-251.2</v>
      </c>
      <c r="K41" s="115">
        <v>116</v>
      </c>
      <c r="L41" s="115">
        <v>115.87</v>
      </c>
      <c r="M41" s="115">
        <f t="shared" si="5"/>
        <v>99.887931034482762</v>
      </c>
      <c r="N41" s="115">
        <v>120</v>
      </c>
      <c r="O41" s="115">
        <v>127.58</v>
      </c>
      <c r="P41" s="115">
        <f t="shared" si="6"/>
        <v>106.31666666666666</v>
      </c>
      <c r="Q41" s="115">
        <f t="shared" si="7"/>
        <v>7.5799999999999983</v>
      </c>
      <c r="R41" s="115">
        <f t="shared" si="8"/>
        <v>5.2411409599890359E-2</v>
      </c>
      <c r="S41" s="115">
        <f t="shared" si="9"/>
        <v>11.709999999999994</v>
      </c>
      <c r="T41" s="115">
        <v>145</v>
      </c>
      <c r="U41" s="115">
        <v>145</v>
      </c>
      <c r="V41" s="115">
        <f t="shared" si="0"/>
        <v>100</v>
      </c>
      <c r="W41" s="115">
        <v>6</v>
      </c>
      <c r="X41" s="115">
        <v>6.04</v>
      </c>
      <c r="Y41" s="115">
        <f t="shared" si="10"/>
        <v>100.66666666666666</v>
      </c>
      <c r="Z41" s="115">
        <f t="shared" si="11"/>
        <v>4.0000000000000036E-2</v>
      </c>
      <c r="AA41" s="115">
        <f t="shared" si="12"/>
        <v>1.4692522359939209E-3</v>
      </c>
      <c r="AB41" s="115">
        <f t="shared" si="13"/>
        <v>-138.96</v>
      </c>
      <c r="AC41" s="115">
        <v>21732.92</v>
      </c>
      <c r="AD41" s="115">
        <v>20752.919999999998</v>
      </c>
      <c r="AE41" s="115">
        <f t="shared" si="1"/>
        <v>95.490711786543187</v>
      </c>
      <c r="AF41" s="115">
        <v>6799.2</v>
      </c>
      <c r="AG41" s="115">
        <v>6799.2</v>
      </c>
      <c r="AH41" s="115">
        <f t="shared" si="2"/>
        <v>100</v>
      </c>
      <c r="AI41" s="115">
        <f t="shared" si="3"/>
        <v>0</v>
      </c>
      <c r="AJ41" s="115">
        <f t="shared" si="14"/>
        <v>3.2122978205254733</v>
      </c>
      <c r="AK41" s="115">
        <f t="shared" si="4"/>
        <v>-13953.719999999998</v>
      </c>
    </row>
    <row r="42" spans="1:37" ht="48">
      <c r="A42" s="91" t="s">
        <v>39</v>
      </c>
      <c r="B42" s="92">
        <v>3950</v>
      </c>
      <c r="C42" s="92">
        <v>5602.81</v>
      </c>
      <c r="D42" s="90">
        <v>141.84</v>
      </c>
      <c r="E42" s="93">
        <v>5995</v>
      </c>
      <c r="F42" s="92">
        <v>7166.89</v>
      </c>
      <c r="G42" s="90">
        <v>119.55</v>
      </c>
      <c r="H42" s="92">
        <v>1171.8900000000001</v>
      </c>
      <c r="I42" s="90">
        <v>2.31</v>
      </c>
      <c r="J42" s="92">
        <v>1564.08</v>
      </c>
      <c r="K42" s="115">
        <f>VLOOKUP(A42,'Кавал. нал'!$A$6:$B$44,2,0)</f>
        <v>624</v>
      </c>
      <c r="L42" s="115">
        <f>VLOOKUP(A42,'Кавал. нал'!$A$6:$C$44,3,0)</f>
        <v>663.79</v>
      </c>
      <c r="M42" s="115">
        <f t="shared" si="5"/>
        <v>106.37660256410255</v>
      </c>
      <c r="N42" s="115">
        <f>VLOOKUP(A42,'Кавал. нал'!$A$6:$F$44,6,0)</f>
        <v>226</v>
      </c>
      <c r="O42" s="115">
        <f>VLOOKUP(A42,'Кавал. нал'!$A$6:$G$44,7,0)</f>
        <v>300.77999999999997</v>
      </c>
      <c r="P42" s="115">
        <f t="shared" si="6"/>
        <v>133.08849557522123</v>
      </c>
      <c r="Q42" s="115">
        <f t="shared" si="7"/>
        <v>74.779999999999973</v>
      </c>
      <c r="R42" s="115">
        <f t="shared" si="8"/>
        <v>0.12356406787470624</v>
      </c>
      <c r="S42" s="115">
        <f t="shared" si="9"/>
        <v>-363.01</v>
      </c>
      <c r="T42" s="115">
        <f>VLOOKUP(A42,'Хорол нал'!$A$6:$B$37,2,0)</f>
        <v>4576</v>
      </c>
      <c r="U42" s="115">
        <f>VLOOKUP(A42,'Хорол нал'!$A$6:$C$37,3,0)</f>
        <v>4598.6899999999996</v>
      </c>
      <c r="V42" s="115">
        <f t="shared" si="0"/>
        <v>100.49584790209789</v>
      </c>
      <c r="W42" s="115">
        <f>VLOOKUP(A42,'Хорол нал'!$A$6:$F$37,6,0)</f>
        <v>10190</v>
      </c>
      <c r="X42" s="115">
        <f>VLOOKUP(A42,'Хорол нал'!$A$6:$G$37,7,0)</f>
        <v>11484.57</v>
      </c>
      <c r="Y42" s="115">
        <f t="shared" si="10"/>
        <v>112.70431795878311</v>
      </c>
      <c r="Z42" s="115">
        <f t="shared" si="11"/>
        <v>1294.5699999999997</v>
      </c>
      <c r="AA42" s="115">
        <f t="shared" si="12"/>
        <v>2.7936639324385273</v>
      </c>
      <c r="AB42" s="115">
        <f t="shared" si="13"/>
        <v>6885.88</v>
      </c>
      <c r="AC42" s="115">
        <v>990.1</v>
      </c>
      <c r="AD42" s="115">
        <v>1019.71</v>
      </c>
      <c r="AE42" s="115">
        <f t="shared" si="1"/>
        <v>102.990607009393</v>
      </c>
      <c r="AF42" s="115">
        <v>680</v>
      </c>
      <c r="AG42" s="115">
        <v>652.14</v>
      </c>
      <c r="AH42" s="115">
        <f t="shared" si="2"/>
        <v>95.902941176470591</v>
      </c>
      <c r="AI42" s="115">
        <f t="shared" si="3"/>
        <v>-27.860000000000014</v>
      </c>
      <c r="AJ42" s="115">
        <f t="shared" si="14"/>
        <v>0.30810505657687409</v>
      </c>
      <c r="AK42" s="115">
        <f t="shared" si="4"/>
        <v>-367.57000000000005</v>
      </c>
    </row>
    <row r="43" spans="1:37" ht="96">
      <c r="A43" s="91" t="s">
        <v>105</v>
      </c>
      <c r="B43" s="90" t="s">
        <v>31</v>
      </c>
      <c r="C43" s="90">
        <v>17</v>
      </c>
      <c r="D43" s="90"/>
      <c r="E43" s="94">
        <v>65</v>
      </c>
      <c r="F43" s="90">
        <v>82.71</v>
      </c>
      <c r="G43" s="90">
        <v>127.25</v>
      </c>
      <c r="H43" s="90">
        <v>17.71</v>
      </c>
      <c r="I43" s="90">
        <v>0.03</v>
      </c>
      <c r="J43" s="90">
        <v>65.709999999999994</v>
      </c>
      <c r="K43" s="115">
        <v>485</v>
      </c>
      <c r="L43" s="115">
        <v>523.39</v>
      </c>
      <c r="M43" s="115">
        <f t="shared" si="5"/>
        <v>107.91546391752578</v>
      </c>
      <c r="N43" s="115">
        <v>490</v>
      </c>
      <c r="O43" s="115">
        <v>441.29</v>
      </c>
      <c r="P43" s="115">
        <f t="shared" si="6"/>
        <v>90.059183673469391</v>
      </c>
      <c r="Q43" s="115">
        <f t="shared" si="7"/>
        <v>-48.70999999999998</v>
      </c>
      <c r="R43" s="115">
        <f t="shared" si="8"/>
        <v>0.18128727811832279</v>
      </c>
      <c r="S43" s="115">
        <f t="shared" si="9"/>
        <v>-82.099999999999966</v>
      </c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>
        <f t="shared" si="3"/>
        <v>0</v>
      </c>
      <c r="AJ43" s="115">
        <f t="shared" si="14"/>
        <v>0</v>
      </c>
      <c r="AK43" s="115">
        <f t="shared" si="4"/>
        <v>0</v>
      </c>
    </row>
    <row r="44" spans="1:37" ht="24">
      <c r="A44" s="91" t="s">
        <v>208</v>
      </c>
      <c r="B44" s="90"/>
      <c r="C44" s="90"/>
      <c r="D44" s="90"/>
      <c r="E44" s="94"/>
      <c r="F44" s="90"/>
      <c r="G44" s="90"/>
      <c r="H44" s="90"/>
      <c r="I44" s="90"/>
      <c r="J44" s="90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>
        <f>VLOOKUP(A44,'Ольга весь'!$B$6:$C$60,2,0)</f>
        <v>38.130000000000003</v>
      </c>
      <c r="AD44" s="115">
        <f>VLOOKUP(A44,'Ольга весь'!$B$6:$D$60,3,0)</f>
        <v>57.36</v>
      </c>
      <c r="AE44" s="115">
        <f t="shared" si="1"/>
        <v>150.43273013375293</v>
      </c>
      <c r="AF44" s="115">
        <f>VLOOKUP(A44,'Ольга весь'!$B$6:$F$93,5,0)</f>
        <v>50</v>
      </c>
      <c r="AG44" s="115">
        <f>VLOOKUP(A44,'Ольга весь'!$B$6:$G$93,6,0)</f>
        <v>66.37</v>
      </c>
      <c r="AH44" s="115">
        <f t="shared" si="2"/>
        <v>132.74</v>
      </c>
      <c r="AI44" s="115">
        <f t="shared" si="3"/>
        <v>16.370000000000005</v>
      </c>
      <c r="AJ44" s="115">
        <f t="shared" si="14"/>
        <v>3.1356660540692388E-2</v>
      </c>
      <c r="AK44" s="115">
        <f t="shared" si="4"/>
        <v>9.0100000000000051</v>
      </c>
    </row>
    <row r="45" spans="1:37" ht="60">
      <c r="A45" s="91" t="s">
        <v>209</v>
      </c>
      <c r="B45" s="90"/>
      <c r="C45" s="90"/>
      <c r="D45" s="90"/>
      <c r="E45" s="94"/>
      <c r="F45" s="90"/>
      <c r="G45" s="90"/>
      <c r="H45" s="90"/>
      <c r="I45" s="90"/>
      <c r="J45" s="90"/>
      <c r="K45" s="115"/>
      <c r="L45" s="115"/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>
        <f>VLOOKUP(A45,'Ольга весь'!$B$6:$C$60,2,0)</f>
        <v>38.130000000000003</v>
      </c>
      <c r="AD45" s="115">
        <f>VLOOKUP(A45,'Ольга весь'!$B$6:$D$60,3,0)</f>
        <v>57.36</v>
      </c>
      <c r="AE45" s="115">
        <f t="shared" si="1"/>
        <v>150.43273013375293</v>
      </c>
      <c r="AF45" s="115">
        <f>VLOOKUP(A45,'Ольга весь'!$B$6:$F$93,5,0)</f>
        <v>50</v>
      </c>
      <c r="AG45" s="115">
        <f>VLOOKUP(A45,'Ольга весь'!$B$6:$G$93,6,0)</f>
        <v>66.37</v>
      </c>
      <c r="AH45" s="115">
        <f t="shared" si="2"/>
        <v>132.74</v>
      </c>
      <c r="AI45" s="115">
        <f t="shared" si="3"/>
        <v>16.370000000000005</v>
      </c>
      <c r="AJ45" s="115">
        <f t="shared" si="14"/>
        <v>3.1356660540692388E-2</v>
      </c>
      <c r="AK45" s="115">
        <f t="shared" si="4"/>
        <v>9.0100000000000051</v>
      </c>
    </row>
    <row r="46" spans="1:37" ht="24">
      <c r="A46" s="91" t="s">
        <v>40</v>
      </c>
      <c r="B46" s="90">
        <v>910</v>
      </c>
      <c r="C46" s="92">
        <v>1063.6099999999999</v>
      </c>
      <c r="D46" s="90">
        <v>116.88</v>
      </c>
      <c r="E46" s="93">
        <v>1291</v>
      </c>
      <c r="F46" s="92">
        <v>1817.36</v>
      </c>
      <c r="G46" s="90">
        <v>140.77000000000001</v>
      </c>
      <c r="H46" s="90">
        <v>526.36</v>
      </c>
      <c r="I46" s="90">
        <v>0.59</v>
      </c>
      <c r="J46" s="90">
        <v>753.75</v>
      </c>
      <c r="K46" s="115">
        <f>VLOOKUP(A46,'Кавал. нал'!$A$6:$B$44,2,0)</f>
        <v>1800</v>
      </c>
      <c r="L46" s="115">
        <f>VLOOKUP(A46,'Кавал. нал'!$A$6:$C$44,3,0)</f>
        <v>1747.77</v>
      </c>
      <c r="M46" s="115">
        <f t="shared" si="5"/>
        <v>97.098333333333329</v>
      </c>
      <c r="N46" s="115">
        <f>VLOOKUP(A46,'Кавал. нал'!$A$6:$F$44,6,0)</f>
        <v>4050</v>
      </c>
      <c r="O46" s="115">
        <f>VLOOKUP(A46,'Кавал. нал'!$A$6:$G$44,7,0)</f>
        <v>4272.22</v>
      </c>
      <c r="P46" s="115">
        <f t="shared" si="6"/>
        <v>105.48691358024691</v>
      </c>
      <c r="Q46" s="115">
        <f t="shared" si="7"/>
        <v>222.22000000000025</v>
      </c>
      <c r="R46" s="115">
        <f t="shared" si="8"/>
        <v>1.7550797328801035</v>
      </c>
      <c r="S46" s="115">
        <f t="shared" si="9"/>
        <v>2524.4500000000003</v>
      </c>
      <c r="T46" s="115">
        <f>VLOOKUP(A46,'Хорол нал'!$A$6:$B$37,2,0)</f>
        <v>1500</v>
      </c>
      <c r="U46" s="115">
        <f>VLOOKUP(A46,'Хорол нал'!$A$6:$C$37,3,0)</f>
        <v>1552.98</v>
      </c>
      <c r="V46" s="115">
        <f t="shared" si="0"/>
        <v>103.532</v>
      </c>
      <c r="W46" s="115">
        <f>VLOOKUP(A46,'Хорол нал'!$A$6:$F$37,6,0)</f>
        <v>996</v>
      </c>
      <c r="X46" s="115">
        <f>VLOOKUP(A46,'Хорол нал'!$A$6:$G$37,7,0)</f>
        <v>1683.77</v>
      </c>
      <c r="Y46" s="115">
        <f t="shared" si="10"/>
        <v>169.05321285140562</v>
      </c>
      <c r="Z46" s="115">
        <f t="shared" si="11"/>
        <v>687.77</v>
      </c>
      <c r="AA46" s="115">
        <f t="shared" si="12"/>
        <v>0.40958325122508016</v>
      </c>
      <c r="AB46" s="115">
        <f t="shared" si="13"/>
        <v>130.78999999999996</v>
      </c>
      <c r="AC46" s="115">
        <f>VLOOKUP(A46,'Ольга весь'!$B$6:$C$60,2,0)</f>
        <v>6520</v>
      </c>
      <c r="AD46" s="115">
        <f>VLOOKUP(A46,'Ольга весь'!$B$6:$D$60,3,0)</f>
        <v>8331.2099999999991</v>
      </c>
      <c r="AE46" s="115">
        <f t="shared" si="1"/>
        <v>127.77929447852759</v>
      </c>
      <c r="AF46" s="115">
        <f>VLOOKUP(A46,'Ольга весь'!$B$6:$F$93,5,0)</f>
        <v>2140</v>
      </c>
      <c r="AG46" s="115">
        <f>VLOOKUP(A46,'Ольга весь'!$B$6:$G$93,6,0)</f>
        <v>2134.48</v>
      </c>
      <c r="AH46" s="115">
        <f t="shared" si="2"/>
        <v>99.742056074766367</v>
      </c>
      <c r="AI46" s="115">
        <f t="shared" si="3"/>
        <v>-5.5199999999999818</v>
      </c>
      <c r="AJ46" s="115">
        <f t="shared" si="14"/>
        <v>1.0084400299969427</v>
      </c>
      <c r="AK46" s="115">
        <f t="shared" si="4"/>
        <v>-6196.73</v>
      </c>
    </row>
    <row r="47" spans="1:37" ht="24">
      <c r="A47" s="100" t="s">
        <v>64</v>
      </c>
      <c r="B47" s="100"/>
      <c r="C47" s="101"/>
      <c r="D47" s="101"/>
      <c r="E47" s="102">
        <v>0</v>
      </c>
      <c r="F47" s="102">
        <v>14.85</v>
      </c>
      <c r="G47" s="90"/>
      <c r="H47" s="90">
        <v>14.85</v>
      </c>
      <c r="I47" s="90">
        <v>0</v>
      </c>
      <c r="J47" s="90">
        <v>14.85</v>
      </c>
      <c r="K47" s="115">
        <f>VLOOKUP(A47,'Кавал. нал'!$A$6:$B$44,2,0)</f>
        <v>819</v>
      </c>
      <c r="L47" s="115">
        <f>VLOOKUP(A47,'Кавал. нал'!$A$6:$C$44,3,0)</f>
        <v>857.75</v>
      </c>
      <c r="M47" s="115">
        <f t="shared" si="5"/>
        <v>104.73137973137973</v>
      </c>
      <c r="N47" s="115">
        <f>VLOOKUP(A47,'Кавал. нал'!$A$6:$F$44,6,0)</f>
        <v>200</v>
      </c>
      <c r="O47" s="115">
        <f>VLOOKUP(A47,'Кавал. нал'!$A$6:$G$44,7,0)</f>
        <v>214.71</v>
      </c>
      <c r="P47" s="115">
        <f t="shared" si="6"/>
        <v>107.355</v>
      </c>
      <c r="Q47" s="115">
        <f t="shared" si="7"/>
        <v>14.710000000000008</v>
      </c>
      <c r="R47" s="115">
        <f t="shared" si="8"/>
        <v>8.8205469158116168E-2</v>
      </c>
      <c r="S47" s="115">
        <f t="shared" si="9"/>
        <v>-643.04</v>
      </c>
      <c r="T47" s="115">
        <f>VLOOKUP(A47,'Хорол нал'!$A$6:$B$37,2,0)</f>
        <v>0</v>
      </c>
      <c r="U47" s="115">
        <f>VLOOKUP(A47,'Хорол нал'!$A$6:$C$37,3,0)</f>
        <v>0.15</v>
      </c>
      <c r="V47" s="115"/>
      <c r="W47" s="115">
        <f>VLOOKUP(A47,'Хорол нал'!$A$6:$F$37,6,0)</f>
        <v>0</v>
      </c>
      <c r="X47" s="115">
        <f>VLOOKUP(A47,'Хорол нал'!$A$6:$G$37,7,0)</f>
        <v>7.0000000000000007E-2</v>
      </c>
      <c r="Y47" s="115"/>
      <c r="Z47" s="115">
        <f t="shared" si="11"/>
        <v>7.0000000000000007E-2</v>
      </c>
      <c r="AA47" s="115">
        <f t="shared" si="12"/>
        <v>1.7027757701916304E-5</v>
      </c>
      <c r="AB47" s="115">
        <f t="shared" si="13"/>
        <v>-7.9999999999999988E-2</v>
      </c>
      <c r="AC47" s="115">
        <f>VLOOKUP(A47,'Ольга весь'!$B$6:$C$60,2,0)</f>
        <v>419</v>
      </c>
      <c r="AD47" s="115">
        <f>VLOOKUP(A47,'Ольга весь'!$B$6:$D$60,3,0)</f>
        <v>845.62</v>
      </c>
      <c r="AE47" s="115">
        <f t="shared" si="1"/>
        <v>201.81861575178996</v>
      </c>
      <c r="AF47" s="115">
        <f>VLOOKUP(A47,'Ольга весь'!$B$6:$F$93,5,0)</f>
        <v>50</v>
      </c>
      <c r="AG47" s="115">
        <f>VLOOKUP(A47,'Ольга весь'!$B$6:$G$93,6,0)</f>
        <v>45.97</v>
      </c>
      <c r="AH47" s="115">
        <f t="shared" si="2"/>
        <v>91.94</v>
      </c>
      <c r="AI47" s="115">
        <f t="shared" si="3"/>
        <v>-4.0300000000000011</v>
      </c>
      <c r="AJ47" s="115">
        <f t="shared" si="14"/>
        <v>2.1718633193545715E-2</v>
      </c>
      <c r="AK47" s="115">
        <f t="shared" si="4"/>
        <v>-799.65</v>
      </c>
    </row>
    <row r="48" spans="1:37">
      <c r="A48" s="100" t="s">
        <v>106</v>
      </c>
      <c r="B48" s="100"/>
      <c r="C48" s="101"/>
      <c r="D48" s="101"/>
      <c r="E48" s="102" t="s">
        <v>20</v>
      </c>
      <c r="F48" s="102">
        <v>14.85</v>
      </c>
      <c r="G48" s="90"/>
      <c r="H48" s="90">
        <v>14.85</v>
      </c>
      <c r="I48" s="90">
        <v>0</v>
      </c>
      <c r="J48" s="90">
        <v>14.85</v>
      </c>
      <c r="K48" s="116"/>
      <c r="L48" s="117"/>
      <c r="M48" s="115"/>
      <c r="N48" s="116"/>
      <c r="O48" s="117"/>
      <c r="P48" s="115"/>
      <c r="Q48" s="115"/>
      <c r="R48" s="115"/>
      <c r="S48" s="115"/>
      <c r="T48" s="115">
        <f>VLOOKUP(A48,'Хорол нал'!$A$6:$B$37,2,0)</f>
        <v>0</v>
      </c>
      <c r="U48" s="118">
        <f>VLOOKUP(A48,'Хорол нал'!$A$6:$C$37,3,0)</f>
        <v>0.15</v>
      </c>
      <c r="V48" s="117"/>
      <c r="W48" s="115">
        <f>VLOOKUP(A48,'Хорол нал'!$A$6:$F$37,6,0)</f>
        <v>0</v>
      </c>
      <c r="X48" s="118" t="str">
        <f>VLOOKUP(A48,'Хорол нал'!$A$6:$G$37,7,0)</f>
        <v> 0,07</v>
      </c>
      <c r="Y48" s="117"/>
      <c r="Z48" s="115">
        <v>7.0000000000000007E-2</v>
      </c>
      <c r="AA48" s="115">
        <v>0</v>
      </c>
      <c r="AB48" s="115">
        <v>-0.8</v>
      </c>
      <c r="AC48" s="115"/>
      <c r="AD48" s="118"/>
      <c r="AE48" s="118"/>
      <c r="AF48" s="118"/>
      <c r="AG48" s="118"/>
      <c r="AH48" s="118"/>
      <c r="AI48" s="118">
        <f t="shared" si="3"/>
        <v>0</v>
      </c>
      <c r="AJ48" s="118">
        <f t="shared" si="14"/>
        <v>0</v>
      </c>
      <c r="AK48" s="118">
        <f t="shared" si="4"/>
        <v>0</v>
      </c>
    </row>
    <row r="49" spans="1:37" ht="36">
      <c r="A49" s="91" t="s">
        <v>65</v>
      </c>
      <c r="B49" s="96"/>
      <c r="C49" s="96"/>
      <c r="D49" s="96"/>
      <c r="E49" s="96"/>
      <c r="F49" s="96"/>
      <c r="G49" s="96"/>
      <c r="H49" s="96"/>
      <c r="I49" s="96"/>
      <c r="J49" s="103"/>
      <c r="K49" s="115">
        <f>VLOOKUP(A49,'Кавал. нал'!$A$6:$B$44,2,0)</f>
        <v>0</v>
      </c>
      <c r="L49" s="118">
        <f>VLOOKUP(A49,'Кавал. нал'!$A$6:$C$44,3,0)</f>
        <v>-0.12</v>
      </c>
      <c r="M49" s="115"/>
      <c r="N49" s="115"/>
      <c r="O49" s="118"/>
      <c r="P49" s="115"/>
      <c r="Q49" s="115"/>
      <c r="R49" s="115"/>
      <c r="S49" s="115">
        <f t="shared" si="9"/>
        <v>0.12</v>
      </c>
      <c r="T49" s="115"/>
      <c r="U49" s="118"/>
      <c r="V49" s="118"/>
      <c r="W49" s="115"/>
      <c r="X49" s="118"/>
      <c r="Y49" s="118"/>
      <c r="Z49" s="118"/>
      <c r="AA49" s="118">
        <f t="shared" si="12"/>
        <v>0</v>
      </c>
      <c r="AB49" s="118">
        <f t="shared" si="13"/>
        <v>0</v>
      </c>
      <c r="AC49" s="115"/>
      <c r="AD49" s="118"/>
      <c r="AE49" s="118"/>
      <c r="AF49" s="118"/>
      <c r="AG49" s="118"/>
      <c r="AH49" s="118"/>
      <c r="AI49" s="118">
        <f t="shared" si="3"/>
        <v>0</v>
      </c>
      <c r="AJ49" s="118">
        <f t="shared" si="14"/>
        <v>0</v>
      </c>
      <c r="AK49" s="118">
        <f t="shared" si="4"/>
        <v>0</v>
      </c>
    </row>
    <row r="50" spans="1:37" ht="36">
      <c r="A50" s="91" t="s">
        <v>66</v>
      </c>
      <c r="B50" s="96"/>
      <c r="C50" s="96"/>
      <c r="D50" s="96"/>
      <c r="E50" s="96"/>
      <c r="F50" s="96"/>
      <c r="G50" s="96"/>
      <c r="H50" s="96"/>
      <c r="I50" s="96"/>
      <c r="J50" s="103"/>
      <c r="K50" s="115">
        <f>VLOOKUP(A50,'Кавал. нал'!$A$6:$B$44,2,0)</f>
        <v>819</v>
      </c>
      <c r="L50" s="118">
        <f>VLOOKUP(A50,'Кавал. нал'!$A$6:$C$44,3,0)</f>
        <v>857.87</v>
      </c>
      <c r="M50" s="115">
        <f t="shared" si="5"/>
        <v>104.74603174603175</v>
      </c>
      <c r="N50" s="115">
        <f>VLOOKUP(A50,'Кавал. нал'!$A$6:$F$44,6,0)</f>
        <v>200</v>
      </c>
      <c r="O50" s="118">
        <f>VLOOKUP(A50,'Кавал. нал'!$A$6:$G$44,7,0)</f>
        <v>214.71</v>
      </c>
      <c r="P50" s="115">
        <f t="shared" si="6"/>
        <v>107.355</v>
      </c>
      <c r="Q50" s="115">
        <f t="shared" si="7"/>
        <v>14.710000000000008</v>
      </c>
      <c r="R50" s="115">
        <f t="shared" si="8"/>
        <v>8.8205469158116168E-2</v>
      </c>
      <c r="S50" s="115">
        <f t="shared" si="9"/>
        <v>-643.16</v>
      </c>
      <c r="T50" s="115"/>
      <c r="U50" s="118"/>
      <c r="V50" s="118"/>
      <c r="W50" s="115"/>
      <c r="X50" s="118"/>
      <c r="Y50" s="118"/>
      <c r="Z50" s="118"/>
      <c r="AA50" s="118">
        <f t="shared" si="12"/>
        <v>0</v>
      </c>
      <c r="AB50" s="118">
        <f t="shared" si="13"/>
        <v>0</v>
      </c>
      <c r="AC50" s="115">
        <v>419</v>
      </c>
      <c r="AD50" s="118">
        <v>845.62</v>
      </c>
      <c r="AE50" s="118">
        <f t="shared" si="1"/>
        <v>201.81861575178996</v>
      </c>
      <c r="AF50" s="118">
        <v>50</v>
      </c>
      <c r="AG50" s="118">
        <v>45.97</v>
      </c>
      <c r="AH50" s="118">
        <f t="shared" si="2"/>
        <v>91.94</v>
      </c>
      <c r="AI50" s="118">
        <f t="shared" si="3"/>
        <v>-4.0300000000000011</v>
      </c>
      <c r="AJ50" s="118">
        <f t="shared" si="14"/>
        <v>2.1718633193545715E-2</v>
      </c>
      <c r="AK50" s="118">
        <f t="shared" si="4"/>
        <v>-799.65</v>
      </c>
    </row>
  </sheetData>
  <mergeCells count="42">
    <mergeCell ref="B4:J4"/>
    <mergeCell ref="A4:A7"/>
    <mergeCell ref="K4:S4"/>
    <mergeCell ref="K5:M5"/>
    <mergeCell ref="N5:R5"/>
    <mergeCell ref="S5:S7"/>
    <mergeCell ref="K6:K7"/>
    <mergeCell ref="L6:M6"/>
    <mergeCell ref="B5:D5"/>
    <mergeCell ref="E5:I5"/>
    <mergeCell ref="J5:J7"/>
    <mergeCell ref="B6:B7"/>
    <mergeCell ref="C6:D6"/>
    <mergeCell ref="E6:E7"/>
    <mergeCell ref="F6:G6"/>
    <mergeCell ref="N6:N7"/>
    <mergeCell ref="O6:P6"/>
    <mergeCell ref="Q6:Q7"/>
    <mergeCell ref="R6:R7"/>
    <mergeCell ref="H6:H7"/>
    <mergeCell ref="I6:I7"/>
    <mergeCell ref="T4:AB4"/>
    <mergeCell ref="T5:V5"/>
    <mergeCell ref="W5:AA5"/>
    <mergeCell ref="AB5:AB7"/>
    <mergeCell ref="T6:T7"/>
    <mergeCell ref="U6:V6"/>
    <mergeCell ref="W6:W7"/>
    <mergeCell ref="X6:Y6"/>
    <mergeCell ref="Z6:Z7"/>
    <mergeCell ref="AA6:AA7"/>
    <mergeCell ref="AH1:AK1"/>
    <mergeCell ref="AC4:AK4"/>
    <mergeCell ref="AC5:AE5"/>
    <mergeCell ref="AF5:AJ5"/>
    <mergeCell ref="AK5:AK7"/>
    <mergeCell ref="AC6:AC7"/>
    <mergeCell ref="AD6:AE6"/>
    <mergeCell ref="AF6:AF7"/>
    <mergeCell ref="AG6:AH6"/>
    <mergeCell ref="AI6:AI7"/>
    <mergeCell ref="AJ6:AJ7"/>
  </mergeCells>
  <pageMargins left="0.23622047244094491" right="0.23622047244094491" top="0.55118110236220474" bottom="0.55118110236220474" header="0.31496062992125984" footer="0.31496062992125984"/>
  <pageSetup paperSize="8" scale="5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4"/>
  <sheetViews>
    <sheetView workbookViewId="0">
      <selection activeCell="H6" sqref="H6"/>
    </sheetView>
  </sheetViews>
  <sheetFormatPr defaultRowHeight="14.25"/>
  <cols>
    <col min="1" max="1" width="34.625" customWidth="1"/>
  </cols>
  <sheetData>
    <row r="2" spans="1:11">
      <c r="A2" s="22"/>
      <c r="B2" s="132"/>
      <c r="C2" s="132"/>
      <c r="D2" s="132"/>
      <c r="E2" s="132"/>
      <c r="F2" s="137" t="s">
        <v>51</v>
      </c>
      <c r="G2" s="137"/>
      <c r="H2" s="137"/>
      <c r="I2" s="137"/>
      <c r="J2" s="137"/>
      <c r="K2" s="137"/>
    </row>
    <row r="3" spans="1:11">
      <c r="A3" s="134" t="s">
        <v>0</v>
      </c>
      <c r="B3" s="138" t="s">
        <v>1</v>
      </c>
      <c r="C3" s="138"/>
      <c r="D3" s="138"/>
      <c r="E3" s="138"/>
      <c r="F3" s="138" t="s">
        <v>2</v>
      </c>
      <c r="G3" s="138"/>
      <c r="H3" s="138"/>
      <c r="I3" s="138"/>
      <c r="J3" s="138"/>
      <c r="K3" s="132" t="s">
        <v>3</v>
      </c>
    </row>
    <row r="4" spans="1:11">
      <c r="A4" s="134"/>
      <c r="B4" s="134" t="s">
        <v>52</v>
      </c>
      <c r="C4" s="134" t="s">
        <v>5</v>
      </c>
      <c r="D4" s="134"/>
      <c r="E4" s="134" t="s">
        <v>53</v>
      </c>
      <c r="F4" s="134" t="s">
        <v>54</v>
      </c>
      <c r="G4" s="134" t="s">
        <v>5</v>
      </c>
      <c r="H4" s="134"/>
      <c r="I4" s="134" t="s">
        <v>53</v>
      </c>
      <c r="J4" s="134" t="s">
        <v>7</v>
      </c>
      <c r="K4" s="132"/>
    </row>
    <row r="5" spans="1:11">
      <c r="A5" s="134"/>
      <c r="B5" s="134"/>
      <c r="C5" s="22" t="s">
        <v>8</v>
      </c>
      <c r="D5" s="22" t="s">
        <v>9</v>
      </c>
      <c r="E5" s="134"/>
      <c r="F5" s="134"/>
      <c r="G5" s="22" t="s">
        <v>8</v>
      </c>
      <c r="H5" s="22" t="s">
        <v>9</v>
      </c>
      <c r="I5" s="134"/>
      <c r="J5" s="134"/>
      <c r="K5" s="132"/>
    </row>
    <row r="6" spans="1:11">
      <c r="A6" s="23" t="s">
        <v>10</v>
      </c>
      <c r="B6" s="24">
        <v>343159</v>
      </c>
      <c r="C6" s="24">
        <v>364633.11</v>
      </c>
      <c r="D6" s="25">
        <v>106.26</v>
      </c>
      <c r="E6" s="24">
        <v>21474.11</v>
      </c>
      <c r="F6" s="49">
        <v>231267</v>
      </c>
      <c r="G6" s="24">
        <v>243420.28</v>
      </c>
      <c r="H6" s="25">
        <v>105.26</v>
      </c>
      <c r="I6" s="24">
        <v>12153.28</v>
      </c>
      <c r="J6" s="25">
        <v>100</v>
      </c>
      <c r="K6" s="26">
        <v>-121212.83</v>
      </c>
    </row>
    <row r="7" spans="1:11">
      <c r="A7" s="23" t="s">
        <v>11</v>
      </c>
      <c r="B7" s="24">
        <v>325061</v>
      </c>
      <c r="C7" s="24">
        <v>346638.12</v>
      </c>
      <c r="D7" s="25">
        <v>106.64</v>
      </c>
      <c r="E7" s="24">
        <v>21577.119999999999</v>
      </c>
      <c r="F7" s="24">
        <v>211800</v>
      </c>
      <c r="G7" s="24">
        <v>224818.14</v>
      </c>
      <c r="H7" s="25">
        <v>106.15</v>
      </c>
      <c r="I7" s="24">
        <v>13018.14</v>
      </c>
      <c r="J7" s="25">
        <v>92.36</v>
      </c>
      <c r="K7" s="26">
        <v>-121819.98</v>
      </c>
    </row>
    <row r="8" spans="1:11">
      <c r="A8" s="27" t="s">
        <v>12</v>
      </c>
      <c r="B8" s="28">
        <v>252775</v>
      </c>
      <c r="C8" s="28">
        <v>269413.46000000002</v>
      </c>
      <c r="D8" s="22">
        <v>106.58</v>
      </c>
      <c r="E8" s="28">
        <v>16638.46</v>
      </c>
      <c r="F8" s="29">
        <v>174239</v>
      </c>
      <c r="G8" s="28">
        <v>185292.23</v>
      </c>
      <c r="H8" s="22">
        <v>106.34</v>
      </c>
      <c r="I8" s="28">
        <v>11053.23</v>
      </c>
      <c r="J8" s="22">
        <v>76.12</v>
      </c>
      <c r="K8" s="30">
        <v>-84121.23</v>
      </c>
    </row>
    <row r="9" spans="1:11">
      <c r="A9" s="27" t="s">
        <v>13</v>
      </c>
      <c r="B9" s="28">
        <v>252775</v>
      </c>
      <c r="C9" s="28">
        <v>269413.46000000002</v>
      </c>
      <c r="D9" s="22">
        <v>106.58</v>
      </c>
      <c r="E9" s="28">
        <v>16638.46</v>
      </c>
      <c r="F9" s="29">
        <v>174239</v>
      </c>
      <c r="G9" s="28">
        <v>185292.23</v>
      </c>
      <c r="H9" s="22">
        <v>106.34</v>
      </c>
      <c r="I9" s="28">
        <v>11053.23</v>
      </c>
      <c r="J9" s="22">
        <v>76.12</v>
      </c>
      <c r="K9" s="30">
        <v>-84121.23</v>
      </c>
    </row>
    <row r="10" spans="1:11" ht="29.25">
      <c r="A10" s="27" t="s">
        <v>14</v>
      </c>
      <c r="B10" s="28">
        <v>16500</v>
      </c>
      <c r="C10" s="28">
        <v>16970.919999999998</v>
      </c>
      <c r="D10" s="22">
        <v>102.85</v>
      </c>
      <c r="E10" s="22">
        <v>470.92</v>
      </c>
      <c r="F10" s="29">
        <v>18559</v>
      </c>
      <c r="G10" s="28">
        <v>19039.71</v>
      </c>
      <c r="H10" s="22">
        <v>102.59</v>
      </c>
      <c r="I10" s="22">
        <v>480.71</v>
      </c>
      <c r="J10" s="22">
        <v>7.82</v>
      </c>
      <c r="K10" s="30">
        <v>2068.79</v>
      </c>
    </row>
    <row r="11" spans="1:11" ht="19.5">
      <c r="A11" s="27" t="s">
        <v>15</v>
      </c>
      <c r="B11" s="28">
        <v>16500</v>
      </c>
      <c r="C11" s="28">
        <v>16970.919999999998</v>
      </c>
      <c r="D11" s="22">
        <v>102.85</v>
      </c>
      <c r="E11" s="22">
        <v>470.92</v>
      </c>
      <c r="F11" s="29">
        <v>18559</v>
      </c>
      <c r="G11" s="28">
        <v>19039.71</v>
      </c>
      <c r="H11" s="22">
        <v>102.59</v>
      </c>
      <c r="I11" s="22">
        <v>480.71</v>
      </c>
      <c r="J11" s="22">
        <v>7.82</v>
      </c>
      <c r="K11" s="30">
        <v>2068.79</v>
      </c>
    </row>
    <row r="12" spans="1:11">
      <c r="A12" s="27" t="s">
        <v>16</v>
      </c>
      <c r="B12" s="28">
        <v>40706</v>
      </c>
      <c r="C12" s="28">
        <v>45675.4</v>
      </c>
      <c r="D12" s="22">
        <v>112.21</v>
      </c>
      <c r="E12" s="28">
        <v>4969.3999999999996</v>
      </c>
      <c r="F12" s="29">
        <v>5512</v>
      </c>
      <c r="G12" s="28">
        <v>5188.47</v>
      </c>
      <c r="H12" s="22">
        <v>94.13</v>
      </c>
      <c r="I12" s="22">
        <v>-323.52999999999997</v>
      </c>
      <c r="J12" s="22">
        <v>2.13</v>
      </c>
      <c r="K12" s="30">
        <v>-40486.93</v>
      </c>
    </row>
    <row r="13" spans="1:11">
      <c r="A13" s="27" t="s">
        <v>17</v>
      </c>
      <c r="B13" s="28">
        <v>33500</v>
      </c>
      <c r="C13" s="28">
        <v>36669.800000000003</v>
      </c>
      <c r="D13" s="22">
        <v>109.46</v>
      </c>
      <c r="E13" s="28">
        <v>3169.8</v>
      </c>
      <c r="F13" s="57">
        <v>2000</v>
      </c>
      <c r="G13" s="28">
        <v>2084.7399999999998</v>
      </c>
      <c r="H13" s="22">
        <v>104.24</v>
      </c>
      <c r="I13" s="22">
        <v>84.74</v>
      </c>
      <c r="J13" s="22">
        <v>0.86</v>
      </c>
      <c r="K13" s="30">
        <v>-34585.06</v>
      </c>
    </row>
    <row r="14" spans="1:11" ht="19.5">
      <c r="A14" s="27" t="s">
        <v>55</v>
      </c>
      <c r="B14" s="22">
        <v>0</v>
      </c>
      <c r="C14" s="22">
        <v>-122.42</v>
      </c>
      <c r="D14" s="22"/>
      <c r="E14" s="22">
        <v>-122.42</v>
      </c>
      <c r="F14" s="55">
        <v>0</v>
      </c>
      <c r="G14" s="22">
        <v>-149.34</v>
      </c>
      <c r="H14" s="22"/>
      <c r="I14" s="22">
        <v>-149.34</v>
      </c>
      <c r="J14" s="22">
        <v>-0.06</v>
      </c>
      <c r="K14" s="32">
        <v>-26.92</v>
      </c>
    </row>
    <row r="15" spans="1:11">
      <c r="A15" s="27" t="s">
        <v>18</v>
      </c>
      <c r="B15" s="22">
        <v>6</v>
      </c>
      <c r="C15" s="22">
        <v>3.62</v>
      </c>
      <c r="D15" s="22">
        <v>60.33</v>
      </c>
      <c r="E15" s="22">
        <v>-2.38</v>
      </c>
      <c r="F15" s="55">
        <v>12</v>
      </c>
      <c r="G15" s="22">
        <v>13.42</v>
      </c>
      <c r="H15" s="22">
        <v>111.83</v>
      </c>
      <c r="I15" s="22">
        <v>1.42</v>
      </c>
      <c r="J15" s="22">
        <v>0.01</v>
      </c>
      <c r="K15" s="32">
        <v>9.8000000000000007</v>
      </c>
    </row>
    <row r="16" spans="1:11" ht="19.5">
      <c r="A16" s="27" t="s">
        <v>19</v>
      </c>
      <c r="B16" s="28">
        <v>7200</v>
      </c>
      <c r="C16" s="28">
        <v>9124.4</v>
      </c>
      <c r="D16" s="22">
        <v>126.73</v>
      </c>
      <c r="E16" s="28">
        <v>1924.4</v>
      </c>
      <c r="F16" s="57">
        <v>3500</v>
      </c>
      <c r="G16" s="28">
        <v>3239.65</v>
      </c>
      <c r="H16" s="22">
        <v>92.56</v>
      </c>
      <c r="I16" s="22">
        <v>-260.35000000000002</v>
      </c>
      <c r="J16" s="22">
        <v>1.33</v>
      </c>
      <c r="K16" s="30">
        <v>-5884.75</v>
      </c>
    </row>
    <row r="17" spans="1:11">
      <c r="A17" s="27" t="s">
        <v>21</v>
      </c>
      <c r="B17" s="28">
        <v>11280</v>
      </c>
      <c r="C17" s="28">
        <v>10672.6</v>
      </c>
      <c r="D17" s="22">
        <v>94.62</v>
      </c>
      <c r="E17" s="22">
        <v>-607.4</v>
      </c>
      <c r="F17" s="29">
        <v>10490</v>
      </c>
      <c r="G17" s="28">
        <v>12352.08</v>
      </c>
      <c r="H17" s="22">
        <v>117.75</v>
      </c>
      <c r="I17" s="28">
        <v>1862.08</v>
      </c>
      <c r="J17" s="22">
        <v>5.07</v>
      </c>
      <c r="K17" s="30">
        <v>1679.48</v>
      </c>
    </row>
    <row r="18" spans="1:11">
      <c r="A18" s="27" t="s">
        <v>22</v>
      </c>
      <c r="B18" s="28">
        <v>4023</v>
      </c>
      <c r="C18" s="28">
        <v>4142.95</v>
      </c>
      <c r="D18" s="22">
        <v>102.98</v>
      </c>
      <c r="E18" s="22">
        <v>119.95</v>
      </c>
      <c r="F18" s="29">
        <v>4500</v>
      </c>
      <c r="G18" s="28">
        <v>5030.87</v>
      </c>
      <c r="H18" s="22">
        <v>111.8</v>
      </c>
      <c r="I18" s="22">
        <v>530.87</v>
      </c>
      <c r="J18" s="22">
        <v>2.0699999999999998</v>
      </c>
      <c r="K18" s="32">
        <v>887.92</v>
      </c>
    </row>
    <row r="19" spans="1:11">
      <c r="A19" s="27" t="s">
        <v>23</v>
      </c>
      <c r="B19" s="28">
        <v>7257</v>
      </c>
      <c r="C19" s="28">
        <v>6529.65</v>
      </c>
      <c r="D19" s="22">
        <v>89.98</v>
      </c>
      <c r="E19" s="22">
        <v>-727.35</v>
      </c>
      <c r="F19" s="29">
        <v>5990</v>
      </c>
      <c r="G19" s="28">
        <v>7321.21</v>
      </c>
      <c r="H19" s="22">
        <v>122.22</v>
      </c>
      <c r="I19" s="28">
        <v>1331.21</v>
      </c>
      <c r="J19" s="22">
        <v>3.01</v>
      </c>
      <c r="K19" s="32">
        <v>791.56</v>
      </c>
    </row>
    <row r="20" spans="1:11">
      <c r="A20" s="27" t="s">
        <v>24</v>
      </c>
      <c r="B20" s="28">
        <v>3800</v>
      </c>
      <c r="C20" s="28">
        <v>3905.99</v>
      </c>
      <c r="D20" s="22">
        <v>102.79</v>
      </c>
      <c r="E20" s="22">
        <v>105.99</v>
      </c>
      <c r="F20" s="29">
        <v>3000</v>
      </c>
      <c r="G20" s="28">
        <v>2945.63</v>
      </c>
      <c r="H20" s="22">
        <v>98.19</v>
      </c>
      <c r="I20" s="22">
        <v>-54.37</v>
      </c>
      <c r="J20" s="22">
        <v>1.21</v>
      </c>
      <c r="K20" s="32">
        <v>-960.36</v>
      </c>
    </row>
    <row r="21" spans="1:11" ht="19.5">
      <c r="A21" s="27" t="s">
        <v>25</v>
      </c>
      <c r="B21" s="28">
        <v>3795</v>
      </c>
      <c r="C21" s="28">
        <v>3900.99</v>
      </c>
      <c r="D21" s="22">
        <v>102.79</v>
      </c>
      <c r="E21" s="22">
        <v>105.99</v>
      </c>
      <c r="F21" s="29">
        <v>3000</v>
      </c>
      <c r="G21" s="28">
        <v>2945.63</v>
      </c>
      <c r="H21" s="22">
        <v>98.19</v>
      </c>
      <c r="I21" s="22">
        <v>-54.37</v>
      </c>
      <c r="J21" s="22">
        <v>1.21</v>
      </c>
      <c r="K21" s="32">
        <v>-955.36</v>
      </c>
    </row>
    <row r="22" spans="1:11" ht="19.5">
      <c r="A22" s="27" t="s">
        <v>56</v>
      </c>
      <c r="B22" s="22">
        <v>5</v>
      </c>
      <c r="C22" s="22">
        <v>5</v>
      </c>
      <c r="D22" s="22">
        <v>100</v>
      </c>
      <c r="E22" s="22">
        <v>0</v>
      </c>
      <c r="F22" s="31"/>
      <c r="G22" s="22"/>
      <c r="H22" s="22"/>
      <c r="I22" s="22"/>
      <c r="J22" s="22">
        <v>0</v>
      </c>
      <c r="K22" s="32">
        <v>-5</v>
      </c>
    </row>
    <row r="23" spans="1:11" ht="29.25">
      <c r="A23" s="27" t="s">
        <v>57</v>
      </c>
      <c r="B23" s="22">
        <v>0</v>
      </c>
      <c r="C23" s="22">
        <v>-0.25</v>
      </c>
      <c r="D23" s="22"/>
      <c r="E23" s="22">
        <v>-0.25</v>
      </c>
      <c r="F23" s="31">
        <v>0</v>
      </c>
      <c r="G23" s="22">
        <v>0.02</v>
      </c>
      <c r="H23" s="22"/>
      <c r="I23" s="22">
        <v>0.02</v>
      </c>
      <c r="J23" s="22">
        <v>0</v>
      </c>
      <c r="K23" s="32">
        <v>0.27</v>
      </c>
    </row>
    <row r="24" spans="1:11">
      <c r="A24" s="23" t="s">
        <v>26</v>
      </c>
      <c r="B24" s="24">
        <v>18098</v>
      </c>
      <c r="C24" s="24">
        <v>17994.990000000002</v>
      </c>
      <c r="D24" s="25">
        <v>99.43</v>
      </c>
      <c r="E24" s="25">
        <v>-103.01</v>
      </c>
      <c r="F24" s="24">
        <v>19467</v>
      </c>
      <c r="G24" s="24">
        <v>18602.13</v>
      </c>
      <c r="H24" s="25">
        <v>95.56</v>
      </c>
      <c r="I24" s="25">
        <v>-864.87</v>
      </c>
      <c r="J24" s="25">
        <v>7.64</v>
      </c>
      <c r="K24" s="58">
        <v>607.14</v>
      </c>
    </row>
    <row r="25" spans="1:11" ht="29.25">
      <c r="A25" s="27" t="s">
        <v>27</v>
      </c>
      <c r="B25" s="28">
        <v>11404</v>
      </c>
      <c r="C25" s="28">
        <v>11396.54</v>
      </c>
      <c r="D25" s="22">
        <v>99.93</v>
      </c>
      <c r="E25" s="22">
        <v>-7.46</v>
      </c>
      <c r="F25" s="29">
        <v>11710</v>
      </c>
      <c r="G25" s="28">
        <v>10206.89</v>
      </c>
      <c r="H25" s="22">
        <v>87.16</v>
      </c>
      <c r="I25" s="28">
        <v>-1503.11</v>
      </c>
      <c r="J25" s="22">
        <v>4.1900000000000004</v>
      </c>
      <c r="K25" s="30">
        <v>-1189.6500000000001</v>
      </c>
    </row>
    <row r="26" spans="1:11" ht="29.25">
      <c r="A26" s="27" t="s">
        <v>28</v>
      </c>
      <c r="B26" s="135">
        <v>8354</v>
      </c>
      <c r="C26" s="135">
        <v>8254</v>
      </c>
      <c r="D26" s="132">
        <v>98.8</v>
      </c>
      <c r="E26" s="132">
        <v>-100</v>
      </c>
      <c r="F26" s="136">
        <v>8470</v>
      </c>
      <c r="G26" s="135">
        <v>7647.24</v>
      </c>
      <c r="H26" s="132">
        <v>90.29</v>
      </c>
      <c r="I26" s="132">
        <v>-822.76</v>
      </c>
      <c r="J26" s="132">
        <v>3.14</v>
      </c>
      <c r="K26" s="133">
        <v>-606.76</v>
      </c>
    </row>
    <row r="27" spans="1:11">
      <c r="A27" s="27" t="s">
        <v>58</v>
      </c>
      <c r="B27" s="135"/>
      <c r="C27" s="135"/>
      <c r="D27" s="132"/>
      <c r="E27" s="132"/>
      <c r="F27" s="136"/>
      <c r="G27" s="135"/>
      <c r="H27" s="132"/>
      <c r="I27" s="132"/>
      <c r="J27" s="132"/>
      <c r="K27" s="133"/>
    </row>
    <row r="28" spans="1:11" ht="48.75">
      <c r="A28" s="59" t="s">
        <v>59</v>
      </c>
      <c r="B28" s="60">
        <v>4304</v>
      </c>
      <c r="C28" s="60">
        <v>4364.87</v>
      </c>
      <c r="D28" s="61">
        <v>101.41</v>
      </c>
      <c r="E28" s="61">
        <v>60.87</v>
      </c>
      <c r="F28" s="62">
        <v>4940</v>
      </c>
      <c r="G28" s="60">
        <v>3846.47</v>
      </c>
      <c r="H28" s="61">
        <v>77.86</v>
      </c>
      <c r="I28" s="60">
        <v>-1093.53</v>
      </c>
      <c r="J28" s="61">
        <v>1.58</v>
      </c>
      <c r="K28" s="63">
        <v>-518.4</v>
      </c>
    </row>
    <row r="29" spans="1:11" ht="39">
      <c r="A29" s="59" t="s">
        <v>60</v>
      </c>
      <c r="B29" s="60">
        <v>2000</v>
      </c>
      <c r="C29" s="60">
        <v>1937.9</v>
      </c>
      <c r="D29" s="61">
        <v>96.9</v>
      </c>
      <c r="E29" s="61">
        <v>-62.1</v>
      </c>
      <c r="F29" s="62">
        <v>1930</v>
      </c>
      <c r="G29" s="60">
        <v>2013.93</v>
      </c>
      <c r="H29" s="61">
        <v>104.35</v>
      </c>
      <c r="I29" s="61">
        <v>83.93</v>
      </c>
      <c r="J29" s="61">
        <v>0.83</v>
      </c>
      <c r="K29" s="63">
        <v>76.03</v>
      </c>
    </row>
    <row r="30" spans="1:11" ht="29.25">
      <c r="A30" s="59" t="s">
        <v>61</v>
      </c>
      <c r="B30" s="60">
        <v>2050</v>
      </c>
      <c r="C30" s="60">
        <v>1951.22</v>
      </c>
      <c r="D30" s="61">
        <v>95.18</v>
      </c>
      <c r="E30" s="61">
        <v>-98.78</v>
      </c>
      <c r="F30" s="62">
        <v>1600</v>
      </c>
      <c r="G30" s="60">
        <v>1786.84</v>
      </c>
      <c r="H30" s="61">
        <v>111.68</v>
      </c>
      <c r="I30" s="61">
        <v>186.84</v>
      </c>
      <c r="J30" s="61">
        <v>0.73</v>
      </c>
      <c r="K30" s="63">
        <v>-164.38</v>
      </c>
    </row>
    <row r="31" spans="1:11" ht="29.25">
      <c r="A31" s="27" t="s">
        <v>29</v>
      </c>
      <c r="B31" s="64">
        <v>3050</v>
      </c>
      <c r="C31" s="64">
        <v>3142.54</v>
      </c>
      <c r="D31" s="33">
        <v>103.03</v>
      </c>
      <c r="E31" s="33">
        <v>92.54</v>
      </c>
      <c r="F31" s="29">
        <v>3240</v>
      </c>
      <c r="G31" s="64">
        <v>2559.65</v>
      </c>
      <c r="H31" s="33">
        <v>79</v>
      </c>
      <c r="I31" s="33">
        <v>-680.35</v>
      </c>
      <c r="J31" s="33">
        <v>1.05</v>
      </c>
      <c r="K31" s="34">
        <v>-582.89</v>
      </c>
    </row>
    <row r="32" spans="1:11" ht="19.5">
      <c r="A32" s="27" t="s">
        <v>34</v>
      </c>
      <c r="B32" s="22">
        <v>130</v>
      </c>
      <c r="C32" s="22">
        <v>127.79</v>
      </c>
      <c r="D32" s="22">
        <v>98.3</v>
      </c>
      <c r="E32" s="22">
        <v>-2.21</v>
      </c>
      <c r="F32" s="31">
        <v>150</v>
      </c>
      <c r="G32" s="22">
        <v>132.79</v>
      </c>
      <c r="H32" s="22">
        <v>88.53</v>
      </c>
      <c r="I32" s="22">
        <v>-17.21</v>
      </c>
      <c r="J32" s="22">
        <v>0.05</v>
      </c>
      <c r="K32" s="32">
        <v>5</v>
      </c>
    </row>
    <row r="33" spans="1:11">
      <c r="A33" s="27" t="s">
        <v>107</v>
      </c>
      <c r="B33" s="22">
        <v>130</v>
      </c>
      <c r="C33" s="22">
        <v>127.79</v>
      </c>
      <c r="D33" s="22">
        <v>98.3</v>
      </c>
      <c r="E33" s="22">
        <v>-2.21</v>
      </c>
      <c r="F33" s="31">
        <v>150</v>
      </c>
      <c r="G33" s="22">
        <v>132.79</v>
      </c>
      <c r="H33" s="22">
        <v>88.53</v>
      </c>
      <c r="I33" s="22">
        <v>-17.21</v>
      </c>
      <c r="J33" s="22">
        <v>0.05</v>
      </c>
      <c r="K33" s="32">
        <v>5</v>
      </c>
    </row>
    <row r="34" spans="1:11" ht="19.5">
      <c r="A34" s="27" t="s">
        <v>35</v>
      </c>
      <c r="B34" s="28">
        <v>2720</v>
      </c>
      <c r="C34" s="28">
        <v>2562.09</v>
      </c>
      <c r="D34" s="22">
        <v>94.19</v>
      </c>
      <c r="E34" s="22">
        <v>-157.91</v>
      </c>
      <c r="F34" s="29">
        <v>2521</v>
      </c>
      <c r="G34" s="28">
        <v>2905.87</v>
      </c>
      <c r="H34" s="22">
        <v>115.27</v>
      </c>
      <c r="I34" s="22">
        <v>384.87</v>
      </c>
      <c r="J34" s="22">
        <v>1.19</v>
      </c>
      <c r="K34" s="32">
        <v>343.78</v>
      </c>
    </row>
    <row r="35" spans="1:11">
      <c r="A35" s="27" t="s">
        <v>36</v>
      </c>
      <c r="B35" s="28">
        <v>1782</v>
      </c>
      <c r="C35" s="28">
        <v>1697.46</v>
      </c>
      <c r="D35" s="22">
        <v>95.26</v>
      </c>
      <c r="E35" s="22">
        <v>-84.54</v>
      </c>
      <c r="F35" s="29">
        <v>1280</v>
      </c>
      <c r="G35" s="28">
        <v>1309.02</v>
      </c>
      <c r="H35" s="22">
        <v>102.27</v>
      </c>
      <c r="I35" s="22">
        <v>29.02</v>
      </c>
      <c r="J35" s="22">
        <v>0.54</v>
      </c>
      <c r="K35" s="32">
        <v>-388.44</v>
      </c>
    </row>
    <row r="36" spans="1:11">
      <c r="A36" s="27" t="s">
        <v>62</v>
      </c>
      <c r="B36" s="22">
        <v>938</v>
      </c>
      <c r="C36" s="22">
        <v>864.63</v>
      </c>
      <c r="D36" s="22">
        <v>92.18</v>
      </c>
      <c r="E36" s="22">
        <v>-73.37</v>
      </c>
      <c r="F36" s="29">
        <v>1241</v>
      </c>
      <c r="G36" s="28">
        <v>1596.85</v>
      </c>
      <c r="H36" s="22">
        <v>128.66999999999999</v>
      </c>
      <c r="I36" s="22">
        <v>355.85</v>
      </c>
      <c r="J36" s="22">
        <v>0.66</v>
      </c>
      <c r="K36" s="32">
        <v>732.22</v>
      </c>
    </row>
    <row r="37" spans="1:11" ht="19.5">
      <c r="A37" s="27" t="s">
        <v>37</v>
      </c>
      <c r="B37" s="28">
        <v>1225</v>
      </c>
      <c r="C37" s="28">
        <v>1303.05</v>
      </c>
      <c r="D37" s="22">
        <v>106.37</v>
      </c>
      <c r="E37" s="22">
        <v>78.05</v>
      </c>
      <c r="F37" s="31">
        <v>836</v>
      </c>
      <c r="G37" s="22">
        <v>869.65</v>
      </c>
      <c r="H37" s="22">
        <v>104.03</v>
      </c>
      <c r="I37" s="22">
        <v>33.65</v>
      </c>
      <c r="J37" s="22">
        <v>0.36</v>
      </c>
      <c r="K37" s="32">
        <v>-433.4</v>
      </c>
    </row>
    <row r="38" spans="1:11" ht="58.5">
      <c r="A38" s="27" t="s">
        <v>38</v>
      </c>
      <c r="B38" s="22">
        <v>116</v>
      </c>
      <c r="C38" s="22">
        <v>115.87</v>
      </c>
      <c r="D38" s="22">
        <v>99.89</v>
      </c>
      <c r="E38" s="22">
        <v>-0.13</v>
      </c>
      <c r="F38" s="55">
        <v>120</v>
      </c>
      <c r="G38" s="22">
        <v>127.58</v>
      </c>
      <c r="H38" s="22">
        <v>106.32</v>
      </c>
      <c r="I38" s="22">
        <v>7.58</v>
      </c>
      <c r="J38" s="22">
        <v>0.05</v>
      </c>
      <c r="K38" s="32">
        <v>11.71</v>
      </c>
    </row>
    <row r="39" spans="1:11" ht="19.5">
      <c r="A39" s="27" t="s">
        <v>39</v>
      </c>
      <c r="B39" s="22">
        <v>624</v>
      </c>
      <c r="C39" s="22">
        <v>663.79</v>
      </c>
      <c r="D39" s="22">
        <v>106.38</v>
      </c>
      <c r="E39" s="22">
        <v>39.79</v>
      </c>
      <c r="F39" s="55">
        <v>226</v>
      </c>
      <c r="G39" s="22">
        <v>300.77999999999997</v>
      </c>
      <c r="H39" s="22">
        <v>133.09</v>
      </c>
      <c r="I39" s="22">
        <v>74.78</v>
      </c>
      <c r="J39" s="22">
        <v>0.12</v>
      </c>
      <c r="K39" s="32">
        <v>-363.01</v>
      </c>
    </row>
    <row r="40" spans="1:11" ht="48.75">
      <c r="A40" s="27" t="s">
        <v>63</v>
      </c>
      <c r="B40" s="22">
        <v>485</v>
      </c>
      <c r="C40" s="22">
        <v>523.39</v>
      </c>
      <c r="D40" s="22">
        <v>107.92</v>
      </c>
      <c r="E40" s="22">
        <v>38.39</v>
      </c>
      <c r="F40" s="31">
        <v>490</v>
      </c>
      <c r="G40" s="22">
        <v>441.29</v>
      </c>
      <c r="H40" s="22">
        <v>90.06</v>
      </c>
      <c r="I40" s="22">
        <v>-48.71</v>
      </c>
      <c r="J40" s="22">
        <v>0.18</v>
      </c>
      <c r="K40" s="32">
        <v>-82.1</v>
      </c>
    </row>
    <row r="41" spans="1:11">
      <c r="A41" s="27" t="s">
        <v>40</v>
      </c>
      <c r="B41" s="28">
        <v>1800</v>
      </c>
      <c r="C41" s="28">
        <v>1747.77</v>
      </c>
      <c r="D41" s="22">
        <v>97.1</v>
      </c>
      <c r="E41" s="22">
        <v>-52.23</v>
      </c>
      <c r="F41" s="29">
        <v>4050</v>
      </c>
      <c r="G41" s="28">
        <v>4272.22</v>
      </c>
      <c r="H41" s="22">
        <v>105.49</v>
      </c>
      <c r="I41" s="22">
        <v>222.22</v>
      </c>
      <c r="J41" s="22">
        <v>1.76</v>
      </c>
      <c r="K41" s="30">
        <v>2524.4499999999998</v>
      </c>
    </row>
    <row r="42" spans="1:11">
      <c r="A42" s="27" t="s">
        <v>64</v>
      </c>
      <c r="B42" s="22">
        <v>819</v>
      </c>
      <c r="C42" s="22">
        <v>857.75</v>
      </c>
      <c r="D42" s="22">
        <v>104.73</v>
      </c>
      <c r="E42" s="22">
        <v>38.75</v>
      </c>
      <c r="F42" s="31">
        <v>200</v>
      </c>
      <c r="G42" s="22">
        <v>214.71</v>
      </c>
      <c r="H42" s="22">
        <v>107.35</v>
      </c>
      <c r="I42" s="22">
        <v>14.71</v>
      </c>
      <c r="J42" s="22">
        <v>0.09</v>
      </c>
      <c r="K42" s="32">
        <v>-643.04</v>
      </c>
    </row>
    <row r="43" spans="1:11" ht="19.5">
      <c r="A43" s="27" t="s">
        <v>65</v>
      </c>
      <c r="B43" s="22">
        <v>0</v>
      </c>
      <c r="C43" s="22">
        <v>-0.12</v>
      </c>
      <c r="D43" s="22"/>
      <c r="E43" s="22">
        <v>-0.12</v>
      </c>
      <c r="F43" s="31"/>
      <c r="G43" s="22"/>
      <c r="H43" s="22"/>
      <c r="I43" s="22"/>
      <c r="J43" s="22"/>
      <c r="K43" s="32">
        <v>0.12</v>
      </c>
    </row>
    <row r="44" spans="1:11" ht="19.5">
      <c r="A44" s="27" t="s">
        <v>66</v>
      </c>
      <c r="B44" s="22">
        <v>819</v>
      </c>
      <c r="C44" s="22">
        <v>857.87</v>
      </c>
      <c r="D44" s="22">
        <v>104.75</v>
      </c>
      <c r="E44" s="22">
        <v>38.869999999999997</v>
      </c>
      <c r="F44" s="31">
        <v>200</v>
      </c>
      <c r="G44" s="22">
        <v>214.71</v>
      </c>
      <c r="H44" s="22">
        <v>107.35</v>
      </c>
      <c r="I44" s="22">
        <v>14.71</v>
      </c>
      <c r="J44" s="22">
        <v>0.09</v>
      </c>
      <c r="K44" s="32">
        <v>-643.16</v>
      </c>
    </row>
  </sheetData>
  <mergeCells count="23">
    <mergeCell ref="B2:E2"/>
    <mergeCell ref="F2:K2"/>
    <mergeCell ref="A3:A5"/>
    <mergeCell ref="B3:E3"/>
    <mergeCell ref="F3:J3"/>
    <mergeCell ref="K3:K5"/>
    <mergeCell ref="B4:B5"/>
    <mergeCell ref="C4:D4"/>
    <mergeCell ref="E4:E5"/>
    <mergeCell ref="F4:F5"/>
    <mergeCell ref="B26:B27"/>
    <mergeCell ref="C26:C27"/>
    <mergeCell ref="D26:D27"/>
    <mergeCell ref="E26:E27"/>
    <mergeCell ref="F26:F27"/>
    <mergeCell ref="I26:I27"/>
    <mergeCell ref="J26:J27"/>
    <mergeCell ref="K26:K27"/>
    <mergeCell ref="G4:H4"/>
    <mergeCell ref="I4:I5"/>
    <mergeCell ref="J4:J5"/>
    <mergeCell ref="G26:G27"/>
    <mergeCell ref="H26:H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1"/>
  <sheetViews>
    <sheetView topLeftCell="A31" workbookViewId="0">
      <selection activeCell="F35" sqref="F35:G35"/>
    </sheetView>
  </sheetViews>
  <sheetFormatPr defaultRowHeight="14.25"/>
  <cols>
    <col min="1" max="1" width="25.875" customWidth="1"/>
  </cols>
  <sheetData>
    <row r="2" spans="1:11">
      <c r="A2" s="22"/>
      <c r="B2" s="139"/>
      <c r="C2" s="139"/>
      <c r="D2" s="139"/>
      <c r="E2" s="139"/>
      <c r="F2" s="140" t="s">
        <v>67</v>
      </c>
      <c r="G2" s="140"/>
      <c r="H2" s="140"/>
      <c r="I2" s="140"/>
      <c r="J2" s="140"/>
      <c r="K2" s="140"/>
    </row>
    <row r="3" spans="1:11">
      <c r="A3" s="132" t="s">
        <v>0</v>
      </c>
      <c r="B3" s="138" t="s">
        <v>1</v>
      </c>
      <c r="C3" s="138"/>
      <c r="D3" s="138"/>
      <c r="E3" s="138"/>
      <c r="F3" s="141" t="s">
        <v>2</v>
      </c>
      <c r="G3" s="141"/>
      <c r="H3" s="141"/>
      <c r="I3" s="141"/>
      <c r="J3" s="141"/>
      <c r="K3" s="46" t="s">
        <v>68</v>
      </c>
    </row>
    <row r="4" spans="1:11" ht="31.5">
      <c r="A4" s="132"/>
      <c r="B4" s="22" t="s">
        <v>70</v>
      </c>
      <c r="C4" s="132" t="s">
        <v>5</v>
      </c>
      <c r="D4" s="132"/>
      <c r="E4" s="132"/>
      <c r="F4" s="142" t="s">
        <v>72</v>
      </c>
      <c r="G4" s="132" t="s">
        <v>5</v>
      </c>
      <c r="H4" s="132"/>
      <c r="I4" s="132"/>
      <c r="J4" s="132"/>
      <c r="K4" s="46" t="s">
        <v>69</v>
      </c>
    </row>
    <row r="5" spans="1:11">
      <c r="A5" s="132"/>
      <c r="B5" s="22" t="s">
        <v>71</v>
      </c>
      <c r="C5" s="132" t="s">
        <v>8</v>
      </c>
      <c r="D5" s="132" t="s">
        <v>9</v>
      </c>
      <c r="E5" s="22" t="s">
        <v>73</v>
      </c>
      <c r="F5" s="142"/>
      <c r="G5" s="132" t="s">
        <v>8</v>
      </c>
      <c r="H5" s="132" t="s">
        <v>9</v>
      </c>
      <c r="I5" s="132" t="s">
        <v>53</v>
      </c>
      <c r="J5" s="132" t="s">
        <v>7</v>
      </c>
      <c r="K5" s="47"/>
    </row>
    <row r="6" spans="1:11">
      <c r="A6" s="132"/>
      <c r="B6" s="47"/>
      <c r="C6" s="132"/>
      <c r="D6" s="132"/>
      <c r="E6" s="22" t="s">
        <v>74</v>
      </c>
      <c r="F6" s="142"/>
      <c r="G6" s="132"/>
      <c r="H6" s="132"/>
      <c r="I6" s="132"/>
      <c r="J6" s="132"/>
      <c r="K6" s="47"/>
    </row>
    <row r="7" spans="1:11">
      <c r="A7" s="48" t="s">
        <v>75</v>
      </c>
      <c r="B7" s="24">
        <v>730434.94</v>
      </c>
      <c r="C7" s="24">
        <v>735640.65</v>
      </c>
      <c r="D7" s="25">
        <v>100.71</v>
      </c>
      <c r="E7" s="24">
        <v>5205.71</v>
      </c>
      <c r="F7" s="49">
        <v>1102575.05</v>
      </c>
      <c r="G7" s="24">
        <v>1019992.93</v>
      </c>
      <c r="H7" s="25">
        <v>92.51</v>
      </c>
      <c r="I7" s="24">
        <v>-82582.13</v>
      </c>
      <c r="J7" s="25">
        <v>100</v>
      </c>
      <c r="K7" s="24">
        <v>284352.27</v>
      </c>
    </row>
    <row r="8" spans="1:11" ht="19.5">
      <c r="A8" s="48" t="s">
        <v>76</v>
      </c>
      <c r="B8" s="24">
        <v>730434.94</v>
      </c>
      <c r="C8" s="24">
        <v>735691.18</v>
      </c>
      <c r="D8" s="25">
        <v>100.72</v>
      </c>
      <c r="E8" s="24">
        <v>5256.24</v>
      </c>
      <c r="F8" s="49">
        <v>1102575.05</v>
      </c>
      <c r="G8" s="24">
        <v>1020371.69</v>
      </c>
      <c r="H8" s="25">
        <v>92.54</v>
      </c>
      <c r="I8" s="24">
        <v>-82203.37</v>
      </c>
      <c r="J8" s="25">
        <v>100.04</v>
      </c>
      <c r="K8" s="24">
        <v>284680.51</v>
      </c>
    </row>
    <row r="9" spans="1:11" ht="19.5">
      <c r="A9" s="43" t="s">
        <v>109</v>
      </c>
      <c r="B9" s="51">
        <v>233822.6</v>
      </c>
      <c r="C9" s="51">
        <v>251559.36</v>
      </c>
      <c r="D9" s="52">
        <v>107.59</v>
      </c>
      <c r="E9" s="51">
        <v>17736.759999999998</v>
      </c>
      <c r="F9" s="51">
        <v>404673.41</v>
      </c>
      <c r="G9" s="51">
        <v>404673.41</v>
      </c>
      <c r="H9" s="52">
        <v>100</v>
      </c>
      <c r="I9" s="52">
        <v>0</v>
      </c>
      <c r="J9" s="52">
        <v>39.67</v>
      </c>
      <c r="K9" s="51">
        <v>153114.04999999999</v>
      </c>
    </row>
    <row r="10" spans="1:11">
      <c r="A10" s="35" t="s">
        <v>77</v>
      </c>
      <c r="B10" s="29">
        <v>211716.12</v>
      </c>
      <c r="C10" s="29">
        <v>211716.12</v>
      </c>
      <c r="D10" s="31">
        <v>100</v>
      </c>
      <c r="E10" s="31">
        <v>0</v>
      </c>
      <c r="F10" s="29">
        <v>306347.86</v>
      </c>
      <c r="G10" s="29">
        <v>306347.86</v>
      </c>
      <c r="H10" s="31">
        <v>100</v>
      </c>
      <c r="I10" s="31">
        <v>0</v>
      </c>
      <c r="J10" s="31">
        <v>30.03</v>
      </c>
      <c r="K10" s="29">
        <v>94631.74</v>
      </c>
    </row>
    <row r="11" spans="1:11" ht="19.5">
      <c r="A11" s="35" t="s">
        <v>78</v>
      </c>
      <c r="B11" s="29">
        <v>19611.8</v>
      </c>
      <c r="C11" s="29">
        <v>37348.559999999998</v>
      </c>
      <c r="D11" s="31">
        <v>190.44</v>
      </c>
      <c r="E11" s="29">
        <v>17736.759999999998</v>
      </c>
      <c r="F11" s="29">
        <v>57322.559999999998</v>
      </c>
      <c r="G11" s="29">
        <v>57322.559999999998</v>
      </c>
      <c r="H11" s="31">
        <v>100</v>
      </c>
      <c r="I11" s="31">
        <v>0</v>
      </c>
      <c r="J11" s="31">
        <v>5.62</v>
      </c>
      <c r="K11" s="29">
        <v>19974</v>
      </c>
    </row>
    <row r="12" spans="1:11" ht="19.5">
      <c r="A12" s="35" t="s">
        <v>79</v>
      </c>
      <c r="B12" s="29">
        <v>2494.6799999999998</v>
      </c>
      <c r="C12" s="29">
        <v>2494.6799999999998</v>
      </c>
      <c r="D12" s="31">
        <v>100</v>
      </c>
      <c r="E12" s="31">
        <v>0</v>
      </c>
      <c r="F12" s="29">
        <v>41003</v>
      </c>
      <c r="G12" s="29">
        <v>41003</v>
      </c>
      <c r="H12" s="31">
        <v>100</v>
      </c>
      <c r="I12" s="31">
        <v>0</v>
      </c>
      <c r="J12" s="31">
        <v>4.0199999999999996</v>
      </c>
      <c r="K12" s="29">
        <v>38508.32</v>
      </c>
    </row>
    <row r="13" spans="1:11" ht="29.25">
      <c r="A13" s="50" t="s">
        <v>80</v>
      </c>
      <c r="B13" s="53">
        <v>77982.429999999993</v>
      </c>
      <c r="C13" s="53">
        <v>71178.31</v>
      </c>
      <c r="D13" s="54">
        <v>91.27</v>
      </c>
      <c r="E13" s="53">
        <v>-6804.12</v>
      </c>
      <c r="F13" s="51">
        <v>215332.15</v>
      </c>
      <c r="G13" s="53">
        <v>143309.79999999999</v>
      </c>
      <c r="H13" s="54">
        <v>66.55</v>
      </c>
      <c r="I13" s="53">
        <v>-72022.350000000006</v>
      </c>
      <c r="J13" s="54">
        <v>14.05</v>
      </c>
      <c r="K13" s="53">
        <v>72131.490000000005</v>
      </c>
    </row>
    <row r="14" spans="1:11" ht="39">
      <c r="A14" s="35" t="s">
        <v>81</v>
      </c>
      <c r="B14" s="31">
        <v>802.83</v>
      </c>
      <c r="C14" s="31">
        <v>802.83</v>
      </c>
      <c r="D14" s="31">
        <v>100</v>
      </c>
      <c r="E14" s="31">
        <v>0</v>
      </c>
      <c r="F14" s="55"/>
      <c r="G14" s="31"/>
      <c r="H14" s="31"/>
      <c r="I14" s="31"/>
      <c r="J14" s="31"/>
      <c r="K14" s="31">
        <v>-802.83</v>
      </c>
    </row>
    <row r="15" spans="1:11" ht="39">
      <c r="A15" s="35" t="s">
        <v>82</v>
      </c>
      <c r="B15" s="29">
        <v>1539.45</v>
      </c>
      <c r="C15" s="29">
        <v>1539.45</v>
      </c>
      <c r="D15" s="31">
        <v>100</v>
      </c>
      <c r="E15" s="31">
        <v>0</v>
      </c>
      <c r="F15" s="55"/>
      <c r="G15" s="31"/>
      <c r="H15" s="31"/>
      <c r="I15" s="31"/>
      <c r="J15" s="31"/>
      <c r="K15" s="29">
        <v>-1539.45</v>
      </c>
    </row>
    <row r="16" spans="1:11">
      <c r="A16" s="35" t="s">
        <v>83</v>
      </c>
      <c r="B16" s="31">
        <v>102.04</v>
      </c>
      <c r="C16" s="31">
        <v>102.04</v>
      </c>
      <c r="D16" s="31">
        <v>100</v>
      </c>
      <c r="E16" s="31">
        <v>0</v>
      </c>
      <c r="F16" s="29">
        <v>1141.71</v>
      </c>
      <c r="G16" s="29">
        <v>1141.71</v>
      </c>
      <c r="H16" s="31">
        <v>100</v>
      </c>
      <c r="I16" s="31">
        <v>0</v>
      </c>
      <c r="J16" s="31">
        <v>0.11</v>
      </c>
      <c r="K16" s="29">
        <v>1039.67</v>
      </c>
    </row>
    <row r="17" spans="1:11" ht="19.5">
      <c r="A17" s="35" t="s">
        <v>84</v>
      </c>
      <c r="B17" s="29">
        <v>6872.92</v>
      </c>
      <c r="C17" s="29">
        <v>6872.92</v>
      </c>
      <c r="D17" s="31">
        <v>100</v>
      </c>
      <c r="E17" s="31">
        <v>0</v>
      </c>
      <c r="F17" s="29">
        <v>7170.74</v>
      </c>
      <c r="G17" s="29">
        <v>7170.74</v>
      </c>
      <c r="H17" s="31">
        <v>100</v>
      </c>
      <c r="I17" s="31">
        <v>0</v>
      </c>
      <c r="J17" s="31">
        <v>0.7</v>
      </c>
      <c r="K17" s="31">
        <v>297.82</v>
      </c>
    </row>
    <row r="18" spans="1:11" ht="19.5">
      <c r="A18" s="35" t="s">
        <v>85</v>
      </c>
      <c r="B18" s="31"/>
      <c r="C18" s="31"/>
      <c r="D18" s="31"/>
      <c r="E18" s="31"/>
      <c r="F18" s="29">
        <v>45414.67</v>
      </c>
      <c r="G18" s="29">
        <v>40626.879999999997</v>
      </c>
      <c r="H18" s="31">
        <v>89.46</v>
      </c>
      <c r="I18" s="29">
        <v>-4787.79</v>
      </c>
      <c r="J18" s="31">
        <v>3.98</v>
      </c>
      <c r="K18" s="29">
        <v>40626.879999999997</v>
      </c>
    </row>
    <row r="19" spans="1:11" ht="19.5">
      <c r="A19" s="35" t="s">
        <v>86</v>
      </c>
      <c r="B19" s="29">
        <v>68665.19</v>
      </c>
      <c r="C19" s="29">
        <v>61861.07</v>
      </c>
      <c r="D19" s="31">
        <v>90.09</v>
      </c>
      <c r="E19" s="29">
        <v>-6804.12</v>
      </c>
      <c r="F19" s="29">
        <v>161605.03</v>
      </c>
      <c r="G19" s="29">
        <v>94370.47</v>
      </c>
      <c r="H19" s="31">
        <v>58.4</v>
      </c>
      <c r="I19" s="29">
        <v>-67234.559999999998</v>
      </c>
      <c r="J19" s="31">
        <v>9.25</v>
      </c>
      <c r="K19" s="29">
        <v>32509.4</v>
      </c>
    </row>
    <row r="20" spans="1:11" ht="29.25">
      <c r="A20" s="50" t="s">
        <v>87</v>
      </c>
      <c r="B20" s="51">
        <v>399675.91</v>
      </c>
      <c r="C20" s="51">
        <v>396743.51</v>
      </c>
      <c r="D20" s="52">
        <v>99.27</v>
      </c>
      <c r="E20" s="51">
        <v>-2932.4</v>
      </c>
      <c r="F20" s="51">
        <v>453110.61</v>
      </c>
      <c r="G20" s="51">
        <v>445243.74</v>
      </c>
      <c r="H20" s="52">
        <v>98.26</v>
      </c>
      <c r="I20" s="51">
        <v>-7866.87</v>
      </c>
      <c r="J20" s="52">
        <v>43.65</v>
      </c>
      <c r="K20" s="51">
        <v>48500.24</v>
      </c>
    </row>
    <row r="21" spans="1:11" ht="19.5">
      <c r="A21" s="35" t="s">
        <v>88</v>
      </c>
      <c r="B21" s="29">
        <v>363886.94</v>
      </c>
      <c r="C21" s="29">
        <v>363664.19</v>
      </c>
      <c r="D21" s="31">
        <v>99.94</v>
      </c>
      <c r="E21" s="31">
        <v>-222.75</v>
      </c>
      <c r="F21" s="29">
        <v>425831.7</v>
      </c>
      <c r="G21" s="29">
        <v>421896.19</v>
      </c>
      <c r="H21" s="31">
        <v>99.08</v>
      </c>
      <c r="I21" s="29">
        <v>-3935.52</v>
      </c>
      <c r="J21" s="31">
        <v>41.36</v>
      </c>
      <c r="K21" s="29">
        <v>58232</v>
      </c>
    </row>
    <row r="22" spans="1:11" ht="19.5">
      <c r="A22" s="35" t="s">
        <v>88</v>
      </c>
      <c r="B22" s="31">
        <v>16.28</v>
      </c>
      <c r="C22" s="31">
        <v>0</v>
      </c>
      <c r="D22" s="31"/>
      <c r="E22" s="31">
        <v>-16.28</v>
      </c>
      <c r="F22" s="31"/>
      <c r="G22" s="31"/>
      <c r="H22" s="31"/>
      <c r="I22" s="31"/>
      <c r="J22" s="31"/>
      <c r="K22" s="31">
        <v>0</v>
      </c>
    </row>
    <row r="23" spans="1:11" ht="58.5">
      <c r="A23" s="35" t="s">
        <v>89</v>
      </c>
      <c r="B23" s="29">
        <v>4968.7</v>
      </c>
      <c r="C23" s="29">
        <v>4738.7</v>
      </c>
      <c r="D23" s="31">
        <v>95.37</v>
      </c>
      <c r="E23" s="31">
        <v>-230</v>
      </c>
      <c r="F23" s="29">
        <v>4908.5600000000004</v>
      </c>
      <c r="G23" s="29">
        <v>4908.5600000000004</v>
      </c>
      <c r="H23" s="31">
        <v>100</v>
      </c>
      <c r="I23" s="31">
        <v>0</v>
      </c>
      <c r="J23" s="31">
        <v>0.48</v>
      </c>
      <c r="K23" s="31">
        <v>169.86</v>
      </c>
    </row>
    <row r="24" spans="1:11" ht="39">
      <c r="A24" s="35" t="s">
        <v>90</v>
      </c>
      <c r="B24" s="29">
        <v>12971.65</v>
      </c>
      <c r="C24" s="29">
        <v>12436.04</v>
      </c>
      <c r="D24" s="31">
        <v>95.87</v>
      </c>
      <c r="E24" s="31">
        <v>-535.61</v>
      </c>
      <c r="F24" s="31"/>
      <c r="G24" s="31"/>
      <c r="H24" s="31"/>
      <c r="I24" s="31"/>
      <c r="J24" s="31"/>
      <c r="K24" s="29">
        <v>-12436.04</v>
      </c>
    </row>
    <row r="25" spans="1:11" ht="29.25">
      <c r="A25" s="35" t="s">
        <v>91</v>
      </c>
      <c r="B25" s="31">
        <v>220.08</v>
      </c>
      <c r="C25" s="31">
        <v>220.08</v>
      </c>
      <c r="D25" s="31">
        <v>100</v>
      </c>
      <c r="E25" s="31">
        <v>0</v>
      </c>
      <c r="F25" s="31"/>
      <c r="G25" s="31"/>
      <c r="H25" s="31"/>
      <c r="I25" s="31"/>
      <c r="J25" s="31"/>
      <c r="K25" s="31">
        <v>-220.08</v>
      </c>
    </row>
    <row r="26" spans="1:11" ht="29.25">
      <c r="A26" s="35" t="s">
        <v>91</v>
      </c>
      <c r="B26" s="31"/>
      <c r="C26" s="31"/>
      <c r="D26" s="31"/>
      <c r="E26" s="31"/>
      <c r="F26" s="31">
        <v>517.73</v>
      </c>
      <c r="G26" s="31">
        <v>517.73</v>
      </c>
      <c r="H26" s="31">
        <v>100</v>
      </c>
      <c r="I26" s="31">
        <v>0</v>
      </c>
      <c r="J26" s="31">
        <v>0.05</v>
      </c>
      <c r="K26" s="31">
        <v>517.73</v>
      </c>
    </row>
    <row r="27" spans="1:11" ht="39">
      <c r="A27" s="35" t="s">
        <v>92</v>
      </c>
      <c r="B27" s="31">
        <v>234.92</v>
      </c>
      <c r="C27" s="31">
        <v>234.92</v>
      </c>
      <c r="D27" s="31">
        <v>100</v>
      </c>
      <c r="E27" s="31">
        <v>0</v>
      </c>
      <c r="F27" s="31">
        <v>4.18</v>
      </c>
      <c r="G27" s="31">
        <v>4.18</v>
      </c>
      <c r="H27" s="31">
        <v>100</v>
      </c>
      <c r="I27" s="31">
        <v>0</v>
      </c>
      <c r="J27" s="31">
        <v>0</v>
      </c>
      <c r="K27" s="31">
        <v>-230.75</v>
      </c>
    </row>
    <row r="28" spans="1:11" ht="48.75">
      <c r="A28" s="35" t="s">
        <v>93</v>
      </c>
      <c r="B28" s="29">
        <v>12817.27</v>
      </c>
      <c r="C28" s="29">
        <v>10889.51</v>
      </c>
      <c r="D28" s="31">
        <v>84.96</v>
      </c>
      <c r="E28" s="29">
        <v>-1927.76</v>
      </c>
      <c r="F28" s="29">
        <v>17007.650000000001</v>
      </c>
      <c r="G28" s="29">
        <v>13076.3</v>
      </c>
      <c r="H28" s="31">
        <v>76.88</v>
      </c>
      <c r="I28" s="29">
        <v>-3931.35</v>
      </c>
      <c r="J28" s="31">
        <v>1.28</v>
      </c>
      <c r="K28" s="29">
        <v>2186.79</v>
      </c>
    </row>
    <row r="29" spans="1:11" ht="19.5">
      <c r="A29" s="35" t="s">
        <v>94</v>
      </c>
      <c r="B29" s="29">
        <v>1702.99</v>
      </c>
      <c r="C29" s="29">
        <v>1702.99</v>
      </c>
      <c r="D29" s="31">
        <v>100</v>
      </c>
      <c r="E29" s="31">
        <v>0</v>
      </c>
      <c r="F29" s="29">
        <v>1681.87</v>
      </c>
      <c r="G29" s="29">
        <v>1681.87</v>
      </c>
      <c r="H29" s="31">
        <v>100</v>
      </c>
      <c r="I29" s="31">
        <v>0</v>
      </c>
      <c r="J29" s="31">
        <v>0.16</v>
      </c>
      <c r="K29" s="31">
        <v>-21.12</v>
      </c>
    </row>
    <row r="30" spans="1:11" ht="19.5">
      <c r="A30" s="35" t="s">
        <v>48</v>
      </c>
      <c r="B30" s="29">
        <v>2503.5</v>
      </c>
      <c r="C30" s="29">
        <v>2503.5</v>
      </c>
      <c r="D30" s="31">
        <v>100</v>
      </c>
      <c r="E30" s="31">
        <v>0</v>
      </c>
      <c r="F30" s="29">
        <v>2796.01</v>
      </c>
      <c r="G30" s="29">
        <v>2796.01</v>
      </c>
      <c r="H30" s="31">
        <v>100</v>
      </c>
      <c r="I30" s="31">
        <v>0</v>
      </c>
      <c r="J30" s="31">
        <v>0.27</v>
      </c>
      <c r="K30" s="31">
        <v>292.51</v>
      </c>
    </row>
    <row r="31" spans="1:11" ht="19.5">
      <c r="A31" s="35" t="s">
        <v>95</v>
      </c>
      <c r="B31" s="31">
        <v>353.58</v>
      </c>
      <c r="C31" s="31">
        <v>353.58</v>
      </c>
      <c r="D31" s="31">
        <v>100</v>
      </c>
      <c r="E31" s="31">
        <v>0</v>
      </c>
      <c r="F31" s="31">
        <v>362.91</v>
      </c>
      <c r="G31" s="31">
        <v>362.91</v>
      </c>
      <c r="H31" s="31">
        <v>100</v>
      </c>
      <c r="I31" s="31">
        <v>0</v>
      </c>
      <c r="J31" s="31">
        <v>0.04</v>
      </c>
      <c r="K31" s="31">
        <v>9.33</v>
      </c>
    </row>
    <row r="32" spans="1:11">
      <c r="A32" s="50" t="s">
        <v>49</v>
      </c>
      <c r="B32" s="51">
        <v>18954</v>
      </c>
      <c r="C32" s="51">
        <v>16210</v>
      </c>
      <c r="D32" s="52">
        <v>85.52</v>
      </c>
      <c r="E32" s="51">
        <v>-2744</v>
      </c>
      <c r="F32" s="51">
        <v>29458.880000000001</v>
      </c>
      <c r="G32" s="51">
        <v>27144.73</v>
      </c>
      <c r="H32" s="52">
        <v>92.14</v>
      </c>
      <c r="I32" s="51">
        <v>-2314.15</v>
      </c>
      <c r="J32" s="52">
        <v>2.66</v>
      </c>
      <c r="K32" s="51">
        <v>10934.73</v>
      </c>
    </row>
    <row r="33" spans="1:11" ht="48.75">
      <c r="A33" s="35" t="s">
        <v>96</v>
      </c>
      <c r="B33" s="31"/>
      <c r="C33" s="31"/>
      <c r="D33" s="31"/>
      <c r="E33" s="31"/>
      <c r="F33" s="31">
        <v>475.99</v>
      </c>
      <c r="G33" s="31">
        <v>475.99</v>
      </c>
      <c r="H33" s="31">
        <v>100</v>
      </c>
      <c r="I33" s="31">
        <v>0</v>
      </c>
      <c r="J33" s="31">
        <v>0.05</v>
      </c>
      <c r="K33" s="31">
        <v>475.99</v>
      </c>
    </row>
    <row r="34" spans="1:11" ht="48.75">
      <c r="A34" s="35" t="s">
        <v>97</v>
      </c>
      <c r="B34" s="29">
        <v>18954</v>
      </c>
      <c r="C34" s="29">
        <v>16210</v>
      </c>
      <c r="D34" s="31">
        <v>85.52</v>
      </c>
      <c r="E34" s="29">
        <v>-2744</v>
      </c>
      <c r="F34" s="29">
        <v>18532.8</v>
      </c>
      <c r="G34" s="29">
        <v>16218.65</v>
      </c>
      <c r="H34" s="31">
        <v>87.51</v>
      </c>
      <c r="I34" s="29">
        <v>-2314.15</v>
      </c>
      <c r="J34" s="31">
        <v>1.59</v>
      </c>
      <c r="K34" s="31">
        <v>8.65</v>
      </c>
    </row>
    <row r="35" spans="1:11" ht="29.25">
      <c r="A35" s="35" t="s">
        <v>98</v>
      </c>
      <c r="B35" s="31"/>
      <c r="C35" s="31"/>
      <c r="D35" s="31"/>
      <c r="E35" s="31"/>
      <c r="F35" s="29">
        <v>10450.09</v>
      </c>
      <c r="G35" s="29">
        <v>10450.09</v>
      </c>
      <c r="H35" s="31">
        <v>100</v>
      </c>
      <c r="I35" s="31">
        <v>0</v>
      </c>
      <c r="J35" s="31">
        <v>1.02</v>
      </c>
      <c r="K35" s="29">
        <v>10450.09</v>
      </c>
    </row>
    <row r="36" spans="1:11" ht="68.25">
      <c r="A36" s="50" t="s">
        <v>99</v>
      </c>
      <c r="B36" s="52">
        <v>0</v>
      </c>
      <c r="C36" s="52">
        <v>143.86000000000001</v>
      </c>
      <c r="D36" s="52"/>
      <c r="E36" s="52">
        <v>143.86000000000001</v>
      </c>
      <c r="F36" s="52">
        <v>0</v>
      </c>
      <c r="G36" s="52">
        <v>0</v>
      </c>
      <c r="H36" s="52"/>
      <c r="I36" s="52">
        <v>0</v>
      </c>
      <c r="J36" s="52">
        <v>0</v>
      </c>
      <c r="K36" s="52">
        <v>-143.86000000000001</v>
      </c>
    </row>
    <row r="37" spans="1:11" ht="78">
      <c r="A37" s="35" t="s">
        <v>100</v>
      </c>
      <c r="B37" s="31">
        <v>0</v>
      </c>
      <c r="C37" s="31">
        <v>143.86000000000001</v>
      </c>
      <c r="D37" s="31"/>
      <c r="E37" s="31">
        <v>143.86000000000001</v>
      </c>
      <c r="F37" s="31"/>
      <c r="G37" s="31"/>
      <c r="H37" s="31"/>
      <c r="I37" s="31"/>
      <c r="J37" s="31"/>
      <c r="K37" s="31">
        <v>-143.86000000000001</v>
      </c>
    </row>
    <row r="38" spans="1:11" ht="48.75">
      <c r="A38" s="35" t="s">
        <v>50</v>
      </c>
      <c r="B38" s="52">
        <v>0</v>
      </c>
      <c r="C38" s="52">
        <v>-194.39</v>
      </c>
      <c r="D38" s="52"/>
      <c r="E38" s="52">
        <v>-194.39</v>
      </c>
      <c r="F38" s="52">
        <v>0</v>
      </c>
      <c r="G38" s="52">
        <v>-378.76</v>
      </c>
      <c r="H38" s="52"/>
      <c r="I38" s="52">
        <v>-378.76</v>
      </c>
      <c r="J38" s="52">
        <v>-0.04</v>
      </c>
      <c r="K38" s="52">
        <v>-184.37</v>
      </c>
    </row>
    <row r="39" spans="1:11" ht="39">
      <c r="A39" s="35" t="s">
        <v>101</v>
      </c>
      <c r="B39" s="31">
        <v>0</v>
      </c>
      <c r="C39" s="31">
        <v>-143.86000000000001</v>
      </c>
      <c r="D39" s="31"/>
      <c r="E39" s="31">
        <v>-143.86000000000001</v>
      </c>
      <c r="F39" s="31">
        <v>0</v>
      </c>
      <c r="G39" s="31">
        <v>-378.76</v>
      </c>
      <c r="H39" s="31"/>
      <c r="I39" s="31">
        <v>-378.76</v>
      </c>
      <c r="J39" s="31">
        <v>-0.04</v>
      </c>
      <c r="K39" s="31">
        <v>-234.9</v>
      </c>
    </row>
    <row r="40" spans="1:11" ht="39">
      <c r="A40" s="35" t="s">
        <v>102</v>
      </c>
      <c r="B40" s="31"/>
      <c r="C40" s="31">
        <v>-50.53</v>
      </c>
      <c r="D40" s="31"/>
      <c r="E40" s="31">
        <v>-50.53</v>
      </c>
      <c r="F40" s="31"/>
      <c r="G40" s="31"/>
      <c r="H40" s="31"/>
      <c r="I40" s="31"/>
      <c r="J40" s="31"/>
      <c r="K40" s="31">
        <v>50.53</v>
      </c>
    </row>
    <row r="41" spans="1:11">
      <c r="A41" s="48" t="s">
        <v>103</v>
      </c>
      <c r="B41" s="49">
        <v>1073593.94</v>
      </c>
      <c r="C41" s="49">
        <v>1100273.76</v>
      </c>
      <c r="D41" s="56">
        <v>102.49</v>
      </c>
      <c r="E41" s="49">
        <v>26679.82</v>
      </c>
      <c r="F41" s="49">
        <v>1333842.05</v>
      </c>
      <c r="G41" s="49">
        <v>1263413.2</v>
      </c>
      <c r="H41" s="56">
        <v>94.72</v>
      </c>
      <c r="I41" s="49">
        <v>-70428.850000000006</v>
      </c>
      <c r="J41" s="56"/>
      <c r="K41" s="49">
        <v>163139.44</v>
      </c>
    </row>
  </sheetData>
  <mergeCells count="14">
    <mergeCell ref="B2:E2"/>
    <mergeCell ref="F2:K2"/>
    <mergeCell ref="A3:A6"/>
    <mergeCell ref="B3:E3"/>
    <mergeCell ref="F3:J3"/>
    <mergeCell ref="C4:E4"/>
    <mergeCell ref="F4:F6"/>
    <mergeCell ref="G4:J4"/>
    <mergeCell ref="C5:C6"/>
    <mergeCell ref="D5:D6"/>
    <mergeCell ref="G5:G6"/>
    <mergeCell ref="H5:H6"/>
    <mergeCell ref="I5:I6"/>
    <mergeCell ref="J5:J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7"/>
  <sheetViews>
    <sheetView topLeftCell="A18" workbookViewId="0">
      <selection activeCell="A25" sqref="A25"/>
    </sheetView>
  </sheetViews>
  <sheetFormatPr defaultRowHeight="14.25"/>
  <cols>
    <col min="1" max="1" width="36.875" customWidth="1"/>
  </cols>
  <sheetData>
    <row r="2" spans="1:11" ht="15" thickBot="1">
      <c r="A2" s="1"/>
      <c r="B2" s="143"/>
      <c r="C2" s="143"/>
      <c r="D2" s="143"/>
      <c r="E2" s="143"/>
      <c r="F2" s="144" t="s">
        <v>114</v>
      </c>
      <c r="G2" s="144"/>
      <c r="H2" s="144"/>
      <c r="I2" s="144"/>
      <c r="J2" s="144"/>
      <c r="K2" s="144"/>
    </row>
    <row r="3" spans="1:11" ht="15" thickBot="1">
      <c r="A3" s="145" t="s">
        <v>0</v>
      </c>
      <c r="B3" s="148" t="s">
        <v>1</v>
      </c>
      <c r="C3" s="149"/>
      <c r="D3" s="149"/>
      <c r="E3" s="150"/>
      <c r="F3" s="148" t="s">
        <v>2</v>
      </c>
      <c r="G3" s="149"/>
      <c r="H3" s="149"/>
      <c r="I3" s="149"/>
      <c r="J3" s="150"/>
      <c r="K3" s="151" t="s">
        <v>3</v>
      </c>
    </row>
    <row r="4" spans="1:11" ht="15" thickBot="1">
      <c r="A4" s="146"/>
      <c r="B4" s="145" t="s">
        <v>4</v>
      </c>
      <c r="C4" s="154" t="s">
        <v>5</v>
      </c>
      <c r="D4" s="155"/>
      <c r="E4" s="156" t="s">
        <v>6</v>
      </c>
      <c r="F4" s="145" t="s">
        <v>4</v>
      </c>
      <c r="G4" s="154" t="s">
        <v>5</v>
      </c>
      <c r="H4" s="155"/>
      <c r="I4" s="156" t="s">
        <v>6</v>
      </c>
      <c r="J4" s="145" t="s">
        <v>7</v>
      </c>
      <c r="K4" s="152"/>
    </row>
    <row r="5" spans="1:11" ht="15" thickBot="1">
      <c r="A5" s="147"/>
      <c r="B5" s="147"/>
      <c r="C5" s="2" t="s">
        <v>8</v>
      </c>
      <c r="D5" s="2" t="s">
        <v>9</v>
      </c>
      <c r="E5" s="157"/>
      <c r="F5" s="147"/>
      <c r="G5" s="2" t="s">
        <v>8</v>
      </c>
      <c r="H5" s="2" t="s">
        <v>9</v>
      </c>
      <c r="I5" s="157"/>
      <c r="J5" s="147"/>
      <c r="K5" s="153"/>
    </row>
    <row r="6" spans="1:11" ht="15" thickBot="1">
      <c r="A6" s="3" t="s">
        <v>10</v>
      </c>
      <c r="B6" s="4">
        <v>395593</v>
      </c>
      <c r="C6" s="4">
        <v>412969.1</v>
      </c>
      <c r="D6" s="5">
        <v>104.39</v>
      </c>
      <c r="E6" s="4">
        <v>17376.099999999999</v>
      </c>
      <c r="F6" s="4">
        <v>391042</v>
      </c>
      <c r="G6" s="4">
        <v>411093.45</v>
      </c>
      <c r="H6" s="5">
        <v>105.13</v>
      </c>
      <c r="I6" s="4">
        <v>20051.45</v>
      </c>
      <c r="J6" s="5">
        <v>100</v>
      </c>
      <c r="K6" s="4">
        <v>-1875.65</v>
      </c>
    </row>
    <row r="7" spans="1:11" ht="15" thickBot="1">
      <c r="A7" s="3" t="s">
        <v>11</v>
      </c>
      <c r="B7" s="4">
        <v>363040</v>
      </c>
      <c r="C7" s="4">
        <v>379365.86</v>
      </c>
      <c r="D7" s="5">
        <v>104.5</v>
      </c>
      <c r="E7" s="4">
        <v>16325.86</v>
      </c>
      <c r="F7" s="4">
        <v>358513</v>
      </c>
      <c r="G7" s="4">
        <v>372845.19</v>
      </c>
      <c r="H7" s="5">
        <v>104</v>
      </c>
      <c r="I7" s="4">
        <v>14332.19</v>
      </c>
      <c r="J7" s="5">
        <v>90.7</v>
      </c>
      <c r="K7" s="6">
        <v>-6520.67</v>
      </c>
    </row>
    <row r="8" spans="1:11" ht="15" thickBot="1">
      <c r="A8" s="7" t="s">
        <v>12</v>
      </c>
      <c r="B8" s="8">
        <v>265804</v>
      </c>
      <c r="C8" s="8">
        <v>281022.32</v>
      </c>
      <c r="D8" s="2">
        <v>105.73</v>
      </c>
      <c r="E8" s="8">
        <v>15218.32</v>
      </c>
      <c r="F8" s="9">
        <v>302229</v>
      </c>
      <c r="G8" s="8">
        <v>312712.82</v>
      </c>
      <c r="H8" s="2">
        <v>103.47</v>
      </c>
      <c r="I8" s="8">
        <v>10483.82</v>
      </c>
      <c r="J8" s="2">
        <v>76.069999999999993</v>
      </c>
      <c r="K8" s="10">
        <v>31690.5</v>
      </c>
    </row>
    <row r="9" spans="1:11" ht="15" thickBot="1">
      <c r="A9" s="7" t="s">
        <v>13</v>
      </c>
      <c r="B9" s="8">
        <v>265804</v>
      </c>
      <c r="C9" s="8">
        <v>281022.32</v>
      </c>
      <c r="D9" s="2">
        <v>105.73</v>
      </c>
      <c r="E9" s="8">
        <v>15218.32</v>
      </c>
      <c r="F9" s="9">
        <v>302229</v>
      </c>
      <c r="G9" s="8">
        <v>312712.82</v>
      </c>
      <c r="H9" s="2">
        <v>103.47</v>
      </c>
      <c r="I9" s="8">
        <v>10483.82</v>
      </c>
      <c r="J9" s="2">
        <v>76.069999999999993</v>
      </c>
      <c r="K9" s="10">
        <v>31690.5</v>
      </c>
    </row>
    <row r="10" spans="1:11" ht="30" thickBot="1">
      <c r="A10" s="7" t="s">
        <v>14</v>
      </c>
      <c r="B10" s="8">
        <v>26052</v>
      </c>
      <c r="C10" s="8">
        <v>26210.959999999999</v>
      </c>
      <c r="D10" s="2">
        <v>100.61</v>
      </c>
      <c r="E10" s="2">
        <v>158.96</v>
      </c>
      <c r="F10" s="9">
        <v>28256</v>
      </c>
      <c r="G10" s="8">
        <v>29406.080000000002</v>
      </c>
      <c r="H10" s="2">
        <v>104.07</v>
      </c>
      <c r="I10" s="8">
        <v>1150.08</v>
      </c>
      <c r="J10" s="2">
        <v>7.15</v>
      </c>
      <c r="K10" s="10">
        <v>3195.12</v>
      </c>
    </row>
    <row r="11" spans="1:11" ht="20.25" thickBot="1">
      <c r="A11" s="7" t="s">
        <v>15</v>
      </c>
      <c r="B11" s="8">
        <v>26052</v>
      </c>
      <c r="C11" s="8">
        <v>26210.959999999999</v>
      </c>
      <c r="D11" s="2">
        <v>100.61</v>
      </c>
      <c r="E11" s="2">
        <v>158.96</v>
      </c>
      <c r="F11" s="9">
        <v>28256</v>
      </c>
      <c r="G11" s="8">
        <v>29406.080000000002</v>
      </c>
      <c r="H11" s="2">
        <v>104.07</v>
      </c>
      <c r="I11" s="8">
        <v>1150.08</v>
      </c>
      <c r="J11" s="2">
        <v>7.15</v>
      </c>
      <c r="K11" s="10">
        <v>3195.12</v>
      </c>
    </row>
    <row r="12" spans="1:11" ht="15" thickBot="1">
      <c r="A12" s="7" t="s">
        <v>16</v>
      </c>
      <c r="B12" s="8">
        <v>49855</v>
      </c>
      <c r="C12" s="8">
        <v>51387.25</v>
      </c>
      <c r="D12" s="2">
        <v>103.07</v>
      </c>
      <c r="E12" s="8">
        <v>1532.25</v>
      </c>
      <c r="F12" s="9">
        <v>12780</v>
      </c>
      <c r="G12" s="9">
        <v>14587.58</v>
      </c>
      <c r="H12" s="2">
        <v>114.14</v>
      </c>
      <c r="I12" s="8">
        <v>1807.58</v>
      </c>
      <c r="J12" s="2">
        <v>3.55</v>
      </c>
      <c r="K12" s="10">
        <v>-36799.67</v>
      </c>
    </row>
    <row r="13" spans="1:11" ht="15" thickBot="1">
      <c r="A13" s="7" t="s">
        <v>17</v>
      </c>
      <c r="B13" s="8">
        <v>36000</v>
      </c>
      <c r="C13" s="8">
        <v>36520.080000000002</v>
      </c>
      <c r="D13" s="2">
        <v>101.44</v>
      </c>
      <c r="E13" s="2">
        <v>520.08000000000004</v>
      </c>
      <c r="F13" s="11">
        <v>780</v>
      </c>
      <c r="G13" s="2">
        <v>825.87</v>
      </c>
      <c r="H13" s="2">
        <v>105.88</v>
      </c>
      <c r="I13" s="2">
        <v>45.87</v>
      </c>
      <c r="J13" s="2">
        <v>0.2</v>
      </c>
      <c r="K13" s="10">
        <v>-35694.21</v>
      </c>
    </row>
    <row r="14" spans="1:11" ht="15" thickBot="1">
      <c r="A14" s="7" t="s">
        <v>18</v>
      </c>
      <c r="B14" s="8">
        <v>8416</v>
      </c>
      <c r="C14" s="8">
        <v>8673.5400000000009</v>
      </c>
      <c r="D14" s="2">
        <v>103.06</v>
      </c>
      <c r="E14" s="2">
        <v>257.54000000000002</v>
      </c>
      <c r="F14" s="9">
        <v>9000</v>
      </c>
      <c r="G14" s="8">
        <v>11978.21</v>
      </c>
      <c r="H14" s="2">
        <v>133.09</v>
      </c>
      <c r="I14" s="8">
        <v>2978.21</v>
      </c>
      <c r="J14" s="2">
        <v>2.91</v>
      </c>
      <c r="K14" s="10">
        <v>3304.67</v>
      </c>
    </row>
    <row r="15" spans="1:11" ht="20.25" thickBot="1">
      <c r="A15" s="7" t="s">
        <v>19</v>
      </c>
      <c r="B15" s="8">
        <v>5439</v>
      </c>
      <c r="C15" s="8">
        <v>6251.52</v>
      </c>
      <c r="D15" s="2">
        <v>114.94</v>
      </c>
      <c r="E15" s="2">
        <v>812.52</v>
      </c>
      <c r="F15" s="9">
        <v>3000</v>
      </c>
      <c r="G15" s="8">
        <v>1906.93</v>
      </c>
      <c r="H15" s="2">
        <v>63.56</v>
      </c>
      <c r="I15" s="8">
        <v>-1093.07</v>
      </c>
      <c r="J15" s="2">
        <v>0.46</v>
      </c>
      <c r="K15" s="10">
        <v>-4344.59</v>
      </c>
    </row>
    <row r="16" spans="1:11" ht="20.25" thickBot="1">
      <c r="A16" s="7" t="s">
        <v>55</v>
      </c>
      <c r="B16" s="2"/>
      <c r="C16" s="2">
        <v>-57.89</v>
      </c>
      <c r="D16" s="2"/>
      <c r="E16" s="2"/>
      <c r="F16" s="11"/>
      <c r="G16" s="2">
        <v>-123.43</v>
      </c>
      <c r="H16" s="2"/>
      <c r="I16" s="2">
        <v>-123.43</v>
      </c>
      <c r="J16" s="2">
        <v>-0.03</v>
      </c>
      <c r="K16" s="12">
        <v>-65.540000000000006</v>
      </c>
    </row>
    <row r="17" spans="1:11" ht="15" thickBot="1">
      <c r="A17" s="7" t="s">
        <v>21</v>
      </c>
      <c r="B17" s="8">
        <v>17529</v>
      </c>
      <c r="C17" s="8">
        <v>16658.2</v>
      </c>
      <c r="D17" s="2">
        <v>95.03</v>
      </c>
      <c r="E17" s="2">
        <v>-870.8</v>
      </c>
      <c r="F17" s="9">
        <v>11248</v>
      </c>
      <c r="G17" s="8">
        <v>11592.38</v>
      </c>
      <c r="H17" s="2">
        <v>103.06</v>
      </c>
      <c r="I17" s="2">
        <v>344.38</v>
      </c>
      <c r="J17" s="2">
        <v>2.82</v>
      </c>
      <c r="K17" s="10">
        <v>-5065.82</v>
      </c>
    </row>
    <row r="18" spans="1:11" ht="15" thickBot="1">
      <c r="A18" s="7" t="s">
        <v>22</v>
      </c>
      <c r="B18" s="8">
        <v>4000</v>
      </c>
      <c r="C18" s="8">
        <v>4222.55</v>
      </c>
      <c r="D18" s="2">
        <v>105.56</v>
      </c>
      <c r="E18" s="2">
        <v>222.55</v>
      </c>
      <c r="F18" s="9">
        <v>5200</v>
      </c>
      <c r="G18" s="8">
        <v>6163.52</v>
      </c>
      <c r="H18" s="2">
        <v>118.53</v>
      </c>
      <c r="I18" s="2">
        <v>963.52</v>
      </c>
      <c r="J18" s="2">
        <v>1.5</v>
      </c>
      <c r="K18" s="10">
        <v>1940.97</v>
      </c>
    </row>
    <row r="19" spans="1:11" ht="15" thickBot="1">
      <c r="A19" s="7" t="s">
        <v>23</v>
      </c>
      <c r="B19" s="8">
        <v>13529</v>
      </c>
      <c r="C19" s="8">
        <v>12435.65</v>
      </c>
      <c r="D19" s="2">
        <v>91.92</v>
      </c>
      <c r="E19" s="8">
        <v>-1093.3499999999999</v>
      </c>
      <c r="F19" s="9">
        <v>6048</v>
      </c>
      <c r="G19" s="8">
        <v>5428.86</v>
      </c>
      <c r="H19" s="2">
        <v>89.76</v>
      </c>
      <c r="I19" s="2">
        <v>-619.14</v>
      </c>
      <c r="J19" s="2">
        <v>1.32</v>
      </c>
      <c r="K19" s="10">
        <v>-7006.79</v>
      </c>
    </row>
    <row r="20" spans="1:11" ht="15" thickBot="1">
      <c r="A20" s="7" t="s">
        <v>24</v>
      </c>
      <c r="B20" s="8">
        <v>3800</v>
      </c>
      <c r="C20" s="8">
        <v>4087.13</v>
      </c>
      <c r="D20" s="2">
        <v>107.56</v>
      </c>
      <c r="E20" s="2">
        <v>287.13</v>
      </c>
      <c r="F20" s="9">
        <v>4000</v>
      </c>
      <c r="G20" s="8">
        <v>4546.34</v>
      </c>
      <c r="H20" s="2">
        <v>113.66</v>
      </c>
      <c r="I20" s="2">
        <v>546.34</v>
      </c>
      <c r="J20" s="2">
        <v>1.1100000000000001</v>
      </c>
      <c r="K20" s="12">
        <v>459.21</v>
      </c>
    </row>
    <row r="21" spans="1:11" ht="20.25" thickBot="1">
      <c r="A21" s="7" t="s">
        <v>25</v>
      </c>
      <c r="B21" s="8">
        <v>3800</v>
      </c>
      <c r="C21" s="8">
        <v>4087.13</v>
      </c>
      <c r="D21" s="2">
        <v>107.56</v>
      </c>
      <c r="E21" s="2">
        <v>287.13</v>
      </c>
      <c r="F21" s="9">
        <v>4000</v>
      </c>
      <c r="G21" s="8">
        <v>4546.34</v>
      </c>
      <c r="H21" s="2">
        <v>113.66</v>
      </c>
      <c r="I21" s="2">
        <v>546.34</v>
      </c>
      <c r="J21" s="2">
        <v>1.1100000000000001</v>
      </c>
      <c r="K21" s="12">
        <v>459.21</v>
      </c>
    </row>
    <row r="22" spans="1:11" ht="15" thickBot="1">
      <c r="A22" s="3" t="s">
        <v>26</v>
      </c>
      <c r="B22" s="4">
        <v>32553</v>
      </c>
      <c r="C22" s="4">
        <v>33603.230000000003</v>
      </c>
      <c r="D22" s="5">
        <v>103.23</v>
      </c>
      <c r="E22" s="4">
        <v>1050.23</v>
      </c>
      <c r="F22" s="4">
        <v>32529</v>
      </c>
      <c r="G22" s="4">
        <v>38248.26</v>
      </c>
      <c r="H22" s="5">
        <v>117.58</v>
      </c>
      <c r="I22" s="4">
        <v>5719.26</v>
      </c>
      <c r="J22" s="5">
        <v>9.3000000000000007</v>
      </c>
      <c r="K22" s="6">
        <v>4645.03</v>
      </c>
    </row>
    <row r="23" spans="1:11" ht="30" thickBot="1">
      <c r="A23" s="14" t="s">
        <v>27</v>
      </c>
      <c r="B23" s="44">
        <v>22283</v>
      </c>
      <c r="C23" s="44">
        <v>23374.51</v>
      </c>
      <c r="D23" s="15">
        <v>104.9</v>
      </c>
      <c r="E23" s="8">
        <v>1091.51</v>
      </c>
      <c r="F23" s="45">
        <v>20157</v>
      </c>
      <c r="G23" s="45">
        <v>23320.57</v>
      </c>
      <c r="H23" s="11">
        <v>115.69</v>
      </c>
      <c r="I23" s="8">
        <v>3163.57</v>
      </c>
      <c r="J23" s="15">
        <v>5.67</v>
      </c>
      <c r="K23" s="12">
        <v>-53.94</v>
      </c>
    </row>
    <row r="24" spans="1:11" ht="30" thickBot="1">
      <c r="A24" s="16" t="s">
        <v>28</v>
      </c>
      <c r="B24" s="18">
        <v>17905</v>
      </c>
      <c r="C24" s="18">
        <v>19011.080000000002</v>
      </c>
      <c r="D24" s="17">
        <v>106.18</v>
      </c>
      <c r="E24" s="8">
        <v>1106.08</v>
      </c>
      <c r="F24" s="19">
        <v>16168</v>
      </c>
      <c r="G24" s="18">
        <v>18844.96</v>
      </c>
      <c r="H24" s="2">
        <v>116.56</v>
      </c>
      <c r="I24" s="8">
        <v>2676.96</v>
      </c>
      <c r="J24" s="17">
        <v>4.58</v>
      </c>
      <c r="K24" s="12">
        <v>-166.12</v>
      </c>
    </row>
    <row r="25" spans="1:11" ht="20.25" thickBot="1">
      <c r="A25" s="7" t="s">
        <v>129</v>
      </c>
      <c r="B25" s="8">
        <v>1013</v>
      </c>
      <c r="C25" s="8">
        <v>1013.3</v>
      </c>
      <c r="D25" s="13">
        <v>100.03</v>
      </c>
      <c r="E25" s="2">
        <v>0.3</v>
      </c>
      <c r="F25" s="9">
        <v>1099</v>
      </c>
      <c r="G25" s="8">
        <v>1098.6400000000001</v>
      </c>
      <c r="H25" s="2">
        <v>99.97</v>
      </c>
      <c r="I25" s="2">
        <v>-0.37</v>
      </c>
      <c r="J25" s="13">
        <v>0.27</v>
      </c>
      <c r="K25" s="12">
        <v>85.34</v>
      </c>
    </row>
    <row r="26" spans="1:11" ht="49.5" thickBot="1">
      <c r="A26" s="7" t="s">
        <v>128</v>
      </c>
      <c r="B26" s="8">
        <v>3365</v>
      </c>
      <c r="C26" s="8">
        <v>3350.13</v>
      </c>
      <c r="D26" s="13">
        <v>99.56</v>
      </c>
      <c r="E26" s="2">
        <v>-14.87</v>
      </c>
      <c r="F26" s="9">
        <v>2890</v>
      </c>
      <c r="G26" s="8">
        <v>3376.97</v>
      </c>
      <c r="H26" s="2">
        <v>116.85</v>
      </c>
      <c r="I26" s="2">
        <v>486.97</v>
      </c>
      <c r="J26" s="13">
        <v>0.82</v>
      </c>
      <c r="K26" s="12">
        <v>26.84</v>
      </c>
    </row>
    <row r="27" spans="1:11" ht="20.25" thickBot="1">
      <c r="A27" s="7" t="s">
        <v>34</v>
      </c>
      <c r="B27" s="8">
        <v>1020</v>
      </c>
      <c r="C27" s="8">
        <v>1114.1500000000001</v>
      </c>
      <c r="D27" s="2">
        <v>109.23</v>
      </c>
      <c r="E27" s="2">
        <v>94.15</v>
      </c>
      <c r="F27" s="9">
        <v>1120</v>
      </c>
      <c r="G27" s="8">
        <v>1216.56</v>
      </c>
      <c r="H27" s="2">
        <v>108.62</v>
      </c>
      <c r="I27" s="2">
        <v>96.56</v>
      </c>
      <c r="J27" s="2">
        <v>0.3</v>
      </c>
      <c r="K27" s="12">
        <v>102.41</v>
      </c>
    </row>
    <row r="28" spans="1:11" ht="15" thickBot="1">
      <c r="A28" s="7" t="s">
        <v>107</v>
      </c>
      <c r="B28" s="8">
        <v>1020</v>
      </c>
      <c r="C28" s="8">
        <v>1114.1500000000001</v>
      </c>
      <c r="D28" s="2">
        <v>109.23</v>
      </c>
      <c r="E28" s="2">
        <v>94.15</v>
      </c>
      <c r="F28" s="9">
        <v>1120</v>
      </c>
      <c r="G28" s="8">
        <v>1216.56</v>
      </c>
      <c r="H28" s="2">
        <v>108.62</v>
      </c>
      <c r="I28" s="2">
        <v>96.56</v>
      </c>
      <c r="J28" s="2">
        <v>0.3</v>
      </c>
      <c r="K28" s="12">
        <v>102.41</v>
      </c>
    </row>
    <row r="29" spans="1:11" ht="20.25" thickBot="1">
      <c r="A29" s="7" t="s">
        <v>35</v>
      </c>
      <c r="B29" s="8">
        <v>3029</v>
      </c>
      <c r="C29" s="8">
        <v>2817.75</v>
      </c>
      <c r="D29" s="2">
        <v>93.03</v>
      </c>
      <c r="E29" s="2">
        <v>-211.25</v>
      </c>
      <c r="F29" s="11">
        <v>60</v>
      </c>
      <c r="G29" s="2">
        <v>536.67999999999995</v>
      </c>
      <c r="H29" s="2">
        <v>894.46</v>
      </c>
      <c r="I29" s="2">
        <v>476.68</v>
      </c>
      <c r="J29" s="2">
        <v>0.13</v>
      </c>
      <c r="K29" s="10">
        <v>-2281.0700000000002</v>
      </c>
    </row>
    <row r="30" spans="1:11" ht="15" thickBot="1">
      <c r="A30" s="7" t="s">
        <v>36</v>
      </c>
      <c r="B30" s="2">
        <v>529</v>
      </c>
      <c r="C30" s="2">
        <v>498.15</v>
      </c>
      <c r="D30" s="2">
        <v>94.17</v>
      </c>
      <c r="E30" s="2">
        <v>-30.85</v>
      </c>
      <c r="F30" s="11"/>
      <c r="G30" s="2"/>
      <c r="H30" s="2"/>
      <c r="I30" s="2"/>
      <c r="J30" s="2"/>
      <c r="K30" s="12">
        <v>-498.15</v>
      </c>
    </row>
    <row r="31" spans="1:11" ht="15" thickBot="1">
      <c r="A31" s="7" t="s">
        <v>62</v>
      </c>
      <c r="B31" s="8">
        <v>2500</v>
      </c>
      <c r="C31" s="8">
        <v>2319.6</v>
      </c>
      <c r="D31" s="2">
        <v>92.78</v>
      </c>
      <c r="E31" s="2">
        <v>-180.4</v>
      </c>
      <c r="F31" s="11">
        <v>60</v>
      </c>
      <c r="G31" s="2">
        <v>536.67999999999995</v>
      </c>
      <c r="H31" s="2">
        <v>894.46</v>
      </c>
      <c r="I31" s="2">
        <v>476.68</v>
      </c>
      <c r="J31" s="2">
        <v>0.13</v>
      </c>
      <c r="K31" s="10">
        <v>-1782.92</v>
      </c>
    </row>
    <row r="32" spans="1:11" ht="20.25" thickBot="1">
      <c r="A32" s="7" t="s">
        <v>37</v>
      </c>
      <c r="B32" s="8">
        <v>4721</v>
      </c>
      <c r="C32" s="8">
        <v>4743.6899999999996</v>
      </c>
      <c r="D32" s="2">
        <v>100.48</v>
      </c>
      <c r="E32" s="2">
        <v>22.69</v>
      </c>
      <c r="F32" s="9">
        <v>10196</v>
      </c>
      <c r="G32" s="8">
        <v>11490.62</v>
      </c>
      <c r="H32" s="2">
        <v>112.7</v>
      </c>
      <c r="I32" s="8">
        <v>1294.6199999999999</v>
      </c>
      <c r="J32" s="2">
        <v>2.8</v>
      </c>
      <c r="K32" s="10">
        <v>6746.93</v>
      </c>
    </row>
    <row r="33" spans="1:11" ht="49.5" thickBot="1">
      <c r="A33" s="7" t="s">
        <v>130</v>
      </c>
      <c r="B33" s="2">
        <v>145</v>
      </c>
      <c r="C33" s="2">
        <v>145</v>
      </c>
      <c r="D33" s="2">
        <v>100</v>
      </c>
      <c r="E33" s="2">
        <v>0</v>
      </c>
      <c r="F33" s="11">
        <v>6</v>
      </c>
      <c r="G33" s="2">
        <v>6.04</v>
      </c>
      <c r="H33" s="2">
        <v>100.71</v>
      </c>
      <c r="I33" s="2">
        <v>0.04</v>
      </c>
      <c r="J33" s="2">
        <v>0</v>
      </c>
      <c r="K33" s="12">
        <v>-138.96</v>
      </c>
    </row>
    <row r="34" spans="1:11" ht="20.25" thickBot="1">
      <c r="A34" s="7" t="s">
        <v>39</v>
      </c>
      <c r="B34" s="8">
        <v>4576</v>
      </c>
      <c r="C34" s="8">
        <v>4598.6899999999996</v>
      </c>
      <c r="D34" s="2">
        <v>100.5</v>
      </c>
      <c r="E34" s="2">
        <v>22.69</v>
      </c>
      <c r="F34" s="9">
        <v>10190</v>
      </c>
      <c r="G34" s="9">
        <v>11484.57</v>
      </c>
      <c r="H34" s="2">
        <v>112.7</v>
      </c>
      <c r="I34" s="8">
        <v>1294.57</v>
      </c>
      <c r="J34" s="2">
        <v>2.79</v>
      </c>
      <c r="K34" s="10">
        <v>6885.88</v>
      </c>
    </row>
    <row r="35" spans="1:11" ht="15" thickBot="1">
      <c r="A35" s="7" t="s">
        <v>40</v>
      </c>
      <c r="B35" s="8">
        <v>1500</v>
      </c>
      <c r="C35" s="8">
        <v>1552.98</v>
      </c>
      <c r="D35" s="2">
        <v>103.53</v>
      </c>
      <c r="E35" s="2">
        <v>52.98</v>
      </c>
      <c r="F35" s="11">
        <v>996</v>
      </c>
      <c r="G35" s="8">
        <v>1683.77</v>
      </c>
      <c r="H35" s="2">
        <v>169.05</v>
      </c>
      <c r="I35" s="2">
        <v>687.77</v>
      </c>
      <c r="J35" s="2">
        <v>0.41</v>
      </c>
      <c r="K35" s="12">
        <v>130.79</v>
      </c>
    </row>
    <row r="36" spans="1:11" ht="15" thickBot="1">
      <c r="A36" s="7" t="s">
        <v>64</v>
      </c>
      <c r="B36" s="2"/>
      <c r="C36" s="2">
        <v>0.15</v>
      </c>
      <c r="D36" s="2"/>
      <c r="E36" s="2">
        <v>0.15</v>
      </c>
      <c r="F36" s="11"/>
      <c r="G36" s="2">
        <v>7.0000000000000007E-2</v>
      </c>
      <c r="H36" s="2"/>
      <c r="I36" s="2">
        <v>7.0000000000000007E-2</v>
      </c>
      <c r="J36" s="2">
        <v>0</v>
      </c>
      <c r="K36" s="12">
        <v>-0.08</v>
      </c>
    </row>
    <row r="37" spans="1:11" ht="15" thickBot="1">
      <c r="A37" s="7" t="s">
        <v>106</v>
      </c>
      <c r="B37" s="2"/>
      <c r="C37" s="2">
        <v>0.15</v>
      </c>
      <c r="D37" s="2"/>
      <c r="E37" s="2">
        <v>0.15</v>
      </c>
      <c r="F37" s="11"/>
      <c r="G37" s="2" t="s">
        <v>115</v>
      </c>
      <c r="H37" s="2"/>
      <c r="I37" s="2">
        <v>7.0000000000000007E-2</v>
      </c>
      <c r="J37" s="2">
        <v>0</v>
      </c>
      <c r="K37" s="12">
        <v>-0.08</v>
      </c>
    </row>
  </sheetData>
  <mergeCells count="13">
    <mergeCell ref="B2:E2"/>
    <mergeCell ref="F2:K2"/>
    <mergeCell ref="A3:A5"/>
    <mergeCell ref="B3:E3"/>
    <mergeCell ref="F3:J3"/>
    <mergeCell ref="K3:K5"/>
    <mergeCell ref="B4:B5"/>
    <mergeCell ref="C4:D4"/>
    <mergeCell ref="E4:E5"/>
    <mergeCell ref="F4:F5"/>
    <mergeCell ref="G4:H4"/>
    <mergeCell ref="I4:I5"/>
    <mergeCell ref="J4:J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9"/>
  <sheetViews>
    <sheetView topLeftCell="A13" workbookViewId="0">
      <selection activeCell="A14" sqref="A14"/>
    </sheetView>
  </sheetViews>
  <sheetFormatPr defaultRowHeight="14.25"/>
  <cols>
    <col min="1" max="1" width="29" customWidth="1"/>
  </cols>
  <sheetData>
    <row r="2" spans="1:11" ht="15" thickBot="1"/>
    <row r="3" spans="1:11" ht="15" thickBot="1">
      <c r="A3" s="158" t="s">
        <v>42</v>
      </c>
      <c r="B3" s="161" t="s">
        <v>1</v>
      </c>
      <c r="C3" s="162"/>
      <c r="D3" s="162"/>
      <c r="E3" s="163"/>
      <c r="F3" s="164" t="s">
        <v>2</v>
      </c>
      <c r="G3" s="165"/>
      <c r="H3" s="165"/>
      <c r="I3" s="165"/>
      <c r="J3" s="166"/>
      <c r="K3" s="167" t="s">
        <v>43</v>
      </c>
    </row>
    <row r="4" spans="1:11" ht="15" thickBot="1">
      <c r="A4" s="159"/>
      <c r="B4" s="167" t="s">
        <v>44</v>
      </c>
      <c r="C4" s="169" t="s">
        <v>5</v>
      </c>
      <c r="D4" s="170"/>
      <c r="E4" s="167" t="s">
        <v>6</v>
      </c>
      <c r="F4" s="171" t="s">
        <v>44</v>
      </c>
      <c r="G4" s="169" t="s">
        <v>5</v>
      </c>
      <c r="H4" s="170"/>
      <c r="I4" s="167" t="s">
        <v>6</v>
      </c>
      <c r="J4" s="36" t="s">
        <v>45</v>
      </c>
      <c r="K4" s="168"/>
    </row>
    <row r="5" spans="1:11" ht="15" thickBot="1">
      <c r="A5" s="160"/>
      <c r="B5" s="168"/>
      <c r="C5" s="36" t="s">
        <v>8</v>
      </c>
      <c r="D5" s="36" t="s">
        <v>9</v>
      </c>
      <c r="E5" s="168"/>
      <c r="F5" s="172"/>
      <c r="G5" s="36" t="s">
        <v>8</v>
      </c>
      <c r="H5" s="36" t="s">
        <v>46</v>
      </c>
      <c r="I5" s="168"/>
      <c r="J5" s="36" t="s">
        <v>9</v>
      </c>
      <c r="K5" s="37" t="s">
        <v>47</v>
      </c>
    </row>
    <row r="6" spans="1:11" ht="15" thickBot="1">
      <c r="A6" s="38" t="s">
        <v>75</v>
      </c>
      <c r="B6" s="39">
        <v>854928.74</v>
      </c>
      <c r="C6" s="39">
        <v>856661.66</v>
      </c>
      <c r="D6" s="40">
        <v>100.2</v>
      </c>
      <c r="E6" s="39">
        <v>1732.92</v>
      </c>
      <c r="F6" s="39">
        <v>972094.55</v>
      </c>
      <c r="G6" s="39">
        <v>954718.71999999997</v>
      </c>
      <c r="H6" s="40">
        <v>98.21</v>
      </c>
      <c r="I6" s="39">
        <v>-17375.830000000002</v>
      </c>
      <c r="J6" s="40">
        <v>100</v>
      </c>
      <c r="K6" s="39">
        <v>98057.06</v>
      </c>
    </row>
    <row r="7" spans="1:11" ht="20.25" thickBot="1">
      <c r="A7" s="43" t="s">
        <v>76</v>
      </c>
      <c r="B7" s="39">
        <v>854928.74</v>
      </c>
      <c r="C7" s="39">
        <v>856661.66</v>
      </c>
      <c r="D7" s="40">
        <v>100.2</v>
      </c>
      <c r="E7" s="39">
        <v>1732.92</v>
      </c>
      <c r="F7" s="39">
        <v>969986.55</v>
      </c>
      <c r="G7" s="39">
        <v>952946.85</v>
      </c>
      <c r="H7" s="40">
        <v>98.24</v>
      </c>
      <c r="I7" s="39">
        <v>-17039.7</v>
      </c>
      <c r="J7" s="40">
        <v>99.81</v>
      </c>
      <c r="K7" s="39">
        <v>96285.19</v>
      </c>
    </row>
    <row r="8" spans="1:11" ht="20.25" thickBot="1">
      <c r="A8" s="43" t="s">
        <v>109</v>
      </c>
      <c r="B8" s="39">
        <v>233028.92</v>
      </c>
      <c r="C8" s="39">
        <v>239281.62</v>
      </c>
      <c r="D8" s="40">
        <v>102.68</v>
      </c>
      <c r="E8" s="39">
        <v>6252.7</v>
      </c>
      <c r="F8" s="39">
        <v>267335.21999999997</v>
      </c>
      <c r="G8" s="39">
        <v>267335.21999999997</v>
      </c>
      <c r="H8" s="40">
        <v>100</v>
      </c>
      <c r="I8" s="40">
        <v>0</v>
      </c>
      <c r="J8" s="40">
        <v>28</v>
      </c>
      <c r="K8" s="39">
        <v>28053.599999999999</v>
      </c>
    </row>
    <row r="9" spans="1:11" ht="15" thickBot="1">
      <c r="A9" s="20" t="s">
        <v>77</v>
      </c>
      <c r="B9" s="41">
        <v>178438.82</v>
      </c>
      <c r="C9" s="41">
        <v>178438.82</v>
      </c>
      <c r="D9" s="40">
        <v>100</v>
      </c>
      <c r="E9" s="21">
        <v>0</v>
      </c>
      <c r="F9" s="41">
        <v>168023.75</v>
      </c>
      <c r="G9" s="41">
        <v>168023.75</v>
      </c>
      <c r="H9" s="21">
        <v>100</v>
      </c>
      <c r="I9" s="21">
        <v>0</v>
      </c>
      <c r="J9" s="21">
        <v>17.600000000000001</v>
      </c>
      <c r="K9" s="41">
        <v>-10415.07</v>
      </c>
    </row>
    <row r="10" spans="1:11" ht="20.25" thickBot="1">
      <c r="A10" s="20" t="s">
        <v>78</v>
      </c>
      <c r="B10" s="41">
        <v>4695.1000000000004</v>
      </c>
      <c r="C10" s="41">
        <v>4695.1000000000004</v>
      </c>
      <c r="D10" s="40">
        <v>100</v>
      </c>
      <c r="E10" s="21">
        <v>0</v>
      </c>
      <c r="F10" s="41">
        <v>36183.47</v>
      </c>
      <c r="G10" s="41">
        <v>36183.47</v>
      </c>
      <c r="H10" s="21">
        <v>100</v>
      </c>
      <c r="I10" s="21">
        <v>0</v>
      </c>
      <c r="J10" s="21">
        <v>3.79</v>
      </c>
      <c r="K10" s="41">
        <v>31488.37</v>
      </c>
    </row>
    <row r="11" spans="1:11" ht="15" thickBot="1">
      <c r="A11" s="35" t="s">
        <v>79</v>
      </c>
      <c r="B11" s="41">
        <v>49895</v>
      </c>
      <c r="C11" s="41">
        <v>56147.7</v>
      </c>
      <c r="D11" s="21">
        <v>100</v>
      </c>
      <c r="E11" s="21">
        <v>0</v>
      </c>
      <c r="F11" s="41">
        <v>63128</v>
      </c>
      <c r="G11" s="41">
        <v>63128</v>
      </c>
      <c r="H11" s="21">
        <v>100</v>
      </c>
      <c r="I11" s="21">
        <v>0</v>
      </c>
      <c r="J11" s="21">
        <v>6.61</v>
      </c>
      <c r="K11" s="41">
        <v>58432.9</v>
      </c>
    </row>
    <row r="12" spans="1:11" ht="30" thickBot="1">
      <c r="A12" s="65" t="s">
        <v>80</v>
      </c>
      <c r="B12" s="39">
        <v>148715</v>
      </c>
      <c r="C12" s="39">
        <v>146805.82</v>
      </c>
      <c r="D12" s="40">
        <v>98.72</v>
      </c>
      <c r="E12" s="39">
        <v>-1909.18</v>
      </c>
      <c r="F12" s="39">
        <v>124498.56</v>
      </c>
      <c r="G12" s="39">
        <v>117687.46</v>
      </c>
      <c r="H12" s="40">
        <v>94.53</v>
      </c>
      <c r="I12" s="39">
        <v>-6811.1</v>
      </c>
      <c r="J12" s="40">
        <v>12.33</v>
      </c>
      <c r="K12" s="41">
        <v>-29118.36</v>
      </c>
    </row>
    <row r="13" spans="1:11" ht="39.75" thickBot="1">
      <c r="A13" s="20" t="s">
        <v>133</v>
      </c>
      <c r="B13" s="41">
        <v>1212.8</v>
      </c>
      <c r="C13" s="41">
        <v>1212.8</v>
      </c>
      <c r="D13" s="21">
        <v>100</v>
      </c>
      <c r="E13" s="21">
        <v>0</v>
      </c>
      <c r="F13" s="40"/>
      <c r="G13" s="40"/>
      <c r="H13" s="21"/>
      <c r="I13" s="21"/>
      <c r="J13" s="21"/>
      <c r="K13" s="41">
        <v>-1212.8</v>
      </c>
    </row>
    <row r="14" spans="1:11" ht="49.5" thickBot="1">
      <c r="A14" s="20" t="s">
        <v>134</v>
      </c>
      <c r="B14" s="21"/>
      <c r="C14" s="21"/>
      <c r="D14" s="21"/>
      <c r="E14" s="21"/>
      <c r="F14" s="41">
        <v>1301.55</v>
      </c>
      <c r="G14" s="41">
        <v>1301.55</v>
      </c>
      <c r="H14" s="21">
        <v>100</v>
      </c>
      <c r="I14" s="21">
        <v>0</v>
      </c>
      <c r="J14" s="21">
        <v>0.14000000000000001</v>
      </c>
      <c r="K14" s="41">
        <v>1301.55</v>
      </c>
    </row>
    <row r="15" spans="1:11" ht="20.25" thickBot="1">
      <c r="A15" s="20" t="s">
        <v>135</v>
      </c>
      <c r="B15" s="41">
        <v>43310.46</v>
      </c>
      <c r="C15" s="41">
        <v>43310.46</v>
      </c>
      <c r="D15" s="21">
        <v>100</v>
      </c>
      <c r="E15" s="21">
        <v>0</v>
      </c>
      <c r="F15" s="41">
        <v>2005.44</v>
      </c>
      <c r="G15" s="41">
        <v>2005.44</v>
      </c>
      <c r="H15" s="21">
        <v>100</v>
      </c>
      <c r="I15" s="21">
        <v>0</v>
      </c>
      <c r="J15" s="21">
        <v>0.21</v>
      </c>
      <c r="K15" s="41">
        <v>-41305.019999999997</v>
      </c>
    </row>
    <row r="16" spans="1:11" ht="49.5" thickBot="1">
      <c r="A16" s="20" t="s">
        <v>136</v>
      </c>
      <c r="B16" s="41">
        <v>2923.76</v>
      </c>
      <c r="C16" s="41">
        <v>2923.76</v>
      </c>
      <c r="D16" s="21">
        <v>100</v>
      </c>
      <c r="E16" s="21">
        <v>0</v>
      </c>
      <c r="F16" s="40"/>
      <c r="G16" s="40"/>
      <c r="H16" s="40"/>
      <c r="I16" s="40"/>
      <c r="J16" s="40"/>
      <c r="K16" s="41">
        <v>-2923.76</v>
      </c>
    </row>
    <row r="17" spans="1:11" ht="20.25" thickBot="1">
      <c r="A17" s="20" t="s">
        <v>110</v>
      </c>
      <c r="B17" s="41">
        <v>2799.93</v>
      </c>
      <c r="C17" s="41">
        <v>2799.93</v>
      </c>
      <c r="D17" s="21">
        <v>100</v>
      </c>
      <c r="E17" s="21">
        <v>0</v>
      </c>
      <c r="F17" s="39">
        <v>2247.2199999999998</v>
      </c>
      <c r="G17" s="39">
        <v>2247.2199999999998</v>
      </c>
      <c r="H17" s="21">
        <v>100</v>
      </c>
      <c r="I17" s="21">
        <v>0</v>
      </c>
      <c r="J17" s="21">
        <v>0.24</v>
      </c>
      <c r="K17" s="21">
        <v>-552.70000000000005</v>
      </c>
    </row>
    <row r="18" spans="1:11" ht="20.25" thickBot="1">
      <c r="A18" s="20" t="s">
        <v>111</v>
      </c>
      <c r="B18" s="41">
        <v>16465.36</v>
      </c>
      <c r="C18" s="41">
        <v>16465.36</v>
      </c>
      <c r="D18" s="21">
        <v>100</v>
      </c>
      <c r="E18" s="21">
        <v>0</v>
      </c>
      <c r="F18" s="40"/>
      <c r="G18" s="40"/>
      <c r="H18" s="21"/>
      <c r="I18" s="21"/>
      <c r="J18" s="21"/>
      <c r="K18" s="41">
        <v>-16465.36</v>
      </c>
    </row>
    <row r="19" spans="1:11" ht="15" thickBot="1">
      <c r="A19" s="20" t="s">
        <v>83</v>
      </c>
      <c r="B19" s="41">
        <v>1273.9100000000001</v>
      </c>
      <c r="C19" s="41">
        <v>1273.9100000000001</v>
      </c>
      <c r="D19" s="21">
        <v>100</v>
      </c>
      <c r="E19" s="21">
        <v>0</v>
      </c>
      <c r="F19" s="66">
        <v>3860.99</v>
      </c>
      <c r="G19" s="66">
        <v>3860.99</v>
      </c>
      <c r="H19" s="21">
        <v>100</v>
      </c>
      <c r="I19" s="21">
        <v>0</v>
      </c>
      <c r="J19" s="21">
        <v>0.4</v>
      </c>
      <c r="K19" s="41">
        <v>2587.08</v>
      </c>
    </row>
    <row r="20" spans="1:11" ht="20.25" thickBot="1">
      <c r="A20" s="20" t="s">
        <v>84</v>
      </c>
      <c r="B20" s="41">
        <v>8145.13</v>
      </c>
      <c r="C20" s="41">
        <v>8145.13</v>
      </c>
      <c r="D20" s="21">
        <v>100</v>
      </c>
      <c r="E20" s="21">
        <v>0</v>
      </c>
      <c r="F20" s="66">
        <v>8103.96</v>
      </c>
      <c r="G20" s="66">
        <v>8103.96</v>
      </c>
      <c r="H20" s="21">
        <v>100</v>
      </c>
      <c r="I20" s="21">
        <v>0</v>
      </c>
      <c r="J20" s="21">
        <v>0.85</v>
      </c>
      <c r="K20" s="21">
        <v>-41.17</v>
      </c>
    </row>
    <row r="21" spans="1:11" ht="20.25" thickBot="1">
      <c r="A21" s="20" t="s">
        <v>85</v>
      </c>
      <c r="B21" s="41">
        <v>35852.6</v>
      </c>
      <c r="C21" s="41">
        <v>35839.47</v>
      </c>
      <c r="D21" s="21">
        <v>99.96</v>
      </c>
      <c r="E21" s="21">
        <v>-13.13</v>
      </c>
      <c r="F21" s="21"/>
      <c r="G21" s="21"/>
      <c r="H21" s="21"/>
      <c r="I21" s="21"/>
      <c r="J21" s="21"/>
      <c r="K21" s="41">
        <v>-35839.47</v>
      </c>
    </row>
    <row r="22" spans="1:11" ht="20.25" thickBot="1">
      <c r="A22" s="20" t="s">
        <v>137</v>
      </c>
      <c r="B22" s="21"/>
      <c r="C22" s="21"/>
      <c r="D22" s="21"/>
      <c r="E22" s="21"/>
      <c r="F22" s="41">
        <v>16787.349999999999</v>
      </c>
      <c r="G22" s="41">
        <v>16787.22</v>
      </c>
      <c r="H22" s="21">
        <v>100</v>
      </c>
      <c r="I22" s="21">
        <v>-0.12</v>
      </c>
      <c r="J22" s="21">
        <v>1.76</v>
      </c>
      <c r="K22" s="41">
        <v>16787.22</v>
      </c>
    </row>
    <row r="23" spans="1:11" ht="20.25" thickBot="1">
      <c r="A23" s="20" t="s">
        <v>86</v>
      </c>
      <c r="B23" s="41">
        <v>36731.050000000003</v>
      </c>
      <c r="C23" s="41">
        <v>34834.99</v>
      </c>
      <c r="D23" s="21">
        <v>94.84</v>
      </c>
      <c r="E23" s="41">
        <v>-1896.06</v>
      </c>
      <c r="F23" s="41">
        <v>90192.04</v>
      </c>
      <c r="G23" s="41">
        <v>83381.06</v>
      </c>
      <c r="H23" s="21">
        <v>92.45</v>
      </c>
      <c r="I23" s="41">
        <v>-6810.98</v>
      </c>
      <c r="J23" s="21">
        <v>8.73</v>
      </c>
      <c r="K23" s="41">
        <v>48546.07</v>
      </c>
    </row>
    <row r="24" spans="1:11" ht="30" thickBot="1">
      <c r="A24" s="65" t="s">
        <v>87</v>
      </c>
      <c r="B24" s="39">
        <v>452414.11</v>
      </c>
      <c r="C24" s="39">
        <v>449858.53</v>
      </c>
      <c r="D24" s="40">
        <v>99.44</v>
      </c>
      <c r="E24" s="39">
        <v>-2555.58</v>
      </c>
      <c r="F24" s="39">
        <v>544462.26</v>
      </c>
      <c r="G24" s="39">
        <v>536712.14</v>
      </c>
      <c r="H24" s="40">
        <v>98.58</v>
      </c>
      <c r="I24" s="39">
        <v>-7750.11</v>
      </c>
      <c r="J24" s="40">
        <v>56.22</v>
      </c>
      <c r="K24" s="41">
        <v>86853.61</v>
      </c>
    </row>
    <row r="25" spans="1:11" ht="20.25" thickBot="1">
      <c r="A25" s="20" t="s">
        <v>88</v>
      </c>
      <c r="B25" s="41">
        <v>412043.24</v>
      </c>
      <c r="C25" s="41">
        <v>410467.83</v>
      </c>
      <c r="D25" s="21">
        <v>99.62</v>
      </c>
      <c r="E25" s="41">
        <v>-1575.41</v>
      </c>
      <c r="F25" s="41">
        <v>496765.01</v>
      </c>
      <c r="G25" s="41">
        <v>490828.25</v>
      </c>
      <c r="H25" s="21">
        <v>98.8</v>
      </c>
      <c r="I25" s="41">
        <v>-5936.76</v>
      </c>
      <c r="J25" s="21">
        <v>51.41</v>
      </c>
      <c r="K25" s="41">
        <v>80360.42</v>
      </c>
    </row>
    <row r="26" spans="1:11" ht="49.5" thickBot="1">
      <c r="A26" s="20" t="s">
        <v>89</v>
      </c>
      <c r="B26" s="41">
        <v>4691.4399999999996</v>
      </c>
      <c r="C26" s="41">
        <v>4028.56</v>
      </c>
      <c r="D26" s="21">
        <v>85.87</v>
      </c>
      <c r="E26" s="21">
        <v>-662.87</v>
      </c>
      <c r="F26" s="41">
        <v>4632.8500000000004</v>
      </c>
      <c r="G26" s="41">
        <v>4079.07</v>
      </c>
      <c r="H26" s="21">
        <v>88.05</v>
      </c>
      <c r="I26" s="21">
        <v>-553.78</v>
      </c>
      <c r="J26" s="21">
        <v>0.43</v>
      </c>
      <c r="K26" s="21">
        <v>50.51</v>
      </c>
    </row>
    <row r="27" spans="1:11" ht="39.75" thickBot="1">
      <c r="A27" s="20" t="s">
        <v>90</v>
      </c>
      <c r="B27" s="41">
        <v>16214.57</v>
      </c>
      <c r="C27" s="41">
        <v>15898.89</v>
      </c>
      <c r="D27" s="21">
        <v>98.05</v>
      </c>
      <c r="E27" s="21">
        <v>-315.68</v>
      </c>
      <c r="F27" s="41">
        <v>17888.64</v>
      </c>
      <c r="G27" s="41">
        <v>17531.189999999999</v>
      </c>
      <c r="H27" s="21">
        <v>98</v>
      </c>
      <c r="I27" s="21">
        <v>-357.45</v>
      </c>
      <c r="J27" s="21">
        <v>1.84</v>
      </c>
      <c r="K27" s="41">
        <v>1632.3</v>
      </c>
    </row>
    <row r="28" spans="1:11" ht="30" thickBot="1">
      <c r="A28" s="20" t="s">
        <v>91</v>
      </c>
      <c r="B28" s="21">
        <v>733.59</v>
      </c>
      <c r="C28" s="21">
        <v>733.59</v>
      </c>
      <c r="D28" s="21">
        <v>100</v>
      </c>
      <c r="E28" s="21">
        <v>0</v>
      </c>
      <c r="F28" s="21">
        <v>862.34</v>
      </c>
      <c r="G28" s="21">
        <v>862.34</v>
      </c>
      <c r="H28" s="21">
        <v>100</v>
      </c>
      <c r="I28" s="21">
        <v>0</v>
      </c>
      <c r="J28" s="21">
        <v>0.09</v>
      </c>
      <c r="K28" s="21">
        <v>128.75</v>
      </c>
    </row>
    <row r="29" spans="1:11" ht="39.75" thickBot="1">
      <c r="A29" s="20" t="s">
        <v>92</v>
      </c>
      <c r="B29" s="21">
        <v>265.94</v>
      </c>
      <c r="C29" s="21">
        <v>265.94</v>
      </c>
      <c r="D29" s="21">
        <v>100</v>
      </c>
      <c r="E29" s="21">
        <v>0</v>
      </c>
      <c r="F29" s="21">
        <v>4.74</v>
      </c>
      <c r="G29" s="21">
        <v>4.74</v>
      </c>
      <c r="H29" s="21">
        <v>100</v>
      </c>
      <c r="I29" s="21">
        <v>0</v>
      </c>
      <c r="J29" s="21">
        <v>0</v>
      </c>
      <c r="K29" s="21">
        <v>-261.20999999999998</v>
      </c>
    </row>
    <row r="30" spans="1:11" ht="39.75" thickBot="1">
      <c r="A30" s="20" t="s">
        <v>93</v>
      </c>
      <c r="B30" s="41">
        <v>14506.1</v>
      </c>
      <c r="C30" s="41">
        <v>14504.48</v>
      </c>
      <c r="D30" s="21">
        <v>99.99</v>
      </c>
      <c r="E30" s="21">
        <v>-1.62</v>
      </c>
      <c r="F30" s="41">
        <v>20114.400000000001</v>
      </c>
      <c r="G30" s="41">
        <v>19213.060000000001</v>
      </c>
      <c r="H30" s="21">
        <v>95.52</v>
      </c>
      <c r="I30" s="21">
        <v>-901.34</v>
      </c>
      <c r="J30" s="21">
        <v>2.0099999999999998</v>
      </c>
      <c r="K30" s="41">
        <v>4708.59</v>
      </c>
    </row>
    <row r="31" spans="1:11" ht="20.25" thickBot="1">
      <c r="A31" s="20" t="s">
        <v>94</v>
      </c>
      <c r="B31" s="41">
        <v>1509.63</v>
      </c>
      <c r="C31" s="41">
        <v>1509.63</v>
      </c>
      <c r="D31" s="21">
        <v>100</v>
      </c>
      <c r="E31" s="21">
        <v>0</v>
      </c>
      <c r="F31" s="41">
        <v>1490.62</v>
      </c>
      <c r="G31" s="41">
        <v>1490.62</v>
      </c>
      <c r="H31" s="21">
        <v>100</v>
      </c>
      <c r="I31" s="21">
        <v>0</v>
      </c>
      <c r="J31" s="21">
        <v>0.16</v>
      </c>
      <c r="K31" s="21">
        <v>-19.010000000000002</v>
      </c>
    </row>
    <row r="32" spans="1:11" ht="20.25" thickBot="1">
      <c r="A32" s="20" t="s">
        <v>48</v>
      </c>
      <c r="B32" s="41">
        <v>2096.0300000000002</v>
      </c>
      <c r="C32" s="41">
        <v>2096.0300000000002</v>
      </c>
      <c r="D32" s="21">
        <v>100</v>
      </c>
      <c r="E32" s="21">
        <v>0</v>
      </c>
      <c r="F32" s="41">
        <v>2340.75</v>
      </c>
      <c r="G32" s="41">
        <v>2339.96</v>
      </c>
      <c r="H32" s="21">
        <v>99.97</v>
      </c>
      <c r="I32" s="21">
        <v>-0.79</v>
      </c>
      <c r="J32" s="21">
        <v>0.25</v>
      </c>
      <c r="K32" s="21">
        <v>243.93</v>
      </c>
    </row>
    <row r="33" spans="1:11" ht="20.25" thickBot="1">
      <c r="A33" s="35" t="s">
        <v>113</v>
      </c>
      <c r="B33" s="21">
        <v>353.58</v>
      </c>
      <c r="C33" s="21">
        <v>353.58</v>
      </c>
      <c r="D33" s="21">
        <v>100</v>
      </c>
      <c r="E33" s="21">
        <v>0</v>
      </c>
      <c r="F33" s="21">
        <v>362.91</v>
      </c>
      <c r="G33" s="21">
        <v>362.91</v>
      </c>
      <c r="H33" s="21">
        <v>100</v>
      </c>
      <c r="I33" s="21">
        <v>0</v>
      </c>
      <c r="J33" s="21">
        <v>0.04</v>
      </c>
      <c r="K33" s="21">
        <v>9.33</v>
      </c>
    </row>
    <row r="34" spans="1:11" ht="15" thickBot="1">
      <c r="A34" s="38" t="s">
        <v>49</v>
      </c>
      <c r="B34" s="41">
        <v>20770.71</v>
      </c>
      <c r="C34" s="41">
        <v>20715.689999999999</v>
      </c>
      <c r="D34" s="21">
        <v>99.74</v>
      </c>
      <c r="E34" s="21">
        <v>-55.02</v>
      </c>
      <c r="F34" s="41">
        <v>33690.519999999997</v>
      </c>
      <c r="G34" s="41">
        <v>31212.03</v>
      </c>
      <c r="H34" s="21">
        <v>92.64</v>
      </c>
      <c r="I34" s="41">
        <v>-2478.4899999999998</v>
      </c>
      <c r="J34" s="21">
        <v>3.27</v>
      </c>
      <c r="K34" s="41">
        <v>10496.34</v>
      </c>
    </row>
    <row r="35" spans="1:11" ht="49.5" thickBot="1">
      <c r="A35" s="20" t="s">
        <v>96</v>
      </c>
      <c r="B35" s="21"/>
      <c r="C35" s="21"/>
      <c r="D35" s="21"/>
      <c r="E35" s="21"/>
      <c r="F35" s="21">
        <v>416.49</v>
      </c>
      <c r="G35" s="21">
        <v>416.49</v>
      </c>
      <c r="H35" s="21" t="s">
        <v>124</v>
      </c>
      <c r="I35" s="21">
        <v>0</v>
      </c>
      <c r="J35" s="21"/>
      <c r="K35" s="21">
        <v>416.49</v>
      </c>
    </row>
    <row r="36" spans="1:11" ht="39.75" thickBot="1">
      <c r="A36" s="20" t="s">
        <v>97</v>
      </c>
      <c r="B36" s="41">
        <v>20770.71</v>
      </c>
      <c r="C36" s="41">
        <v>20715.689999999999</v>
      </c>
      <c r="D36" s="21">
        <v>99.74</v>
      </c>
      <c r="E36" s="21">
        <v>-55.02</v>
      </c>
      <c r="F36" s="41">
        <v>22932</v>
      </c>
      <c r="G36" s="41">
        <v>20745.900000000001</v>
      </c>
      <c r="H36" s="21">
        <v>90.47</v>
      </c>
      <c r="I36" s="41">
        <v>-2186.1</v>
      </c>
      <c r="J36" s="21">
        <v>2.17</v>
      </c>
      <c r="K36" s="21">
        <v>30.21</v>
      </c>
    </row>
    <row r="37" spans="1:11" ht="20.25" thickBot="1">
      <c r="A37" s="35" t="s">
        <v>113</v>
      </c>
      <c r="B37" s="67"/>
      <c r="C37" s="21"/>
      <c r="D37" s="21"/>
      <c r="E37" s="21"/>
      <c r="F37" s="41">
        <v>10342.030000000001</v>
      </c>
      <c r="G37" s="41">
        <v>10049.64</v>
      </c>
      <c r="H37" s="21" t="s">
        <v>125</v>
      </c>
      <c r="I37" s="21">
        <v>-292.39</v>
      </c>
      <c r="J37" s="21" t="s">
        <v>126</v>
      </c>
      <c r="K37" s="21" t="s">
        <v>127</v>
      </c>
    </row>
    <row r="38" spans="1:11" ht="20.25" thickBot="1">
      <c r="A38" s="42" t="s">
        <v>132</v>
      </c>
      <c r="B38" s="67"/>
      <c r="C38" s="21"/>
      <c r="D38" s="21"/>
      <c r="E38" s="21"/>
      <c r="F38" s="41">
        <v>2108</v>
      </c>
      <c r="G38" s="41">
        <v>2108</v>
      </c>
      <c r="H38" s="21">
        <v>100</v>
      </c>
      <c r="I38" s="21">
        <v>0</v>
      </c>
      <c r="J38" s="21">
        <v>0.22</v>
      </c>
      <c r="K38" s="41">
        <v>2108</v>
      </c>
    </row>
    <row r="39" spans="1:11" ht="57" thickBot="1">
      <c r="A39" s="68" t="s">
        <v>50</v>
      </c>
      <c r="B39" s="69"/>
      <c r="C39" s="70"/>
      <c r="D39" s="70"/>
      <c r="E39" s="70"/>
      <c r="F39" s="70"/>
      <c r="G39" s="21">
        <v>-336.13</v>
      </c>
      <c r="H39" s="21"/>
      <c r="I39" s="21">
        <v>-336.13</v>
      </c>
      <c r="J39" s="21">
        <v>-0.04</v>
      </c>
      <c r="K39" s="21">
        <v>-336.13</v>
      </c>
    </row>
  </sheetData>
  <mergeCells count="10">
    <mergeCell ref="A3:A5"/>
    <mergeCell ref="B3:E3"/>
    <mergeCell ref="F3:J3"/>
    <mergeCell ref="K3:K4"/>
    <mergeCell ref="B4:B5"/>
    <mergeCell ref="C4:D4"/>
    <mergeCell ref="E4:E5"/>
    <mergeCell ref="F4:F5"/>
    <mergeCell ref="G4:H4"/>
    <mergeCell ref="I4:I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3"/>
  <sheetViews>
    <sheetView topLeftCell="B61" workbookViewId="0">
      <selection activeCell="B68" sqref="B68"/>
    </sheetView>
  </sheetViews>
  <sheetFormatPr defaultRowHeight="14.25"/>
  <cols>
    <col min="1" max="1" width="13" hidden="1" customWidth="1"/>
    <col min="2" max="2" width="36" customWidth="1"/>
  </cols>
  <sheetData>
    <row r="2" spans="1:10" ht="15" thickBot="1"/>
    <row r="3" spans="1:10" ht="15" thickBot="1">
      <c r="A3" s="173" t="s">
        <v>0</v>
      </c>
      <c r="B3" s="88"/>
      <c r="C3" s="176" t="s">
        <v>138</v>
      </c>
      <c r="D3" s="177"/>
      <c r="E3" s="178"/>
      <c r="F3" s="176" t="s">
        <v>139</v>
      </c>
      <c r="G3" s="177"/>
      <c r="H3" s="177"/>
      <c r="I3" s="178"/>
      <c r="J3" s="179" t="s">
        <v>140</v>
      </c>
    </row>
    <row r="4" spans="1:10" ht="15" thickBot="1">
      <c r="A4" s="174"/>
      <c r="B4" s="87"/>
      <c r="C4" s="71" t="s">
        <v>141</v>
      </c>
      <c r="D4" s="182" t="s">
        <v>142</v>
      </c>
      <c r="E4" s="183"/>
      <c r="F4" s="71" t="s">
        <v>141</v>
      </c>
      <c r="G4" s="182" t="s">
        <v>142</v>
      </c>
      <c r="H4" s="184"/>
      <c r="I4" s="183"/>
      <c r="J4" s="180"/>
    </row>
    <row r="5" spans="1:10" ht="24.75" thickBot="1">
      <c r="A5" s="175"/>
      <c r="B5" s="87"/>
      <c r="C5" s="71" t="s">
        <v>8</v>
      </c>
      <c r="D5" s="71" t="s">
        <v>8</v>
      </c>
      <c r="E5" s="72" t="s">
        <v>9</v>
      </c>
      <c r="F5" s="71" t="s">
        <v>8</v>
      </c>
      <c r="G5" s="71" t="s">
        <v>8</v>
      </c>
      <c r="H5" s="72" t="s">
        <v>9</v>
      </c>
      <c r="I5" s="73" t="s">
        <v>143</v>
      </c>
      <c r="J5" s="181"/>
    </row>
    <row r="6" spans="1:10" ht="24.75" thickBot="1">
      <c r="A6" s="74" t="s">
        <v>144</v>
      </c>
      <c r="B6" s="23" t="s">
        <v>112</v>
      </c>
      <c r="C6" s="75">
        <v>768574.08</v>
      </c>
      <c r="D6" s="75">
        <v>743262.03</v>
      </c>
      <c r="E6" s="75">
        <v>96.71</v>
      </c>
      <c r="F6" s="75">
        <v>804183.15</v>
      </c>
      <c r="G6" s="75">
        <v>716287.33</v>
      </c>
      <c r="H6" s="75">
        <v>89.07</v>
      </c>
      <c r="I6" s="76">
        <v>87895.82</v>
      </c>
      <c r="J6" s="75">
        <v>-26974.7</v>
      </c>
    </row>
    <row r="7" spans="1:10" ht="15" thickBot="1">
      <c r="A7" s="77" t="s">
        <v>145</v>
      </c>
      <c r="B7" s="77" t="str">
        <f t="shared" ref="B7:B70" si="0">TRIM(A7)</f>
        <v>в том числе:</v>
      </c>
      <c r="C7" s="80"/>
      <c r="D7" s="80"/>
      <c r="E7" s="80"/>
      <c r="F7" s="80"/>
      <c r="G7" s="80"/>
      <c r="H7" s="80"/>
      <c r="I7" s="80"/>
      <c r="J7" s="80"/>
    </row>
    <row r="8" spans="1:10" ht="36.75" thickBot="1">
      <c r="A8" s="78" t="s">
        <v>10</v>
      </c>
      <c r="B8" s="78" t="str">
        <f t="shared" si="0"/>
        <v>НАЛОГОВЫЕ И НЕНАЛОГОВЫЕ ДОХОДЫ</v>
      </c>
      <c r="C8" s="79">
        <v>280392.73</v>
      </c>
      <c r="D8" s="79">
        <v>276897.77</v>
      </c>
      <c r="E8" s="79">
        <v>98.75</v>
      </c>
      <c r="F8" s="79">
        <v>278131.58</v>
      </c>
      <c r="G8" s="79">
        <v>211661.57</v>
      </c>
      <c r="H8" s="79">
        <v>76.099999999999994</v>
      </c>
      <c r="I8" s="79">
        <v>66470.009999999995</v>
      </c>
      <c r="J8" s="79">
        <v>-65236.2</v>
      </c>
    </row>
    <row r="9" spans="1:10" ht="36.75" thickBot="1">
      <c r="A9" s="78" t="s">
        <v>146</v>
      </c>
      <c r="B9" s="78" t="str">
        <f t="shared" si="0"/>
        <v>НАЛОГИ НА ПРИБЫЛЬ, ДОХОДЫ</v>
      </c>
      <c r="C9" s="79">
        <v>212042.37</v>
      </c>
      <c r="D9" s="79">
        <v>206679.6</v>
      </c>
      <c r="E9" s="79">
        <v>97.47</v>
      </c>
      <c r="F9" s="79">
        <v>236704.35</v>
      </c>
      <c r="G9" s="79">
        <v>170464.75</v>
      </c>
      <c r="H9" s="79">
        <v>72.02</v>
      </c>
      <c r="I9" s="79">
        <v>66239.600000000006</v>
      </c>
      <c r="J9" s="79">
        <v>-36214.85</v>
      </c>
    </row>
    <row r="10" spans="1:10" ht="24.75" thickBot="1">
      <c r="A10" s="77" t="s">
        <v>13</v>
      </c>
      <c r="B10" s="77" t="str">
        <f t="shared" si="0"/>
        <v>Налог на доходы физических лиц</v>
      </c>
      <c r="C10" s="80">
        <v>212042.37</v>
      </c>
      <c r="D10" s="80">
        <v>206679.6</v>
      </c>
      <c r="E10" s="80">
        <v>97.47</v>
      </c>
      <c r="F10" s="80">
        <v>236704.35</v>
      </c>
      <c r="G10" s="80">
        <v>170464.75</v>
      </c>
      <c r="H10" s="80">
        <v>72.02</v>
      </c>
      <c r="I10" s="80">
        <v>66239.600000000006</v>
      </c>
      <c r="J10" s="80">
        <v>-36214.85</v>
      </c>
    </row>
    <row r="11" spans="1:10" ht="108.75" thickBot="1">
      <c r="A11" s="78" t="s">
        <v>14</v>
      </c>
      <c r="B11" s="78" t="str">
        <f t="shared" si="0"/>
        <v>НАЛОГИ НА ТОВАРЫ (РАБОТЫ, УСЛУГИ), РЕАЛИЗУЕМЫЕ НА ТЕРРИТОРИИ РОССИЙСКОЙ ФЕДЕРАЦИИ</v>
      </c>
      <c r="C11" s="79">
        <v>8772.16</v>
      </c>
      <c r="D11" s="79">
        <v>10122.540000000001</v>
      </c>
      <c r="E11" s="79">
        <v>115.39</v>
      </c>
      <c r="F11" s="79">
        <v>11245</v>
      </c>
      <c r="G11" s="79">
        <v>11356.54</v>
      </c>
      <c r="H11" s="79">
        <v>100.99</v>
      </c>
      <c r="I11" s="79">
        <v>-111.54</v>
      </c>
      <c r="J11" s="79">
        <v>1234</v>
      </c>
    </row>
    <row r="12" spans="1:10" ht="96.75" thickBot="1">
      <c r="A12" s="77" t="s">
        <v>15</v>
      </c>
      <c r="B12" s="77" t="str">
        <f t="shared" si="0"/>
        <v>Акцизы по подакцизным товарам (продукции), производимым на территории Российской Федерации</v>
      </c>
      <c r="C12" s="80">
        <v>8772.16</v>
      </c>
      <c r="D12" s="80">
        <v>10122.540000000001</v>
      </c>
      <c r="E12" s="80">
        <v>115.39</v>
      </c>
      <c r="F12" s="80">
        <v>11245</v>
      </c>
      <c r="G12" s="80">
        <v>11356.54</v>
      </c>
      <c r="H12" s="80">
        <v>100.99</v>
      </c>
      <c r="I12" s="80">
        <v>-111.54</v>
      </c>
      <c r="J12" s="80">
        <v>1234</v>
      </c>
    </row>
    <row r="13" spans="1:10" ht="36.75" thickBot="1">
      <c r="A13" s="78" t="s">
        <v>147</v>
      </c>
      <c r="B13" s="78" t="str">
        <f t="shared" si="0"/>
        <v>НАЛОГИ НА СОВОКУПНЫЙ ДОХОД</v>
      </c>
      <c r="C13" s="79">
        <v>11426.77</v>
      </c>
      <c r="D13" s="79">
        <v>12449.18</v>
      </c>
      <c r="E13" s="79">
        <v>108.95</v>
      </c>
      <c r="F13" s="79">
        <v>1295.03</v>
      </c>
      <c r="G13" s="79">
        <v>1147.3499999999999</v>
      </c>
      <c r="H13" s="79">
        <v>88.6</v>
      </c>
      <c r="I13" s="79">
        <v>147.68</v>
      </c>
      <c r="J13" s="79">
        <v>-11301.83</v>
      </c>
    </row>
    <row r="14" spans="1:10" ht="72.75" thickBot="1">
      <c r="A14" s="77" t="s">
        <v>203</v>
      </c>
      <c r="B14" s="27" t="s">
        <v>17</v>
      </c>
      <c r="C14" s="80">
        <v>9241.76</v>
      </c>
      <c r="D14" s="80">
        <v>9794.4699999999993</v>
      </c>
      <c r="E14" s="80">
        <v>105.98</v>
      </c>
      <c r="F14" s="80">
        <v>343.03</v>
      </c>
      <c r="G14" s="80">
        <v>364.09</v>
      </c>
      <c r="H14" s="80">
        <v>106.14</v>
      </c>
      <c r="I14" s="80">
        <v>-21.06</v>
      </c>
      <c r="J14" s="80">
        <v>-9430.3799999999992</v>
      </c>
    </row>
    <row r="15" spans="1:10" ht="60.75" thickBot="1">
      <c r="A15" s="77" t="s">
        <v>55</v>
      </c>
      <c r="B15" s="77" t="str">
        <f t="shared" si="0"/>
        <v>Единый налог на вмененный доход для отдельных видов деятельности</v>
      </c>
      <c r="C15" s="80">
        <v>0</v>
      </c>
      <c r="D15" s="80">
        <v>-22.61</v>
      </c>
      <c r="E15" s="80">
        <v>0</v>
      </c>
      <c r="F15" s="80">
        <v>0</v>
      </c>
      <c r="G15" s="80">
        <v>-76.959999999999994</v>
      </c>
      <c r="H15" s="80">
        <v>0</v>
      </c>
      <c r="I15" s="80">
        <v>76.959999999999994</v>
      </c>
      <c r="J15" s="80">
        <v>-54.35</v>
      </c>
    </row>
    <row r="16" spans="1:10" ht="36.75" thickBot="1">
      <c r="A16" s="77" t="s">
        <v>202</v>
      </c>
      <c r="B16" s="27" t="s">
        <v>18</v>
      </c>
      <c r="C16" s="80">
        <v>776.61</v>
      </c>
      <c r="D16" s="80">
        <v>662.13</v>
      </c>
      <c r="E16" s="80">
        <v>85.26</v>
      </c>
      <c r="F16" s="80">
        <v>700</v>
      </c>
      <c r="G16" s="80">
        <v>687.27</v>
      </c>
      <c r="H16" s="80">
        <v>98.18</v>
      </c>
      <c r="I16" s="80">
        <v>12.73</v>
      </c>
      <c r="J16" s="80">
        <v>25.14</v>
      </c>
    </row>
    <row r="17" spans="1:10" ht="60.75" thickBot="1">
      <c r="A17" s="77" t="s">
        <v>19</v>
      </c>
      <c r="B17" s="77" t="str">
        <f t="shared" si="0"/>
        <v>Налог, взимаемый в связи с применением патентной системы налогообложения</v>
      </c>
      <c r="C17" s="80">
        <v>1408.4</v>
      </c>
      <c r="D17" s="80">
        <v>2015.2</v>
      </c>
      <c r="E17" s="80">
        <v>143.08000000000001</v>
      </c>
      <c r="F17" s="80">
        <v>252</v>
      </c>
      <c r="G17" s="80">
        <v>172.95</v>
      </c>
      <c r="H17" s="80">
        <v>68.63</v>
      </c>
      <c r="I17" s="80">
        <v>79.05</v>
      </c>
      <c r="J17" s="80">
        <v>-1842.25</v>
      </c>
    </row>
    <row r="18" spans="1:10" ht="24.75" thickBot="1">
      <c r="A18" s="78" t="s">
        <v>148</v>
      </c>
      <c r="B18" s="78" t="str">
        <f t="shared" si="0"/>
        <v>НАЛОГИ НА ИМУЩЕСТВО</v>
      </c>
      <c r="C18" s="79">
        <v>6199.79</v>
      </c>
      <c r="D18" s="79">
        <v>5393.9</v>
      </c>
      <c r="E18" s="79">
        <v>87</v>
      </c>
      <c r="F18" s="79">
        <v>6320.9</v>
      </c>
      <c r="G18" s="79">
        <v>6058.11</v>
      </c>
      <c r="H18" s="79">
        <v>95.84</v>
      </c>
      <c r="I18" s="79">
        <v>262.79000000000002</v>
      </c>
      <c r="J18" s="79">
        <v>664.21</v>
      </c>
    </row>
    <row r="19" spans="1:10" ht="36.75" thickBot="1">
      <c r="A19" s="77" t="s">
        <v>22</v>
      </c>
      <c r="B19" s="77" t="str">
        <f t="shared" si="0"/>
        <v>Налог на имущество физических лиц</v>
      </c>
      <c r="C19" s="80">
        <v>2120</v>
      </c>
      <c r="D19" s="80">
        <v>2112.67</v>
      </c>
      <c r="E19" s="80">
        <v>99.65</v>
      </c>
      <c r="F19" s="80">
        <v>2120.9</v>
      </c>
      <c r="G19" s="80">
        <v>2078.7800000000002</v>
      </c>
      <c r="H19" s="80">
        <v>98.01</v>
      </c>
      <c r="I19" s="80">
        <v>42.12</v>
      </c>
      <c r="J19" s="80">
        <v>-33.89</v>
      </c>
    </row>
    <row r="20" spans="1:10" ht="15" thickBot="1">
      <c r="A20" s="77" t="s">
        <v>23</v>
      </c>
      <c r="B20" s="77" t="str">
        <f t="shared" si="0"/>
        <v>Земельный налог</v>
      </c>
      <c r="C20" s="80">
        <v>4079.79</v>
      </c>
      <c r="D20" s="80">
        <v>3281.23</v>
      </c>
      <c r="E20" s="80">
        <v>80.430000000000007</v>
      </c>
      <c r="F20" s="80">
        <v>4200</v>
      </c>
      <c r="G20" s="80">
        <v>3979.33</v>
      </c>
      <c r="H20" s="80">
        <v>94.75</v>
      </c>
      <c r="I20" s="80">
        <v>220.67</v>
      </c>
      <c r="J20" s="80">
        <v>698.1</v>
      </c>
    </row>
    <row r="21" spans="1:10" ht="24.75" thickBot="1">
      <c r="A21" s="81" t="s">
        <v>201</v>
      </c>
      <c r="B21" s="81" t="str">
        <f t="shared" si="0"/>
        <v>Земельный налог с организаций</v>
      </c>
      <c r="C21" s="82">
        <v>2112.29</v>
      </c>
      <c r="D21" s="82">
        <v>1438.04</v>
      </c>
      <c r="E21" s="82">
        <v>68.08</v>
      </c>
      <c r="F21" s="82">
        <v>2300</v>
      </c>
      <c r="G21" s="82">
        <v>2188.6999999999998</v>
      </c>
      <c r="H21" s="82">
        <v>95.16</v>
      </c>
      <c r="I21" s="82">
        <v>111.3</v>
      </c>
      <c r="J21" s="82">
        <v>750.66</v>
      </c>
    </row>
    <row r="22" spans="1:10" ht="24.75" thickBot="1">
      <c r="A22" s="81" t="s">
        <v>200</v>
      </c>
      <c r="B22" s="81" t="str">
        <f t="shared" si="0"/>
        <v>Земельный налог с физических лиц</v>
      </c>
      <c r="C22" s="82">
        <v>1967.49</v>
      </c>
      <c r="D22" s="82">
        <v>1843.19</v>
      </c>
      <c r="E22" s="82">
        <v>93.68</v>
      </c>
      <c r="F22" s="82">
        <v>1900</v>
      </c>
      <c r="G22" s="82">
        <v>1790.63</v>
      </c>
      <c r="H22" s="82">
        <v>94.24</v>
      </c>
      <c r="I22" s="82">
        <v>109.37</v>
      </c>
      <c r="J22" s="82">
        <v>-52.56</v>
      </c>
    </row>
    <row r="23" spans="1:10" ht="48.75" thickBot="1">
      <c r="A23" s="78" t="s">
        <v>149</v>
      </c>
      <c r="B23" s="78" t="str">
        <f t="shared" si="0"/>
        <v>ГОСУДАРСТВЕННАЯ ПОШЛИНА</v>
      </c>
      <c r="C23" s="79">
        <v>924.27</v>
      </c>
      <c r="D23" s="79">
        <v>1299.1600000000001</v>
      </c>
      <c r="E23" s="79">
        <v>140.56</v>
      </c>
      <c r="F23" s="79">
        <v>1009</v>
      </c>
      <c r="G23" s="79">
        <v>985.25</v>
      </c>
      <c r="H23" s="79">
        <v>97.65</v>
      </c>
      <c r="I23" s="79">
        <v>23.75</v>
      </c>
      <c r="J23" s="79">
        <v>-313.91000000000003</v>
      </c>
    </row>
    <row r="24" spans="1:10" ht="84.75" thickBot="1">
      <c r="A24" s="77" t="s">
        <v>25</v>
      </c>
      <c r="B24" s="77" t="str">
        <f t="shared" si="0"/>
        <v>Государственная пошлина по делам, рассматриваемым в судах общей юрисдикции, мировыми судьями</v>
      </c>
      <c r="C24" s="80">
        <v>920</v>
      </c>
      <c r="D24" s="80">
        <v>1294.8800000000001</v>
      </c>
      <c r="E24" s="80">
        <v>140.75</v>
      </c>
      <c r="F24" s="80">
        <v>1009</v>
      </c>
      <c r="G24" s="80">
        <v>985.25</v>
      </c>
      <c r="H24" s="80">
        <v>97.65</v>
      </c>
      <c r="I24" s="80">
        <v>23.75</v>
      </c>
      <c r="J24" s="80">
        <v>-309.63</v>
      </c>
    </row>
    <row r="25" spans="1:10" ht="120.75" thickBot="1">
      <c r="A25" s="78" t="s">
        <v>57</v>
      </c>
      <c r="B25" s="78" t="str">
        <f t="shared" si="0"/>
        <v>ЗАДОЛЖЕННОСТЬ И ПЕРЕРАСЧЕТЫ ПО ОТМЕНЕННЫМ НАЛОГАМ, СБОРАМ И ИНЫМ ОБЯЗАТЕЛЬНЫМ ПЛАТЕЖАМ</v>
      </c>
      <c r="C25" s="79">
        <v>0</v>
      </c>
      <c r="D25" s="79">
        <v>-0.59</v>
      </c>
      <c r="E25" s="79">
        <v>0</v>
      </c>
      <c r="F25" s="79">
        <v>0</v>
      </c>
      <c r="G25" s="79">
        <v>-4.08</v>
      </c>
      <c r="H25" s="79">
        <v>0</v>
      </c>
      <c r="I25" s="79">
        <v>4.08</v>
      </c>
      <c r="J25" s="79">
        <v>-3.49</v>
      </c>
    </row>
    <row r="26" spans="1:10" ht="24.75" thickBot="1">
      <c r="A26" s="77" t="s">
        <v>204</v>
      </c>
      <c r="B26" s="77" t="str">
        <f t="shared" si="0"/>
        <v>Налоги на имущество</v>
      </c>
      <c r="C26" s="80">
        <v>0</v>
      </c>
      <c r="D26" s="80">
        <v>-0.59</v>
      </c>
      <c r="E26" s="80">
        <v>0</v>
      </c>
      <c r="F26" s="80">
        <v>0</v>
      </c>
      <c r="G26" s="80">
        <v>-4.08</v>
      </c>
      <c r="H26" s="80">
        <v>0</v>
      </c>
      <c r="I26" s="80">
        <v>4.08</v>
      </c>
      <c r="J26" s="80">
        <v>-3.49</v>
      </c>
    </row>
    <row r="27" spans="1:10" ht="144.75" thickBot="1">
      <c r="A27" s="78" t="s">
        <v>27</v>
      </c>
      <c r="B27" s="78" t="str">
        <f t="shared" si="0"/>
        <v>ДОХОДЫ ОТ ИСПОЛЬЗОВАНИЯ ИМУЩЕСТВА, НАХОДЯЩЕГОСЯ В ГОСУДАРСТВЕННОЙ И МУНИЦИПАЛЬНОЙ СОБСТВЕННОСТИ</v>
      </c>
      <c r="C27" s="79">
        <v>5247.55</v>
      </c>
      <c r="D27" s="79">
        <v>5318.87</v>
      </c>
      <c r="E27" s="79">
        <v>101.36</v>
      </c>
      <c r="F27" s="79">
        <v>7004.1</v>
      </c>
      <c r="G27" s="79">
        <v>7087.72</v>
      </c>
      <c r="H27" s="79">
        <v>101.19</v>
      </c>
      <c r="I27" s="79">
        <v>-83.62</v>
      </c>
      <c r="J27" s="79">
        <v>1768.85</v>
      </c>
    </row>
    <row r="28" spans="1:10" ht="192.75" thickBot="1">
      <c r="A28" s="77" t="s">
        <v>205</v>
      </c>
      <c r="B28" s="77" t="str">
        <f t="shared" si="0"/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C28" s="80">
        <v>3768.41</v>
      </c>
      <c r="D28" s="80">
        <v>3860.04</v>
      </c>
      <c r="E28" s="80">
        <v>102.43</v>
      </c>
      <c r="F28" s="80">
        <v>4800</v>
      </c>
      <c r="G28" s="80">
        <v>4712.58</v>
      </c>
      <c r="H28" s="80">
        <v>98.18</v>
      </c>
      <c r="I28" s="80">
        <v>87.42</v>
      </c>
      <c r="J28" s="80">
        <v>852.54</v>
      </c>
    </row>
    <row r="29" spans="1:10" ht="120.75" thickBot="1">
      <c r="A29" s="77" t="s">
        <v>206</v>
      </c>
      <c r="B29" s="77" t="str">
        <f t="shared" si="0"/>
        <v>Доходы от сдачи в аренду имущества, составляющего государственную (муниципальную) казну (за исключением земельных участков)</v>
      </c>
      <c r="C29" s="80">
        <v>1479.14</v>
      </c>
      <c r="D29" s="80">
        <v>1458.83</v>
      </c>
      <c r="E29" s="80">
        <v>98.63</v>
      </c>
      <c r="F29" s="80">
        <v>1392.1</v>
      </c>
      <c r="G29" s="80">
        <v>1451.74</v>
      </c>
      <c r="H29" s="80">
        <v>104.28</v>
      </c>
      <c r="I29" s="80">
        <v>-59.64</v>
      </c>
      <c r="J29" s="80">
        <v>-7.09</v>
      </c>
    </row>
    <row r="30" spans="1:10" ht="228.75" thickBot="1">
      <c r="A30" s="77" t="s">
        <v>207</v>
      </c>
      <c r="B30" s="77" t="str">
        <f t="shared" si="0"/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осударственных и муниципальных унитарных предприятий, в том числе казенных)</v>
      </c>
      <c r="C30" s="80"/>
      <c r="D30" s="80"/>
      <c r="E30" s="80">
        <v>0</v>
      </c>
      <c r="F30" s="80">
        <v>812</v>
      </c>
      <c r="G30" s="80">
        <v>923.4</v>
      </c>
      <c r="H30" s="80">
        <v>113.72</v>
      </c>
      <c r="I30" s="80">
        <v>-111.4</v>
      </c>
      <c r="J30" s="80">
        <v>923.4</v>
      </c>
    </row>
    <row r="31" spans="1:10" ht="48.75" thickBot="1">
      <c r="A31" s="78" t="s">
        <v>34</v>
      </c>
      <c r="B31" s="78" t="str">
        <f t="shared" si="0"/>
        <v>ПЛАТЕЖИ ПРИ ПОЛЬЗОВАНИИ ПРИРОДНЫМИ РЕСУРСАМИ</v>
      </c>
      <c r="C31" s="79">
        <v>22</v>
      </c>
      <c r="D31" s="79">
        <v>20.11</v>
      </c>
      <c r="E31" s="79">
        <v>91.43</v>
      </c>
      <c r="F31" s="79">
        <v>34</v>
      </c>
      <c r="G31" s="79">
        <v>31.88</v>
      </c>
      <c r="H31" s="79">
        <v>93.76</v>
      </c>
      <c r="I31" s="79">
        <v>2.12</v>
      </c>
      <c r="J31" s="79">
        <v>11.77</v>
      </c>
    </row>
    <row r="32" spans="1:10" ht="60.75" thickBot="1">
      <c r="A32" s="77" t="s">
        <v>150</v>
      </c>
      <c r="B32" s="77" t="str">
        <f t="shared" si="0"/>
        <v>Плата за негативное воздействие на окружающую среду</v>
      </c>
      <c r="C32" s="80">
        <v>22</v>
      </c>
      <c r="D32" s="80">
        <v>20.11</v>
      </c>
      <c r="E32" s="80">
        <v>91.43</v>
      </c>
      <c r="F32" s="80">
        <v>34</v>
      </c>
      <c r="G32" s="80">
        <v>31.88</v>
      </c>
      <c r="H32" s="80">
        <v>93.76</v>
      </c>
      <c r="I32" s="80">
        <v>2.12</v>
      </c>
      <c r="J32" s="80">
        <v>11.77</v>
      </c>
    </row>
    <row r="33" spans="1:10" ht="84.75" thickBot="1">
      <c r="A33" s="78" t="s">
        <v>151</v>
      </c>
      <c r="B33" s="27" t="s">
        <v>35</v>
      </c>
      <c r="C33" s="79">
        <v>6057.68</v>
      </c>
      <c r="D33" s="79">
        <v>4608.18</v>
      </c>
      <c r="E33" s="79">
        <v>76.069999999999993</v>
      </c>
      <c r="F33" s="79">
        <v>4800</v>
      </c>
      <c r="G33" s="79">
        <v>4835.8900000000003</v>
      </c>
      <c r="H33" s="79">
        <v>100.75</v>
      </c>
      <c r="I33" s="79">
        <v>-35.89</v>
      </c>
      <c r="J33" s="79">
        <v>227.71</v>
      </c>
    </row>
    <row r="34" spans="1:10" ht="36.75" thickBot="1">
      <c r="A34" s="77" t="s">
        <v>152</v>
      </c>
      <c r="B34" s="77" t="str">
        <f t="shared" si="0"/>
        <v>Доходы от оказания платных услуг (работ)</v>
      </c>
      <c r="C34" s="80">
        <v>300</v>
      </c>
      <c r="D34" s="80">
        <v>189.4</v>
      </c>
      <c r="E34" s="80">
        <v>63.13</v>
      </c>
      <c r="F34" s="80">
        <v>150</v>
      </c>
      <c r="G34" s="80">
        <v>112.49</v>
      </c>
      <c r="H34" s="80">
        <v>75</v>
      </c>
      <c r="I34" s="80">
        <v>37.51</v>
      </c>
      <c r="J34" s="80">
        <v>-76.91</v>
      </c>
    </row>
    <row r="35" spans="1:10" ht="48.75" thickBot="1">
      <c r="A35" s="77" t="s">
        <v>153</v>
      </c>
      <c r="B35" s="77" t="str">
        <f t="shared" si="0"/>
        <v>Доходы от компенсации затрат государства</v>
      </c>
      <c r="C35" s="80">
        <v>5757.68</v>
      </c>
      <c r="D35" s="80">
        <v>4418.7700000000004</v>
      </c>
      <c r="E35" s="80">
        <v>76.75</v>
      </c>
      <c r="F35" s="80">
        <v>4650</v>
      </c>
      <c r="G35" s="80">
        <v>4723.3999999999996</v>
      </c>
      <c r="H35" s="80">
        <v>101.58</v>
      </c>
      <c r="I35" s="80">
        <v>-73.400000000000006</v>
      </c>
      <c r="J35" s="80">
        <v>304.63</v>
      </c>
    </row>
    <row r="36" spans="1:10" ht="72.75" thickBot="1">
      <c r="A36" s="78" t="s">
        <v>154</v>
      </c>
      <c r="B36" s="78" t="str">
        <f t="shared" si="0"/>
        <v>ДОХОДЫ ОТ ПРОДАЖИ МАТЕРИАЛЬНЫХ И НЕМАТЕРИАЛЬНЫХ АКТИВОВ</v>
      </c>
      <c r="C36" s="79">
        <v>22723.02</v>
      </c>
      <c r="D36" s="79">
        <v>21772.63</v>
      </c>
      <c r="E36" s="79">
        <v>95.82</v>
      </c>
      <c r="F36" s="79">
        <v>7479.2</v>
      </c>
      <c r="G36" s="79">
        <v>7451.34</v>
      </c>
      <c r="H36" s="79">
        <v>99.63</v>
      </c>
      <c r="I36" s="79">
        <v>27.86</v>
      </c>
      <c r="J36" s="79">
        <v>-14321.29</v>
      </c>
    </row>
    <row r="37" spans="1:10" ht="240.75" thickBot="1">
      <c r="A37" s="83" t="s">
        <v>155</v>
      </c>
      <c r="B37" s="83" t="str">
        <f t="shared" si="0"/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C37" s="84">
        <v>21732.92</v>
      </c>
      <c r="D37" s="84">
        <v>20752.919999999998</v>
      </c>
      <c r="E37" s="84">
        <v>95.49</v>
      </c>
      <c r="F37" s="84">
        <v>6799.2</v>
      </c>
      <c r="G37" s="84">
        <v>6799.2</v>
      </c>
      <c r="H37" s="84">
        <v>100</v>
      </c>
      <c r="I37" s="84">
        <v>0</v>
      </c>
      <c r="J37" s="84">
        <v>-13953.72</v>
      </c>
    </row>
    <row r="38" spans="1:10" ht="96.75" thickBot="1">
      <c r="A38" s="77" t="s">
        <v>156</v>
      </c>
      <c r="B38" s="77" t="str">
        <f t="shared" si="0"/>
        <v>Доходы от продажи земельных участков, государственная собственность на которые не разграничена</v>
      </c>
      <c r="C38" s="80">
        <v>990.1</v>
      </c>
      <c r="D38" s="80">
        <v>1019.71</v>
      </c>
      <c r="E38" s="80">
        <v>102.99</v>
      </c>
      <c r="F38" s="80">
        <v>680</v>
      </c>
      <c r="G38" s="80">
        <v>652.14</v>
      </c>
      <c r="H38" s="80">
        <v>95.9</v>
      </c>
      <c r="I38" s="80">
        <v>27.86</v>
      </c>
      <c r="J38" s="80">
        <v>-367.57</v>
      </c>
    </row>
    <row r="39" spans="1:10" ht="60.75" thickBot="1">
      <c r="A39" s="78" t="s">
        <v>157</v>
      </c>
      <c r="B39" s="78" t="str">
        <f t="shared" si="0"/>
        <v>АДМИНИСТРАТИВНЫЕ ПЛАТЕЖИ И СБОРЫ</v>
      </c>
      <c r="C39" s="79">
        <v>38.130000000000003</v>
      </c>
      <c r="D39" s="79">
        <v>57.36</v>
      </c>
      <c r="E39" s="79">
        <v>150.44</v>
      </c>
      <c r="F39" s="79">
        <v>50</v>
      </c>
      <c r="G39" s="79">
        <v>66.37</v>
      </c>
      <c r="H39" s="79">
        <v>132.72999999999999</v>
      </c>
      <c r="I39" s="79">
        <v>-16.37</v>
      </c>
      <c r="J39" s="79">
        <v>9.01</v>
      </c>
    </row>
    <row r="40" spans="1:10" ht="120.75" thickBot="1">
      <c r="A40" s="77" t="s">
        <v>158</v>
      </c>
      <c r="B40" s="77" t="str">
        <f t="shared" si="0"/>
        <v>Платежи, взимаемые государственными и муниципальными органами (организациями) за выполнение определенных функций</v>
      </c>
      <c r="C40" s="80">
        <v>38.130000000000003</v>
      </c>
      <c r="D40" s="80">
        <v>57.36</v>
      </c>
      <c r="E40" s="80">
        <v>150.44</v>
      </c>
      <c r="F40" s="80">
        <v>50</v>
      </c>
      <c r="G40" s="80">
        <v>66.37</v>
      </c>
      <c r="H40" s="80">
        <v>132.72999999999999</v>
      </c>
      <c r="I40" s="80">
        <v>-16.37</v>
      </c>
      <c r="J40" s="80">
        <v>9.01</v>
      </c>
    </row>
    <row r="41" spans="1:10" ht="48.75" thickBot="1">
      <c r="A41" s="78" t="s">
        <v>159</v>
      </c>
      <c r="B41" s="78" t="str">
        <f t="shared" si="0"/>
        <v>ШТРАФЫ, САНКЦИИ, ВОЗМЕЩЕНИЕ УЩЕРБА</v>
      </c>
      <c r="C41" s="79">
        <v>6520</v>
      </c>
      <c r="D41" s="79">
        <v>8331.2099999999991</v>
      </c>
      <c r="E41" s="79">
        <v>127.78</v>
      </c>
      <c r="F41" s="79">
        <v>2140</v>
      </c>
      <c r="G41" s="79">
        <v>2134.48</v>
      </c>
      <c r="H41" s="79">
        <v>99.74</v>
      </c>
      <c r="I41" s="79">
        <v>5.52</v>
      </c>
      <c r="J41" s="79">
        <v>-6196.73</v>
      </c>
    </row>
    <row r="42" spans="1:10" ht="120.75" thickBot="1">
      <c r="A42" s="77" t="s">
        <v>160</v>
      </c>
      <c r="B42" s="77" t="str">
        <f t="shared" si="0"/>
        <v>Административные штрафы, установленные Кодексом Российской Федерации об административных правонарушениях, в том числе:</v>
      </c>
      <c r="C42" s="80">
        <v>1521</v>
      </c>
      <c r="D42" s="80">
        <v>1644.84</v>
      </c>
      <c r="E42" s="80">
        <v>108.14</v>
      </c>
      <c r="F42" s="80">
        <v>505</v>
      </c>
      <c r="G42" s="80">
        <v>535.48</v>
      </c>
      <c r="H42" s="80">
        <v>106.04</v>
      </c>
      <c r="I42" s="80">
        <v>-30.48</v>
      </c>
      <c r="J42" s="80">
        <v>-1109.3599999999999</v>
      </c>
    </row>
    <row r="43" spans="1:10" ht="156.75" thickBot="1">
      <c r="A43" s="77" t="s">
        <v>161</v>
      </c>
      <c r="B43" s="77" t="str">
        <f t="shared" si="0"/>
        <v>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C43" s="80">
        <v>50</v>
      </c>
      <c r="D43" s="80">
        <v>19.48</v>
      </c>
      <c r="E43" s="80">
        <v>38.96</v>
      </c>
      <c r="F43" s="80">
        <v>30</v>
      </c>
      <c r="G43" s="80">
        <v>28.12</v>
      </c>
      <c r="H43" s="80">
        <v>93.73</v>
      </c>
      <c r="I43" s="80">
        <v>1.88</v>
      </c>
      <c r="J43" s="80">
        <v>8.64</v>
      </c>
    </row>
    <row r="44" spans="1:10" ht="228.75" thickBot="1">
      <c r="A44" s="77" t="s">
        <v>162</v>
      </c>
      <c r="B44" s="77" t="str">
        <f t="shared" si="0"/>
        <v>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C44" s="80">
        <v>49</v>
      </c>
      <c r="D44" s="80">
        <v>47.97</v>
      </c>
      <c r="E44" s="80">
        <v>97.9</v>
      </c>
      <c r="F44" s="80">
        <v>31</v>
      </c>
      <c r="G44" s="80">
        <v>30.39</v>
      </c>
      <c r="H44" s="80">
        <v>98.03</v>
      </c>
      <c r="I44" s="80">
        <v>0.61</v>
      </c>
      <c r="J44" s="80">
        <v>-17.579999999999998</v>
      </c>
    </row>
    <row r="45" spans="1:10" ht="156.75" thickBot="1">
      <c r="A45" s="77" t="s">
        <v>163</v>
      </c>
      <c r="B45" s="77" t="str">
        <f t="shared" si="0"/>
        <v>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C45" s="80">
        <v>5</v>
      </c>
      <c r="D45" s="80">
        <v>1.61</v>
      </c>
      <c r="E45" s="80">
        <v>32.21</v>
      </c>
      <c r="F45" s="80">
        <v>1</v>
      </c>
      <c r="G45" s="80">
        <v>0.53</v>
      </c>
      <c r="H45" s="80">
        <v>52.73</v>
      </c>
      <c r="I45" s="80">
        <v>0.47</v>
      </c>
      <c r="J45" s="80">
        <v>-1.08</v>
      </c>
    </row>
    <row r="46" spans="1:10" ht="180.75" thickBot="1">
      <c r="A46" s="77" t="s">
        <v>164</v>
      </c>
      <c r="B46" s="77" t="str">
        <f t="shared" si="0"/>
        <v>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v>
      </c>
      <c r="C46" s="80">
        <v>515</v>
      </c>
      <c r="D46" s="80">
        <v>682.05</v>
      </c>
      <c r="E46" s="80">
        <v>132.44</v>
      </c>
      <c r="F46" s="80">
        <v>254</v>
      </c>
      <c r="G46" s="80">
        <v>255.2</v>
      </c>
      <c r="H46" s="80">
        <v>100.47</v>
      </c>
      <c r="I46" s="80">
        <v>-1.2</v>
      </c>
      <c r="J46" s="80">
        <v>-426.85</v>
      </c>
    </row>
    <row r="47" spans="1:10" ht="168.75" thickBot="1">
      <c r="A47" s="77" t="s">
        <v>165</v>
      </c>
      <c r="B47" s="77" t="str">
        <f t="shared" si="0"/>
        <v>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v>
      </c>
      <c r="C47" s="80">
        <v>15</v>
      </c>
      <c r="D47" s="80">
        <v>5.0999999999999996</v>
      </c>
      <c r="E47" s="80">
        <v>34</v>
      </c>
      <c r="F47" s="80">
        <v>0</v>
      </c>
      <c r="G47" s="80">
        <v>0</v>
      </c>
      <c r="H47" s="80">
        <v>0</v>
      </c>
      <c r="I47" s="80">
        <v>0</v>
      </c>
      <c r="J47" s="80">
        <v>-5.0999999999999996</v>
      </c>
    </row>
    <row r="48" spans="1:10" ht="168.75" thickBot="1">
      <c r="A48" s="77" t="s">
        <v>166</v>
      </c>
      <c r="B48" s="77" t="str">
        <f t="shared" si="0"/>
        <v>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v>
      </c>
      <c r="C48" s="80">
        <v>0</v>
      </c>
      <c r="D48" s="80">
        <v>0</v>
      </c>
      <c r="E48" s="80">
        <v>0</v>
      </c>
      <c r="F48" s="80">
        <v>1</v>
      </c>
      <c r="G48" s="80">
        <v>0</v>
      </c>
      <c r="H48" s="80">
        <v>0</v>
      </c>
      <c r="I48" s="80">
        <v>1</v>
      </c>
      <c r="J48" s="80">
        <v>0</v>
      </c>
    </row>
    <row r="49" spans="1:10" ht="156.75" thickBot="1">
      <c r="A49" s="77" t="s">
        <v>167</v>
      </c>
      <c r="B49" s="77" t="str">
        <f t="shared" si="0"/>
        <v>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v>
      </c>
      <c r="C49" s="80">
        <v>15</v>
      </c>
      <c r="D49" s="80">
        <v>7.5</v>
      </c>
      <c r="E49" s="80">
        <v>50</v>
      </c>
      <c r="F49" s="80">
        <v>3</v>
      </c>
      <c r="G49" s="80">
        <v>3</v>
      </c>
      <c r="H49" s="80">
        <v>100</v>
      </c>
      <c r="I49" s="80">
        <v>0</v>
      </c>
      <c r="J49" s="80">
        <v>-4.5</v>
      </c>
    </row>
    <row r="50" spans="1:10" ht="204.75" thickBot="1">
      <c r="A50" s="77" t="s">
        <v>168</v>
      </c>
      <c r="B50" s="77" t="str">
        <f t="shared" si="0"/>
        <v>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v>
      </c>
      <c r="C50" s="80">
        <v>1</v>
      </c>
      <c r="D50" s="80">
        <v>3.25</v>
      </c>
      <c r="E50" s="80">
        <v>325</v>
      </c>
      <c r="F50" s="80">
        <v>2</v>
      </c>
      <c r="G50" s="80">
        <v>1</v>
      </c>
      <c r="H50" s="80">
        <v>50.17</v>
      </c>
      <c r="I50" s="80">
        <v>1</v>
      </c>
      <c r="J50" s="80">
        <v>-2.25</v>
      </c>
    </row>
    <row r="51" spans="1:10" ht="288.75" thickBot="1">
      <c r="A51" s="77" t="s">
        <v>169</v>
      </c>
      <c r="B51" s="77" t="str">
        <f t="shared" si="0"/>
        <v>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v>
      </c>
      <c r="C51" s="80">
        <v>8</v>
      </c>
      <c r="D51" s="80">
        <v>7.03</v>
      </c>
      <c r="E51" s="80">
        <v>87.88</v>
      </c>
      <c r="F51" s="80">
        <v>10</v>
      </c>
      <c r="G51" s="80">
        <v>9.5500000000000007</v>
      </c>
      <c r="H51" s="80">
        <v>95.5</v>
      </c>
      <c r="I51" s="80">
        <v>0.45</v>
      </c>
      <c r="J51" s="80">
        <v>2.52</v>
      </c>
    </row>
    <row r="52" spans="1:10" ht="168.75" thickBot="1">
      <c r="A52" s="77" t="s">
        <v>170</v>
      </c>
      <c r="B52" s="77" t="str">
        <f t="shared" si="0"/>
        <v>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v>
      </c>
      <c r="C52" s="80">
        <v>15</v>
      </c>
      <c r="D52" s="80">
        <v>9.5500000000000007</v>
      </c>
      <c r="E52" s="80">
        <v>63.67</v>
      </c>
      <c r="F52" s="80">
        <v>10</v>
      </c>
      <c r="G52" s="80">
        <v>8.5</v>
      </c>
      <c r="H52" s="80">
        <v>85</v>
      </c>
      <c r="I52" s="80">
        <v>1.5</v>
      </c>
      <c r="J52" s="80">
        <v>-1.05</v>
      </c>
    </row>
    <row r="53" spans="1:10" ht="156.75" thickBot="1">
      <c r="A53" s="77" t="s">
        <v>171</v>
      </c>
      <c r="B53" s="77" t="str">
        <f t="shared" si="0"/>
        <v>за административные правонарушения против порядка управления, налагаемые мировыми судьями, комиссиями по делам несовершеннолетних и защите их прав</v>
      </c>
      <c r="C53" s="80">
        <v>48</v>
      </c>
      <c r="D53" s="80">
        <v>53.41</v>
      </c>
      <c r="E53" s="80">
        <v>111.27</v>
      </c>
      <c r="F53" s="80">
        <v>21</v>
      </c>
      <c r="G53" s="80">
        <v>85.77</v>
      </c>
      <c r="H53" s="80">
        <v>408.43</v>
      </c>
      <c r="I53" s="80">
        <v>-64.77</v>
      </c>
      <c r="J53" s="80">
        <v>32.36</v>
      </c>
    </row>
    <row r="54" spans="1:10" ht="192.75" thickBot="1">
      <c r="A54" s="77" t="s">
        <v>172</v>
      </c>
      <c r="B54" s="77" t="str">
        <f t="shared" si="0"/>
        <v>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v>
      </c>
      <c r="C54" s="80">
        <v>800</v>
      </c>
      <c r="D54" s="80">
        <v>807.9</v>
      </c>
      <c r="E54" s="80">
        <v>100.99</v>
      </c>
      <c r="F54" s="80">
        <v>142</v>
      </c>
      <c r="G54" s="80">
        <v>113.42</v>
      </c>
      <c r="H54" s="80">
        <v>79.88</v>
      </c>
      <c r="I54" s="80">
        <v>28.58</v>
      </c>
      <c r="J54" s="80">
        <v>-694.48</v>
      </c>
    </row>
    <row r="55" spans="1:10" ht="168.75" thickBot="1">
      <c r="A55" s="81" t="s">
        <v>173</v>
      </c>
      <c r="B55" s="81" t="str">
        <f t="shared" si="0"/>
        <v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v>
      </c>
      <c r="C55" s="80">
        <v>48</v>
      </c>
      <c r="D55" s="80">
        <v>44.32</v>
      </c>
      <c r="E55" s="80">
        <v>92.32</v>
      </c>
      <c r="F55" s="80">
        <v>45</v>
      </c>
      <c r="G55" s="80">
        <v>43.69</v>
      </c>
      <c r="H55" s="80">
        <v>97.08</v>
      </c>
      <c r="I55" s="80">
        <v>1.31</v>
      </c>
      <c r="J55" s="80">
        <v>-0.63</v>
      </c>
    </row>
    <row r="56" spans="1:10" ht="348.75" thickBot="1">
      <c r="A56" s="81" t="s">
        <v>174</v>
      </c>
      <c r="B56" s="81" t="str">
        <f t="shared" si="0"/>
        <v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v>
      </c>
      <c r="C56" s="80">
        <v>17</v>
      </c>
      <c r="D56" s="80">
        <v>42.64</v>
      </c>
      <c r="E56" s="80">
        <v>250.83</v>
      </c>
      <c r="F56" s="80">
        <v>40</v>
      </c>
      <c r="G56" s="80">
        <v>39.56</v>
      </c>
      <c r="H56" s="80">
        <v>98.9</v>
      </c>
      <c r="I56" s="80">
        <v>0.44</v>
      </c>
      <c r="J56" s="80">
        <v>-3.08</v>
      </c>
    </row>
    <row r="57" spans="1:10" ht="48.75" thickBot="1">
      <c r="A57" s="77" t="s">
        <v>175</v>
      </c>
      <c r="B57" s="77" t="str">
        <f t="shared" si="0"/>
        <v>Платежи в целях возмещения причиненного ущерба (убытков)</v>
      </c>
      <c r="C57" s="80">
        <v>294</v>
      </c>
      <c r="D57" s="80">
        <v>449.15</v>
      </c>
      <c r="E57" s="80">
        <v>152.77000000000001</v>
      </c>
      <c r="F57" s="80">
        <v>400</v>
      </c>
      <c r="G57" s="80">
        <v>360.97</v>
      </c>
      <c r="H57" s="80">
        <v>90.24</v>
      </c>
      <c r="I57" s="80">
        <v>39.03</v>
      </c>
      <c r="J57" s="80">
        <v>-88.18</v>
      </c>
    </row>
    <row r="58" spans="1:10" ht="48.75" thickBot="1">
      <c r="A58" s="77" t="s">
        <v>176</v>
      </c>
      <c r="B58" s="77" t="str">
        <f t="shared" si="0"/>
        <v>Платежи, уплачиваемые в целях возмещения вреда</v>
      </c>
      <c r="C58" s="80">
        <v>4640</v>
      </c>
      <c r="D58" s="80">
        <v>6150.26</v>
      </c>
      <c r="E58" s="80">
        <v>132.55000000000001</v>
      </c>
      <c r="F58" s="80">
        <v>1150</v>
      </c>
      <c r="G58" s="80">
        <v>1154.77</v>
      </c>
      <c r="H58" s="80">
        <v>100.42</v>
      </c>
      <c r="I58" s="80">
        <v>-4.7699999999999996</v>
      </c>
      <c r="J58" s="80">
        <v>-4995.49</v>
      </c>
    </row>
    <row r="59" spans="1:10" ht="36.75" thickBot="1">
      <c r="A59" s="78" t="s">
        <v>177</v>
      </c>
      <c r="B59" s="78" t="str">
        <f t="shared" si="0"/>
        <v>ПРОЧИЕ НЕНАЛОГОВЫЕ ДОХОДЫ</v>
      </c>
      <c r="C59" s="79">
        <v>419</v>
      </c>
      <c r="D59" s="79">
        <v>845.62</v>
      </c>
      <c r="E59" s="79">
        <v>201.82</v>
      </c>
      <c r="F59" s="79">
        <v>50</v>
      </c>
      <c r="G59" s="79">
        <v>45.97</v>
      </c>
      <c r="H59" s="79">
        <v>91.94</v>
      </c>
      <c r="I59" s="79">
        <v>4.03</v>
      </c>
      <c r="J59" s="79">
        <v>-799.65</v>
      </c>
    </row>
    <row r="60" spans="1:10" ht="36.75" thickBot="1">
      <c r="A60" s="77" t="s">
        <v>178</v>
      </c>
      <c r="B60" s="77" t="str">
        <f t="shared" si="0"/>
        <v>Прочие неналоговые доходы</v>
      </c>
      <c r="C60" s="80">
        <v>419</v>
      </c>
      <c r="D60" s="80">
        <v>845.62</v>
      </c>
      <c r="E60" s="80">
        <v>201.82</v>
      </c>
      <c r="F60" s="80">
        <v>50</v>
      </c>
      <c r="G60" s="80">
        <v>45.97</v>
      </c>
      <c r="H60" s="80">
        <v>91.94</v>
      </c>
      <c r="I60" s="80">
        <v>4.03</v>
      </c>
      <c r="J60" s="80">
        <v>-799.65</v>
      </c>
    </row>
    <row r="61" spans="1:10" ht="48.75" thickBot="1">
      <c r="A61" s="78" t="s">
        <v>116</v>
      </c>
      <c r="B61" s="78" t="str">
        <f t="shared" si="0"/>
        <v>БЕЗВОЗМЕЗДНЫЕ ПОСТУПЛЕНИЯ</v>
      </c>
      <c r="C61" s="79">
        <v>488181.35</v>
      </c>
      <c r="D61" s="79">
        <v>466364.26</v>
      </c>
      <c r="E61" s="79">
        <v>95.53</v>
      </c>
      <c r="F61" s="79">
        <v>526051.56999999995</v>
      </c>
      <c r="G61" s="79">
        <v>504625.77</v>
      </c>
      <c r="H61" s="79">
        <v>95.93</v>
      </c>
      <c r="I61" s="79">
        <v>21425.8</v>
      </c>
      <c r="J61" s="79">
        <v>38261.51</v>
      </c>
    </row>
    <row r="62" spans="1:10" ht="120.75" thickBot="1">
      <c r="A62" s="78" t="s">
        <v>117</v>
      </c>
      <c r="B62" s="43" t="s">
        <v>76</v>
      </c>
      <c r="C62" s="79">
        <v>488031.35</v>
      </c>
      <c r="D62" s="79">
        <v>466214.26</v>
      </c>
      <c r="E62" s="79">
        <v>95.53</v>
      </c>
      <c r="F62" s="79">
        <v>525906.56999999995</v>
      </c>
      <c r="G62" s="79">
        <v>505353.39</v>
      </c>
      <c r="H62" s="79">
        <v>96.09</v>
      </c>
      <c r="I62" s="79">
        <v>20553.18</v>
      </c>
      <c r="J62" s="79">
        <v>39139.129999999997</v>
      </c>
    </row>
    <row r="63" spans="1:10" ht="72.75" thickBot="1">
      <c r="A63" s="74" t="s">
        <v>118</v>
      </c>
      <c r="B63" s="43" t="s">
        <v>109</v>
      </c>
      <c r="C63" s="75">
        <v>139649.88</v>
      </c>
      <c r="D63" s="75">
        <v>139649.88</v>
      </c>
      <c r="E63" s="75">
        <v>100</v>
      </c>
      <c r="F63" s="75">
        <v>157985.01</v>
      </c>
      <c r="G63" s="75">
        <v>157985.01</v>
      </c>
      <c r="H63" s="75">
        <v>100</v>
      </c>
      <c r="I63" s="75">
        <v>0</v>
      </c>
      <c r="J63" s="75">
        <v>18335.13</v>
      </c>
    </row>
    <row r="64" spans="1:10" ht="21" customHeight="1" thickBot="1">
      <c r="A64" s="77" t="s">
        <v>77</v>
      </c>
      <c r="B64" s="77" t="str">
        <f>TRIM(A64)</f>
        <v>на выравнивание бюджетной обеспеченности</v>
      </c>
      <c r="C64" s="80">
        <v>131258.69</v>
      </c>
      <c r="D64" s="80">
        <v>131258.69</v>
      </c>
      <c r="E64" s="80">
        <v>100</v>
      </c>
      <c r="F64" s="80">
        <v>98719.46</v>
      </c>
      <c r="G64" s="80">
        <v>98719.46</v>
      </c>
      <c r="H64" s="80">
        <v>100</v>
      </c>
      <c r="I64" s="80">
        <v>0</v>
      </c>
      <c r="J64" s="80">
        <v>-32539.23</v>
      </c>
    </row>
    <row r="65" spans="1:10" ht="27.75" customHeight="1" thickBot="1">
      <c r="A65" s="77" t="s">
        <v>78</v>
      </c>
      <c r="B65" s="77" t="str">
        <f t="shared" si="0"/>
        <v>на поддержку мер по обеспечению сбалансированности бюджетов</v>
      </c>
      <c r="C65" s="80">
        <v>5768.57</v>
      </c>
      <c r="D65" s="80">
        <v>5768.57</v>
      </c>
      <c r="E65" s="80">
        <v>100</v>
      </c>
      <c r="F65" s="80">
        <v>43398.55</v>
      </c>
      <c r="G65" s="80">
        <v>43398.55</v>
      </c>
      <c r="H65" s="80">
        <v>100</v>
      </c>
      <c r="I65" s="80">
        <v>0</v>
      </c>
      <c r="J65" s="80">
        <v>37629.980000000003</v>
      </c>
    </row>
    <row r="66" spans="1:10" ht="15" thickBot="1">
      <c r="A66" s="77" t="s">
        <v>119</v>
      </c>
      <c r="B66" s="35" t="s">
        <v>79</v>
      </c>
      <c r="C66" s="80">
        <v>2622.62</v>
      </c>
      <c r="D66" s="80">
        <v>2622.62</v>
      </c>
      <c r="E66" s="80">
        <v>100</v>
      </c>
      <c r="F66" s="80">
        <v>15867</v>
      </c>
      <c r="G66" s="80">
        <v>15867</v>
      </c>
      <c r="H66" s="80">
        <v>100</v>
      </c>
      <c r="I66" s="80">
        <v>0</v>
      </c>
      <c r="J66" s="80">
        <v>13244.38</v>
      </c>
    </row>
    <row r="67" spans="1:10" ht="59.25" customHeight="1" thickBot="1">
      <c r="A67" s="74" t="s">
        <v>120</v>
      </c>
      <c r="B67" s="65" t="s">
        <v>80</v>
      </c>
      <c r="C67" s="75">
        <v>118592.58</v>
      </c>
      <c r="D67" s="75">
        <v>101682.53</v>
      </c>
      <c r="E67" s="75">
        <v>85.74</v>
      </c>
      <c r="F67" s="75">
        <v>119523.72</v>
      </c>
      <c r="G67" s="75">
        <v>103981.53</v>
      </c>
      <c r="H67" s="75">
        <v>87</v>
      </c>
      <c r="I67" s="75">
        <v>15542.19</v>
      </c>
      <c r="J67" s="75">
        <v>2299</v>
      </c>
    </row>
    <row r="68" spans="1:10" ht="96.75" thickBot="1">
      <c r="A68" s="77" t="s">
        <v>179</v>
      </c>
      <c r="B68" s="77" t="str">
        <f t="shared" si="0"/>
        <v>на государственную поддержку организаций, входящих в систему спортивной подготовки</v>
      </c>
      <c r="C68" s="80">
        <v>0</v>
      </c>
      <c r="D68" s="80">
        <v>0</v>
      </c>
      <c r="E68" s="80">
        <v>0</v>
      </c>
      <c r="F68" s="80">
        <v>87.29</v>
      </c>
      <c r="G68" s="80">
        <v>87.28</v>
      </c>
      <c r="H68" s="80">
        <v>99.99</v>
      </c>
      <c r="I68" s="80">
        <v>0.01</v>
      </c>
      <c r="J68" s="80">
        <v>87.28</v>
      </c>
    </row>
    <row r="69" spans="1:10" ht="48.75" thickBot="1">
      <c r="A69" s="77" t="s">
        <v>180</v>
      </c>
      <c r="B69" s="77" t="str">
        <f t="shared" si="0"/>
        <v>на развитие сети учреждений культурно-досугового типа</v>
      </c>
      <c r="C69" s="80">
        <v>0</v>
      </c>
      <c r="D69" s="80">
        <v>0</v>
      </c>
      <c r="E69" s="80">
        <v>0</v>
      </c>
      <c r="F69" s="80">
        <v>11964</v>
      </c>
      <c r="G69" s="80">
        <v>11964</v>
      </c>
      <c r="H69" s="80">
        <v>100</v>
      </c>
      <c r="I69" s="80">
        <v>0</v>
      </c>
      <c r="J69" s="80">
        <v>11964</v>
      </c>
    </row>
    <row r="70" spans="1:10" ht="120.75" thickBot="1">
      <c r="A70" s="77" t="s">
        <v>181</v>
      </c>
      <c r="B70" s="77" t="str">
        <f t="shared" si="0"/>
        <v>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C70" s="80">
        <v>1996.81</v>
      </c>
      <c r="D70" s="80">
        <v>1996.81</v>
      </c>
      <c r="E70" s="80">
        <v>100</v>
      </c>
      <c r="F70" s="80">
        <v>0</v>
      </c>
      <c r="G70" s="80">
        <v>0</v>
      </c>
      <c r="H70" s="80">
        <v>0</v>
      </c>
      <c r="I70" s="80">
        <v>0</v>
      </c>
      <c r="J70" s="80">
        <v>-1996.81</v>
      </c>
    </row>
    <row r="71" spans="1:10" ht="60.75" thickBot="1">
      <c r="A71" s="77" t="s">
        <v>110</v>
      </c>
      <c r="B71" s="77" t="str">
        <f t="shared" ref="B71:B93" si="1">TRIM(A71)</f>
        <v>на реализацию мероприятий по обеспечению жильем молодых семей</v>
      </c>
      <c r="C71" s="80">
        <v>1637.3</v>
      </c>
      <c r="D71" s="80">
        <v>1637.3</v>
      </c>
      <c r="E71" s="80">
        <v>100</v>
      </c>
      <c r="F71" s="80">
        <v>0</v>
      </c>
      <c r="G71" s="80">
        <v>0</v>
      </c>
      <c r="H71" s="80">
        <v>0</v>
      </c>
      <c r="I71" s="80">
        <v>0</v>
      </c>
      <c r="J71" s="80">
        <v>-1637.3</v>
      </c>
    </row>
    <row r="72" spans="1:10" ht="108.75" thickBot="1">
      <c r="A72" s="77" t="s">
        <v>182</v>
      </c>
      <c r="B72" s="77" t="str">
        <f t="shared" si="1"/>
        <v>на поддержку экономического и социального развития коренных малочисленных народов Севера, Сибири и Дальнего Востока</v>
      </c>
      <c r="C72" s="80">
        <v>460.95</v>
      </c>
      <c r="D72" s="80">
        <v>460.95</v>
      </c>
      <c r="E72" s="80">
        <v>100</v>
      </c>
      <c r="F72" s="80">
        <v>0</v>
      </c>
      <c r="G72" s="80">
        <v>0</v>
      </c>
      <c r="H72" s="80">
        <v>0</v>
      </c>
      <c r="I72" s="80">
        <v>0</v>
      </c>
      <c r="J72" s="80">
        <v>-460.95</v>
      </c>
    </row>
    <row r="73" spans="1:10" ht="24.75" thickBot="1">
      <c r="A73" s="77" t="s">
        <v>183</v>
      </c>
      <c r="B73" s="77" t="str">
        <f t="shared" si="1"/>
        <v>на поддержку отрасли культуры</v>
      </c>
      <c r="C73" s="80">
        <v>5899.48</v>
      </c>
      <c r="D73" s="80">
        <v>4781.0600000000004</v>
      </c>
      <c r="E73" s="80">
        <v>81.040000000000006</v>
      </c>
      <c r="F73" s="80">
        <v>1141.71</v>
      </c>
      <c r="G73" s="80">
        <v>1141.71</v>
      </c>
      <c r="H73" s="80">
        <v>100</v>
      </c>
      <c r="I73" s="80">
        <v>0</v>
      </c>
      <c r="J73" s="80">
        <v>-3639.35</v>
      </c>
    </row>
    <row r="74" spans="1:10" ht="60.75" thickBot="1">
      <c r="A74" s="77" t="s">
        <v>184</v>
      </c>
      <c r="B74" s="77" t="str">
        <f t="shared" si="1"/>
        <v>на реализацию мероприятий по модернизации школьных систем образования</v>
      </c>
      <c r="C74" s="80">
        <v>19908.12</v>
      </c>
      <c r="D74" s="80">
        <v>19901.009999999998</v>
      </c>
      <c r="E74" s="80">
        <v>99.96</v>
      </c>
      <c r="F74" s="80">
        <v>19191.400000000001</v>
      </c>
      <c r="G74" s="80">
        <v>19029.669999999998</v>
      </c>
      <c r="H74" s="80">
        <v>99.16</v>
      </c>
      <c r="I74" s="80">
        <v>161.72999999999999</v>
      </c>
      <c r="J74" s="80">
        <v>-871.34</v>
      </c>
    </row>
    <row r="75" spans="1:10" ht="15" thickBot="1">
      <c r="A75" s="77" t="s">
        <v>185</v>
      </c>
      <c r="B75" s="77" t="str">
        <f t="shared" si="1"/>
        <v>Прочие субсидии</v>
      </c>
      <c r="C75" s="80">
        <v>88689.919999999998</v>
      </c>
      <c r="D75" s="80">
        <v>72905.399999999994</v>
      </c>
      <c r="E75" s="80">
        <v>82.2</v>
      </c>
      <c r="F75" s="80">
        <v>87139.32</v>
      </c>
      <c r="G75" s="80">
        <v>71758.880000000005</v>
      </c>
      <c r="H75" s="80">
        <v>82.35</v>
      </c>
      <c r="I75" s="80">
        <v>15380.44</v>
      </c>
      <c r="J75" s="80">
        <v>-1146.52</v>
      </c>
    </row>
    <row r="76" spans="1:10" ht="72.75" thickBot="1">
      <c r="A76" s="85" t="s">
        <v>121</v>
      </c>
      <c r="B76" s="65" t="s">
        <v>87</v>
      </c>
      <c r="C76" s="86">
        <v>216363.88</v>
      </c>
      <c r="D76" s="86">
        <v>211488.82</v>
      </c>
      <c r="E76" s="86">
        <v>97.75</v>
      </c>
      <c r="F76" s="86">
        <v>230032.9</v>
      </c>
      <c r="G76" s="86">
        <v>227071.91</v>
      </c>
      <c r="H76" s="86">
        <v>98.71</v>
      </c>
      <c r="I76" s="86">
        <v>2960.99</v>
      </c>
      <c r="J76" s="86">
        <v>15583.09</v>
      </c>
    </row>
    <row r="77" spans="1:10" ht="72.75" thickBot="1">
      <c r="A77" s="77" t="s">
        <v>186</v>
      </c>
      <c r="B77" s="77" t="str">
        <f t="shared" si="1"/>
        <v>на выполнение передаваемых полномочий субъектов Российской Федерации</v>
      </c>
      <c r="C77" s="80">
        <v>192436.8</v>
      </c>
      <c r="D77" s="80">
        <v>188302.67</v>
      </c>
      <c r="E77" s="80">
        <v>97.85</v>
      </c>
      <c r="F77" s="80">
        <v>217964.07</v>
      </c>
      <c r="G77" s="80">
        <v>216187.02</v>
      </c>
      <c r="H77" s="80">
        <v>99.18</v>
      </c>
      <c r="I77" s="80">
        <v>1777.05</v>
      </c>
      <c r="J77" s="80">
        <v>27884.35</v>
      </c>
    </row>
    <row r="78" spans="1:10" ht="192.75" thickBot="1">
      <c r="A78" s="77" t="s">
        <v>187</v>
      </c>
      <c r="B78" s="77" t="str">
        <f t="shared" si="1"/>
        <v>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C78" s="80">
        <v>1104.33</v>
      </c>
      <c r="D78" s="80">
        <v>948.91</v>
      </c>
      <c r="E78" s="80">
        <v>85.93</v>
      </c>
      <c r="F78" s="80">
        <v>1068.1300000000001</v>
      </c>
      <c r="G78" s="80">
        <v>972.22</v>
      </c>
      <c r="H78" s="80">
        <v>91.02</v>
      </c>
      <c r="I78" s="80">
        <v>95.91</v>
      </c>
      <c r="J78" s="80">
        <v>23.31</v>
      </c>
    </row>
    <row r="79" spans="1:10" ht="144.75" thickBot="1">
      <c r="A79" s="77" t="s">
        <v>188</v>
      </c>
      <c r="B79" s="77" t="str">
        <f t="shared" si="1"/>
        <v>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v>
      </c>
      <c r="C79" s="80">
        <v>12189.6</v>
      </c>
      <c r="D79" s="80">
        <v>12189.6</v>
      </c>
      <c r="E79" s="80">
        <v>100</v>
      </c>
      <c r="F79" s="80">
        <v>0</v>
      </c>
      <c r="G79" s="80">
        <v>0</v>
      </c>
      <c r="H79" s="80">
        <v>0</v>
      </c>
      <c r="I79" s="80">
        <v>0</v>
      </c>
      <c r="J79" s="80">
        <v>-12189.6</v>
      </c>
    </row>
    <row r="80" spans="1:10" ht="108.75" thickBot="1">
      <c r="A80" s="77" t="s">
        <v>189</v>
      </c>
      <c r="B80" s="77" t="str">
        <f t="shared" si="1"/>
        <v>на осуществление первичного воинского учета органами местного самоуправления поселений, муниципальных и городских округов</v>
      </c>
      <c r="C80" s="80">
        <v>1760.61</v>
      </c>
      <c r="D80" s="80">
        <v>1760.61</v>
      </c>
      <c r="E80" s="80">
        <v>100</v>
      </c>
      <c r="F80" s="80">
        <v>1035.1300000000001</v>
      </c>
      <c r="G80" s="80">
        <v>1035.1300000000001</v>
      </c>
      <c r="H80" s="80">
        <v>100</v>
      </c>
      <c r="I80" s="80">
        <v>0</v>
      </c>
      <c r="J80" s="80">
        <v>-725.48</v>
      </c>
    </row>
    <row r="81" spans="1:10" ht="156.75" thickBot="1">
      <c r="A81" s="77" t="s">
        <v>190</v>
      </c>
      <c r="B81" s="77" t="str">
        <f t="shared" si="1"/>
        <v>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C81" s="80">
        <v>94.98</v>
      </c>
      <c r="D81" s="80">
        <v>94.98</v>
      </c>
      <c r="E81" s="80">
        <v>100</v>
      </c>
      <c r="F81" s="80">
        <v>1.77</v>
      </c>
      <c r="G81" s="80">
        <v>1.77</v>
      </c>
      <c r="H81" s="80">
        <v>100</v>
      </c>
      <c r="I81" s="80">
        <v>0</v>
      </c>
      <c r="J81" s="80">
        <v>-93.21</v>
      </c>
    </row>
    <row r="82" spans="1:10" ht="132.75" thickBot="1">
      <c r="A82" s="77" t="s">
        <v>191</v>
      </c>
      <c r="B82" s="77" t="str">
        <f t="shared" si="1"/>
        <v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C82" s="80">
        <v>4783.8</v>
      </c>
      <c r="D82" s="80">
        <v>4198.29</v>
      </c>
      <c r="E82" s="80">
        <v>87.76</v>
      </c>
      <c r="F82" s="80">
        <v>5693.3</v>
      </c>
      <c r="G82" s="80">
        <v>4626.3599999999997</v>
      </c>
      <c r="H82" s="80">
        <v>81.260000000000005</v>
      </c>
      <c r="I82" s="80">
        <v>1066.94</v>
      </c>
      <c r="J82" s="80">
        <v>428.07</v>
      </c>
    </row>
    <row r="83" spans="1:10" ht="72.75" thickBot="1">
      <c r="A83" s="77" t="s">
        <v>192</v>
      </c>
      <c r="B83" s="77" t="str">
        <f t="shared" si="1"/>
        <v>на государственную регистрацию актов гражданского состояния</v>
      </c>
      <c r="C83" s="80">
        <v>1277.24</v>
      </c>
      <c r="D83" s="80">
        <v>1277.24</v>
      </c>
      <c r="E83" s="80">
        <v>100</v>
      </c>
      <c r="F83" s="80">
        <v>1261.4000000000001</v>
      </c>
      <c r="G83" s="80">
        <v>1261.4000000000001</v>
      </c>
      <c r="H83" s="80">
        <v>100</v>
      </c>
      <c r="I83" s="80">
        <v>0</v>
      </c>
      <c r="J83" s="80">
        <v>-15.84</v>
      </c>
    </row>
    <row r="84" spans="1:10" ht="84.75" thickBot="1">
      <c r="A84" s="77" t="s">
        <v>122</v>
      </c>
      <c r="B84" s="77" t="str">
        <f t="shared" si="1"/>
        <v>Единая субвенция местным бюджетам из бюджета субъекта Российской Федерации</v>
      </c>
      <c r="C84" s="80">
        <v>2451.33</v>
      </c>
      <c r="D84" s="80">
        <v>2451.33</v>
      </c>
      <c r="E84" s="80">
        <v>100</v>
      </c>
      <c r="F84" s="80">
        <v>2736.92</v>
      </c>
      <c r="G84" s="80">
        <v>2715.84</v>
      </c>
      <c r="H84" s="80">
        <v>99.23</v>
      </c>
      <c r="I84" s="80">
        <v>21.08</v>
      </c>
      <c r="J84" s="80">
        <v>264.51</v>
      </c>
    </row>
    <row r="85" spans="1:10" ht="24.75" thickBot="1">
      <c r="A85" s="77" t="s">
        <v>193</v>
      </c>
      <c r="B85" s="77" t="str">
        <f t="shared" si="1"/>
        <v>Прочие субвенции</v>
      </c>
      <c r="C85" s="80">
        <v>265.19</v>
      </c>
      <c r="D85" s="80">
        <v>265.19</v>
      </c>
      <c r="E85" s="80">
        <v>100</v>
      </c>
      <c r="F85" s="80">
        <v>272.18</v>
      </c>
      <c r="G85" s="80">
        <v>272.18</v>
      </c>
      <c r="H85" s="80">
        <v>100</v>
      </c>
      <c r="I85" s="80">
        <v>0</v>
      </c>
      <c r="J85" s="80">
        <v>6.99</v>
      </c>
    </row>
    <row r="86" spans="1:10" ht="36.75" thickBot="1">
      <c r="A86" s="74" t="s">
        <v>123</v>
      </c>
      <c r="B86" s="74" t="str">
        <f t="shared" si="1"/>
        <v>Иные межбюджетные трансферты</v>
      </c>
      <c r="C86" s="75">
        <v>13425</v>
      </c>
      <c r="D86" s="75">
        <v>13393.03</v>
      </c>
      <c r="E86" s="75">
        <v>99.76</v>
      </c>
      <c r="F86" s="75">
        <v>18364.939999999999</v>
      </c>
      <c r="G86" s="75">
        <v>16314.94</v>
      </c>
      <c r="H86" s="75">
        <v>88.84</v>
      </c>
      <c r="I86" s="75">
        <v>2050</v>
      </c>
      <c r="J86" s="75">
        <v>2921.91</v>
      </c>
    </row>
    <row r="87" spans="1:10" ht="192.75" thickBot="1">
      <c r="A87" s="77" t="s">
        <v>194</v>
      </c>
      <c r="B87" s="77" t="str">
        <f t="shared" si="1"/>
        <v>МБТ,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v>
      </c>
      <c r="C87" s="80">
        <v>0</v>
      </c>
      <c r="D87" s="80">
        <v>0</v>
      </c>
      <c r="E87" s="80">
        <v>0</v>
      </c>
      <c r="F87" s="80">
        <v>119</v>
      </c>
      <c r="G87" s="80">
        <v>119</v>
      </c>
      <c r="H87" s="80">
        <v>100</v>
      </c>
      <c r="I87" s="80">
        <v>0</v>
      </c>
      <c r="J87" s="80">
        <v>119</v>
      </c>
    </row>
    <row r="88" spans="1:10" ht="168.75" thickBot="1">
      <c r="A88" s="77" t="s">
        <v>195</v>
      </c>
      <c r="B88" s="77" t="str">
        <f t="shared" si="1"/>
        <v>МБТ,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v>
      </c>
      <c r="C88" s="80">
        <v>13425</v>
      </c>
      <c r="D88" s="80">
        <v>13393.03</v>
      </c>
      <c r="E88" s="80">
        <v>99.76</v>
      </c>
      <c r="F88" s="80">
        <v>15163.2</v>
      </c>
      <c r="G88" s="80">
        <v>13113.2</v>
      </c>
      <c r="H88" s="80">
        <v>86.48</v>
      </c>
      <c r="I88" s="80">
        <v>2050</v>
      </c>
      <c r="J88" s="80">
        <v>-279.83</v>
      </c>
    </row>
    <row r="89" spans="1:10" ht="36.75" thickBot="1">
      <c r="A89" s="77" t="s">
        <v>196</v>
      </c>
      <c r="B89" s="77" t="str">
        <f t="shared" si="1"/>
        <v>Прочие МБТ, передаваемые бюджетам</v>
      </c>
      <c r="C89" s="80">
        <v>0</v>
      </c>
      <c r="D89" s="80">
        <v>0</v>
      </c>
      <c r="E89" s="80">
        <v>0</v>
      </c>
      <c r="F89" s="80">
        <v>3082.75</v>
      </c>
      <c r="G89" s="80">
        <v>3082.75</v>
      </c>
      <c r="H89" s="80">
        <v>100</v>
      </c>
      <c r="I89" s="80">
        <v>0</v>
      </c>
      <c r="J89" s="80">
        <v>3082.75</v>
      </c>
    </row>
    <row r="90" spans="1:10" ht="48.75" thickBot="1">
      <c r="A90" s="78" t="s">
        <v>197</v>
      </c>
      <c r="B90" s="78" t="str">
        <f t="shared" si="1"/>
        <v>ПРОЧИЕ БЕЗВОЗМЕЗДНЫЕ ПОСТУПЛЕНИЯ</v>
      </c>
      <c r="C90" s="79">
        <v>150</v>
      </c>
      <c r="D90" s="79">
        <v>150</v>
      </c>
      <c r="E90" s="79">
        <v>100</v>
      </c>
      <c r="F90" s="79">
        <v>145</v>
      </c>
      <c r="G90" s="79">
        <v>85</v>
      </c>
      <c r="H90" s="79">
        <v>58.62</v>
      </c>
      <c r="I90" s="79">
        <v>60</v>
      </c>
      <c r="J90" s="79">
        <v>-65</v>
      </c>
    </row>
    <row r="91" spans="1:10" ht="72.75" thickBot="1">
      <c r="A91" s="77" t="s">
        <v>198</v>
      </c>
      <c r="B91" s="77" t="str">
        <f t="shared" si="1"/>
        <v>Прочие безвозмездные поступления в бюджеты муниципальных районов (округов)</v>
      </c>
      <c r="C91" s="80">
        <v>150</v>
      </c>
      <c r="D91" s="80">
        <v>150</v>
      </c>
      <c r="E91" s="80">
        <v>100</v>
      </c>
      <c r="F91" s="80">
        <v>145</v>
      </c>
      <c r="G91" s="80">
        <v>85</v>
      </c>
      <c r="H91" s="80">
        <v>58.62</v>
      </c>
      <c r="I91" s="80">
        <v>60</v>
      </c>
      <c r="J91" s="80">
        <v>-65</v>
      </c>
    </row>
    <row r="92" spans="1:10" ht="93" customHeight="1" thickBot="1">
      <c r="A92" s="78" t="s">
        <v>50</v>
      </c>
      <c r="B92" s="43" t="s">
        <v>50</v>
      </c>
      <c r="C92" s="79">
        <v>0</v>
      </c>
      <c r="D92" s="79">
        <v>0</v>
      </c>
      <c r="E92" s="79">
        <v>0</v>
      </c>
      <c r="F92" s="79">
        <v>0</v>
      </c>
      <c r="G92" s="79">
        <v>-812.62</v>
      </c>
      <c r="H92" s="79">
        <v>0</v>
      </c>
      <c r="I92" s="79">
        <v>812.62</v>
      </c>
      <c r="J92" s="79">
        <v>-812.62</v>
      </c>
    </row>
    <row r="93" spans="1:10" ht="77.25" customHeight="1" thickBot="1">
      <c r="A93" s="77" t="s">
        <v>199</v>
      </c>
      <c r="B93" s="77" t="str">
        <f t="shared" si="1"/>
        <v>Возврат остатков субсидий, субвенций и иных межбюджетных трансфертов, имеющих целевое назначение, прошлых лет из бюджетов муниципальных округов</v>
      </c>
      <c r="C93" s="80">
        <v>0</v>
      </c>
      <c r="D93" s="80">
        <v>0</v>
      </c>
      <c r="E93" s="80">
        <v>0</v>
      </c>
      <c r="F93" s="80">
        <v>0</v>
      </c>
      <c r="G93" s="80">
        <v>-812.62</v>
      </c>
      <c r="H93" s="80">
        <v>0</v>
      </c>
      <c r="I93" s="80">
        <v>812.62</v>
      </c>
      <c r="J93" s="80">
        <v>-812.62</v>
      </c>
    </row>
  </sheetData>
  <mergeCells count="6">
    <mergeCell ref="A3:A5"/>
    <mergeCell ref="C3:E3"/>
    <mergeCell ref="F3:I3"/>
    <mergeCell ref="J3:J5"/>
    <mergeCell ref="D4:E4"/>
    <mergeCell ref="G4:I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Приложение 4</vt:lpstr>
      <vt:lpstr>Кавал. нал</vt:lpstr>
      <vt:lpstr>Кавал безв</vt:lpstr>
      <vt:lpstr>Хорол нал</vt:lpstr>
      <vt:lpstr>Хорол бевз</vt:lpstr>
      <vt:lpstr>Ольга весь</vt:lpstr>
      <vt:lpstr>'Приложение 4'!Заголовки_для_печати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Снежана В. Завзятая</dc:creator>
  <cp:lastModifiedBy>Алевтина А. Белокурова</cp:lastModifiedBy>
  <cp:lastPrinted>2024-10-14T02:28:37Z</cp:lastPrinted>
  <dcterms:created xsi:type="dcterms:W3CDTF">2024-09-11T23:56:03Z</dcterms:created>
  <dcterms:modified xsi:type="dcterms:W3CDTF">2024-10-14T02:28:46Z</dcterms:modified>
</cp:coreProperties>
</file>